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'Sheet1'!$N$573</definedName>
    <definedName name="End_Print2">'Sheet1'!$X$573</definedName>
    <definedName name="Keywords">'Modification History'!$C$15</definedName>
    <definedName name="NvsASD">"V2011-01-31"</definedName>
    <definedName name="NvsAutoDrillOk">"VN"</definedName>
    <definedName name="NvsDrillHyperLink" localSheetId="0">"http://psfinweb.aepsc.com/psp/fcm90prd_newwin/EMPLOYEE/ERP/c/REPORT_BOOKS.IC_RUN_DRILLDOWN.GBL?Action=A&amp;NVS_INSTANCE=2671995_2737140"</definedName>
    <definedName name="NvsElapsedTime">0.000324074069794733</definedName>
    <definedName name="NvsEndTime">40583.7297337963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'Sheet1'!$F$8:$N$573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'Sheet1'!$B$749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<sst xmlns="http://schemas.openxmlformats.org/spreadsheetml/2006/main" count="1680" uniqueCount="1563">
  <si>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</si>
  <si>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</si>
  <si>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</si>
  <si>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</si>
  <si>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</si>
  <si>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</si>
  <si>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</si>
  <si>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</si>
  <si>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</si>
  <si>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</si>
  <si>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</si>
  <si>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</si>
  <si>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</si>
  <si>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</si>
  <si>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</si>
  <si>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</si>
  <si>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</si>
  <si>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</si>
  <si>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</si>
  <si>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</si>
  <si>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</si>
  <si>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</si>
  <si>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</si>
  <si>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</si>
  <si>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</si>
  <si>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</si>
  <si>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</si>
  <si>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</si>
  <si>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</si>
  <si>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</si>
  <si>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</si>
  <si>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</si>
  <si>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</si>
  <si>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</si>
  <si>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</si>
  <si>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</si>
  <si>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</si>
  <si>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</si>
  <si>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</si>
  <si>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</si>
  <si>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</si>
  <si>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</si>
  <si>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</si>
  <si>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</si>
  <si>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</si>
  <si>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</si>
  <si>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</si>
  <si>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</si>
  <si>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</si>
  <si>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</si>
  <si>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</si>
  <si>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</si>
  <si>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</si>
  <si>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</si>
  <si>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 of Blr Plt Environmental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</si>
  <si>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</si>
  <si>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</si>
  <si>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</si>
  <si>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</si>
  <si>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</si>
  <si>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</si>
  <si>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</si>
  <si>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</si>
  <si>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</si>
  <si>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</si>
  <si>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</si>
  <si>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</si>
  <si>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</si>
  <si>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</si>
  <si>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</si>
  <si>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</si>
  <si>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</si>
  <si>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</si>
  <si>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</si>
  <si>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</si>
  <si>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</si>
  <si>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</si>
  <si>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</si>
  <si>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</si>
  <si>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</si>
  <si>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</si>
  <si>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</si>
  <si>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</si>
  <si>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</si>
  <si>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</si>
  <si>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</si>
  <si>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</si>
  <si>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</si>
  <si>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</si>
  <si>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</si>
  <si>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</si>
  <si>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</si>
  <si>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</si>
  <si>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</si>
  <si>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</si>
  <si>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</si>
  <si>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</si>
  <si>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</si>
  <si>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</si>
  <si>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</si>
  <si>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</si>
  <si>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</si>
  <si>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</si>
  <si>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</si>
  <si>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</si>
  <si>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</si>
  <si>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</si>
  <si>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</si>
  <si>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</si>
  <si>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</si>
  <si>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</si>
  <si>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</si>
  <si>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</si>
  <si>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</si>
  <si>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</si>
  <si>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</si>
  <si>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</si>
  <si>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</si>
  <si>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</si>
  <si>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</si>
  <si>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</si>
  <si>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</si>
  <si>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</si>
  <si>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</si>
  <si>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</si>
  <si>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</si>
  <si>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</si>
  <si>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</si>
  <si>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</si>
  <si>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</si>
  <si>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</si>
  <si>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</si>
  <si>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</si>
  <si>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</si>
  <si>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</si>
  <si>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Specul. Allow. Gains-CO2</t>
  </si>
  <si>
    <t>St Lic-Registration Tax-Fees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</si>
  <si>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</si>
  <si>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</si>
  <si>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</si>
  <si>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</si>
  <si>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</si>
  <si>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</si>
  <si>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</si>
  <si>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</si>
  <si>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</si>
  <si>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</si>
  <si>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</si>
  <si>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</si>
  <si>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</si>
  <si>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</si>
  <si>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</si>
  <si>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</si>
  <si>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</si>
  <si>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</si>
  <si>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</si>
  <si>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</si>
  <si>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</si>
  <si>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</si>
  <si>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</si>
  <si>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</si>
  <si>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</si>
  <si>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2011-01-31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</si>
  <si>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</si>
  <si>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</si>
  <si>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</si>
  <si>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</si>
  <si>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</si>
  <si>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</si>
  <si>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</si>
  <si>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</si>
  <si>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</si>
  <si>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</si>
  <si>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</si>
  <si>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</si>
  <si>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</si>
  <si>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</si>
  <si>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</si>
  <si>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</si>
  <si>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</si>
  <si>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</si>
  <si>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</si>
  <si>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</si>
  <si>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</si>
  <si>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</si>
  <si>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</si>
  <si>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</si>
  <si>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</si>
  <si>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</si>
  <si>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</si>
  <si>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</si>
  <si>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</si>
  <si>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</si>
  <si>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</si>
  <si>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</si>
  <si>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</si>
  <si>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</si>
  <si>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</si>
  <si>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</si>
  <si>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</si>
  <si>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</si>
  <si>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</si>
  <si>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</si>
  <si>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</si>
  <si>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</si>
  <si>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</si>
  <si>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</si>
  <si>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</si>
  <si>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</si>
  <si>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</si>
  <si>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</si>
  <si>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</si>
  <si>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</si>
  <si>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</si>
  <si>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</si>
  <si>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</si>
  <si>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</si>
  <si>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</si>
  <si>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</si>
  <si>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</si>
  <si>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</si>
  <si>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</si>
  <si>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</si>
  <si>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</si>
  <si>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</si>
  <si>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</si>
  <si>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</si>
  <si>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</si>
  <si>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</si>
  <si>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</si>
  <si>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</si>
  <si>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</si>
  <si>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</si>
  <si>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</si>
  <si>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</si>
  <si>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</si>
  <si>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</si>
  <si>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</si>
  <si>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</si>
  <si>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</si>
  <si>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</si>
  <si>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</si>
  <si>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</si>
  <si>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</si>
  <si>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</si>
  <si>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</si>
  <si>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</si>
  <si>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</si>
  <si>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</si>
  <si>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</si>
  <si>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</si>
  <si>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</si>
  <si>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</si>
  <si>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</si>
  <si>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</si>
  <si>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</si>
  <si>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</si>
  <si>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</si>
  <si>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</si>
  <si>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</si>
  <si>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</si>
  <si>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</si>
  <si>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</si>
  <si>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</si>
  <si>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</si>
  <si>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</si>
  <si>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</si>
  <si>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</si>
  <si>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</si>
  <si>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</si>
  <si>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</si>
  <si>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</si>
  <si>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</si>
  <si>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</si>
  <si>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</si>
  <si>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</si>
  <si>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</si>
  <si>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</si>
  <si>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</si>
  <si>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</si>
  <si>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</si>
  <si>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</si>
  <si>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</si>
  <si>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</si>
  <si>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</si>
  <si>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</si>
  <si>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</si>
  <si>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</si>
  <si>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</si>
  <si>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</si>
  <si>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</si>
  <si>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</si>
  <si>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</si>
  <si>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</si>
  <si>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</si>
  <si>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</si>
  <si>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</si>
  <si>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</si>
  <si>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</si>
  <si>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</si>
  <si>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</si>
  <si>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</si>
  <si>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</si>
  <si>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</si>
  <si>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</si>
  <si>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</si>
  <si>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</si>
  <si>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</si>
  <si>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</si>
  <si>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</si>
  <si>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</si>
  <si>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</si>
  <si>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</si>
  <si>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</si>
  <si>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</si>
  <si>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</si>
  <si>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</si>
  <si>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</si>
  <si>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</si>
  <si>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</si>
  <si>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</si>
  <si>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</si>
  <si>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</si>
  <si>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</si>
  <si>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</si>
  <si>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</si>
  <si>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</si>
  <si>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</si>
  <si>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</si>
  <si>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</si>
  <si>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</si>
  <si>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</si>
  <si>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</si>
  <si>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</si>
  <si>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</si>
  <si>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</si>
  <si>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</si>
  <si>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</si>
  <si>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</si>
  <si>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</si>
  <si>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</si>
  <si>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</si>
  <si>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</si>
  <si>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</si>
  <si>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</si>
  <si>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</si>
  <si>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</si>
  <si>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</si>
  <si>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</si>
  <si>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</si>
  <si>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</si>
  <si>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</si>
  <si>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</si>
  <si>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</si>
  <si>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</si>
  <si>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</si>
  <si>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</si>
  <si>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</si>
  <si>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</si>
  <si>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</si>
  <si>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</si>
  <si>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</si>
  <si>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</si>
  <si>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</si>
  <si>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</si>
  <si>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</si>
  <si>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</si>
  <si>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</si>
  <si>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</si>
  <si>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</si>
  <si>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</si>
  <si>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</si>
  <si>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</si>
  <si>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</si>
  <si>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</si>
  <si>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</si>
  <si>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</si>
  <si>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</si>
  <si>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</si>
  <si>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</si>
  <si>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</si>
  <si>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</si>
  <si>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</si>
  <si>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</si>
  <si>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</si>
  <si>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</si>
  <si>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</si>
  <si>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</si>
  <si>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</si>
  <si>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</si>
  <si>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</si>
  <si>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</si>
  <si>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</si>
  <si>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</si>
  <si>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</si>
  <si>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</si>
  <si>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</si>
  <si>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</si>
  <si>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</si>
  <si>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</si>
  <si>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</si>
  <si>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</si>
  <si>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</si>
  <si>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</si>
  <si>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</si>
  <si>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</si>
  <si>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</si>
  <si>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</si>
  <si>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</si>
  <si>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</si>
  <si>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</si>
  <si>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</si>
  <si>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</si>
  <si>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</si>
  <si>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</si>
  <si>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</si>
  <si>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</si>
  <si>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</si>
  <si>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</si>
  <si>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</si>
  <si>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</si>
  <si>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</si>
  <si>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</si>
  <si>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</si>
  <si>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</si>
  <si>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</si>
  <si>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</si>
  <si>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</si>
  <si>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</si>
  <si>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</si>
  <si>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</si>
  <si>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</si>
  <si>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</si>
  <si>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</si>
  <si>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</si>
  <si>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</si>
  <si>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</si>
  <si>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</si>
  <si>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</si>
  <si>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</si>
  <si>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</si>
  <si>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</si>
  <si>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</si>
  <si>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</si>
  <si>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</si>
  <si>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</si>
  <si>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</si>
  <si>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</si>
  <si>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</si>
  <si>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</si>
  <si>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</si>
  <si>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</si>
  <si>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</si>
  <si>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</si>
  <si>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</si>
  <si>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</si>
  <si>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</si>
  <si>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</si>
  <si>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</si>
  <si>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</si>
  <si>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</si>
  <si>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</si>
  <si>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</si>
  <si>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</si>
  <si>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</si>
  <si>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</si>
  <si>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</si>
  <si>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</si>
  <si>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</si>
  <si>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</si>
  <si>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</si>
  <si>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</si>
  <si>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</si>
  <si>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</si>
  <si>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</si>
  <si>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</si>
  <si>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</si>
  <si>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</si>
  <si>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</si>
  <si>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</si>
  <si>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</si>
  <si>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</si>
  <si>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</si>
  <si>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</si>
  <si>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</si>
  <si>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</si>
  <si>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</si>
  <si>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</si>
  <si>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</si>
  <si>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</si>
  <si>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</si>
  <si>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</si>
  <si>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</si>
  <si>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</si>
  <si>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</si>
  <si>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</si>
  <si>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</si>
  <si>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</si>
  <si>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</si>
  <si>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</si>
  <si>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</si>
  <si>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</si>
  <si>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</si>
  <si>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</si>
  <si>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</si>
  <si>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</si>
  <si>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</si>
  <si>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</si>
  <si>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</si>
  <si>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</si>
  <si>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</si>
  <si>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</si>
  <si>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</si>
  <si>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</si>
  <si>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</si>
  <si>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</si>
  <si>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</si>
  <si>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</si>
  <si>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</si>
  <si>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</si>
  <si>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</si>
  <si>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</si>
  <si>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</si>
  <si>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</si>
  <si>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</si>
  <si>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</si>
  <si>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</si>
  <si>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</si>
  <si>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</si>
  <si>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</si>
  <si>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</si>
  <si>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</si>
  <si>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</si>
  <si>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</si>
  <si>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</si>
  <si>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</si>
  <si>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</si>
  <si>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</si>
  <si>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</si>
  <si>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</si>
  <si>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</si>
  <si>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</si>
  <si>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</si>
  <si>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</si>
  <si>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</si>
  <si>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</si>
  <si>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</si>
  <si>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</si>
  <si>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</si>
  <si>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</si>
  <si>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</si>
  <si>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</si>
  <si>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</si>
  <si>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</si>
  <si>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</si>
  <si>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</si>
  <si>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</si>
  <si>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</si>
  <si>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</si>
  <si>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</si>
  <si>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</si>
  <si>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</si>
  <si>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</si>
  <si>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</si>
  <si>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</si>
  <si>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</si>
  <si>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</si>
  <si>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</si>
  <si>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</si>
  <si>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</si>
  <si>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</si>
  <si>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</si>
  <si>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</si>
  <si>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</si>
  <si>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</si>
  <si>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</si>
  <si>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</si>
  <si>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</si>
  <si>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</si>
  <si>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</si>
  <si>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</si>
  <si>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</si>
  <si>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</si>
  <si>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</si>
  <si>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</si>
  <si>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</si>
  <si>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</si>
  <si>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</si>
  <si>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</si>
  <si>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</si>
  <si>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</si>
  <si>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</si>
  <si>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</si>
  <si>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</si>
  <si>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</si>
  <si>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</si>
  <si>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</si>
  <si>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</si>
  <si>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</si>
  <si>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</si>
  <si>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</si>
  <si>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</si>
  <si>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</si>
  <si>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</si>
  <si>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</si>
  <si>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</si>
  <si>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</si>
  <si>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</si>
  <si>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</si>
  <si>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</si>
  <si>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</si>
  <si>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</si>
  <si>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</si>
  <si>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</si>
  <si>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</si>
  <si>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</si>
  <si>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</si>
  <si>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</si>
  <si>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</si>
  <si>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</si>
  <si>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</si>
  <si>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</si>
  <si>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</si>
  <si>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</si>
  <si>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</si>
  <si>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</si>
  <si>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</si>
  <si>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</si>
  <si>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</si>
  <si>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</si>
  <si>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</si>
  <si>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</si>
  <si>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</si>
  <si>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</si>
  <si>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</si>
  <si>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</si>
  <si>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</si>
  <si>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</si>
  <si>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</si>
  <si>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</si>
  <si>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</si>
  <si>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</si>
  <si>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</si>
  <si>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</si>
  <si>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</si>
  <si>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</si>
  <si>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</si>
  <si>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</si>
  <si>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</si>
  <si>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</si>
  <si>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</si>
  <si>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</si>
  <si>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</si>
  <si>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</si>
  <si>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</si>
  <si>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</si>
  <si>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</si>
  <si>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</si>
  <si>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</si>
  <si>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</si>
  <si>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</si>
  <si>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</si>
  <si>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</si>
  <si>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</si>
  <si>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</si>
  <si>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</si>
  <si>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</si>
  <si>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</si>
  <si>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</si>
  <si>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</si>
  <si>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</si>
  <si>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</si>
  <si>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</si>
  <si>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</si>
  <si>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</si>
  <si>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</si>
  <si>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</si>
  <si>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</si>
  <si>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</si>
  <si>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</si>
  <si>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</si>
  <si>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</si>
  <si>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</si>
  <si>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</si>
  <si>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</si>
  <si>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</si>
  <si>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</si>
  <si>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</si>
  <si>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</si>
  <si>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</si>
  <si>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</si>
  <si>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</si>
  <si>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</si>
  <si>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</si>
  <si>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</si>
  <si>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</si>
  <si>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</si>
  <si>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</si>
  <si>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</si>
  <si>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</si>
  <si>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</si>
  <si>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</si>
  <si>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</si>
  <si>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</si>
  <si>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</si>
  <si>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</si>
  <si>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</si>
  <si>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</si>
  <si>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</si>
  <si>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</si>
  <si>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</si>
  <si>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</si>
  <si>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%,V4561035</t>
  </si>
  <si>
    <t>4561035</t>
  </si>
  <si>
    <t>PJM Affiliated Trans NITS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</si>
  <si>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</si>
  <si>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</si>
  <si>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</si>
  <si>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</si>
  <si>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</si>
  <si>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</si>
  <si>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</si>
  <si>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</si>
  <si>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</si>
  <si>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</si>
  <si>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</si>
  <si>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</si>
  <si>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</si>
  <si>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</si>
  <si>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</si>
  <si>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</si>
  <si>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</si>
  <si>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</si>
  <si>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</si>
  <si>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</si>
  <si>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</si>
  <si>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</si>
  <si>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</si>
  <si>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Allow. Gains SO2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</si>
  <si>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</si>
  <si>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</si>
  <si>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</si>
  <si>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</si>
  <si>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</si>
  <si>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</si>
  <si>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</si>
  <si>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</si>
  <si>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</si>
  <si>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</si>
  <si>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</si>
  <si>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</si>
  <si>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</si>
  <si>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</si>
  <si>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</si>
  <si>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</si>
  <si>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</si>
  <si>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</si>
  <si>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</si>
  <si>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</si>
  <si>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</si>
  <si>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</si>
  <si>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</si>
  <si>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</si>
  <si>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</si>
  <si>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</si>
  <si>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</si>
  <si>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</si>
  <si>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</si>
  <si>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</si>
  <si>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</si>
  <si>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</si>
  <si>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</si>
  <si>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</si>
  <si>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</si>
  <si>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</si>
  <si>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</si>
  <si>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</si>
  <si>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</si>
  <si>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</si>
  <si>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</si>
  <si>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</si>
  <si>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</si>
  <si>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</si>
  <si>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</si>
  <si>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</si>
  <si>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</si>
  <si>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</si>
  <si>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</si>
  <si>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</si>
  <si>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</si>
  <si>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</si>
  <si>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</si>
  <si>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</si>
  <si>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</si>
  <si>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</si>
  <si>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</si>
  <si>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</si>
  <si>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</si>
  <si>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</si>
  <si>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</si>
  <si>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</si>
  <si>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</si>
  <si>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</si>
  <si>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</si>
  <si>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</si>
  <si>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</si>
  <si>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</si>
  <si>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</si>
  <si>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</si>
  <si>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</si>
  <si>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</si>
  <si>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</si>
  <si>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</si>
  <si>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</si>
  <si>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</si>
  <si>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</si>
  <si>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</si>
  <si>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</si>
  <si>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</si>
  <si>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</si>
  <si>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</si>
  <si>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</si>
  <si>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</si>
  <si>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</si>
  <si>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</si>
  <si>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</si>
  <si>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</si>
  <si>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</si>
  <si>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</si>
  <si>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</si>
  <si>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</si>
  <si>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</si>
  <si>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</si>
  <si>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</si>
  <si>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</si>
  <si>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</si>
  <si>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</si>
  <si>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</si>
  <si>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</si>
  <si>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</si>
  <si>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</si>
  <si>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</si>
  <si>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</si>
  <si>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</si>
  <si>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</si>
  <si>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</si>
  <si>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</si>
  <si>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</si>
  <si>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</si>
  <si>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</si>
  <si>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</si>
  <si>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</si>
  <si>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</si>
  <si>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</si>
  <si>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</si>
  <si>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</si>
  <si>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</si>
  <si>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</si>
  <si>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</si>
  <si>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</si>
  <si>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</si>
  <si>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</si>
  <si>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</si>
  <si>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</si>
  <si>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</si>
  <si>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</si>
  <si>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</si>
  <si>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</si>
  <si>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</si>
  <si>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</si>
  <si>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</si>
  <si>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</si>
  <si>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</si>
  <si>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</si>
  <si>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</si>
  <si>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</si>
  <si>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</si>
  <si>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</si>
  <si>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</si>
  <si>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</si>
  <si>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</si>
  <si>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</si>
  <si>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</si>
  <si>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</si>
  <si>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</si>
  <si>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</si>
  <si>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</si>
  <si>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</si>
  <si>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</si>
  <si>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</si>
  <si>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</si>
  <si>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</si>
  <si>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</si>
  <si>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</si>
  <si>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</si>
  <si>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</si>
  <si>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</si>
  <si>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</si>
  <si>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</si>
  <si>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</si>
  <si>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</si>
  <si>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</si>
  <si>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</si>
  <si>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</si>
  <si>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</si>
  <si>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</si>
  <si>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</si>
  <si>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</si>
  <si>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</si>
  <si>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</si>
  <si>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</si>
  <si>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</si>
  <si>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</si>
  <si>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</si>
  <si>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</si>
  <si>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</si>
  <si>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</si>
  <si>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</si>
  <si>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</si>
  <si>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</si>
  <si>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</si>
  <si>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</si>
  <si>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</si>
  <si>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</si>
  <si>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</si>
  <si>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</si>
  <si>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</si>
  <si>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</si>
  <si>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</si>
  <si>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</si>
  <si>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</si>
  <si>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</si>
  <si>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</si>
  <si>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</si>
  <si>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</si>
  <si>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</si>
  <si>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</si>
  <si>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</si>
  <si>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</si>
  <si>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</si>
  <si>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</si>
  <si>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</si>
  <si>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</si>
  <si>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</si>
  <si>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</si>
  <si>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</si>
  <si>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</si>
  <si>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</si>
  <si>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</si>
  <si>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</si>
  <si>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</si>
  <si>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</si>
  <si>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</si>
  <si>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</si>
  <si>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</si>
  <si>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</si>
  <si>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</si>
  <si>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</si>
  <si>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</si>
  <si>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</si>
  <si>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</si>
  <si>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</si>
  <si>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</si>
  <si>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</si>
  <si>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</si>
  <si>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</si>
  <si>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</si>
  <si>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</si>
  <si>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</si>
  <si>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</si>
  <si>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</si>
  <si>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</si>
  <si>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</si>
  <si>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</si>
  <si>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</si>
  <si>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</si>
  <si>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</si>
  <si>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</si>
  <si>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</si>
  <si>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</si>
  <si>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</si>
  <si>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</si>
  <si>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</si>
  <si>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</si>
  <si>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</si>
  <si>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</si>
  <si>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</si>
  <si>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</si>
  <si>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</si>
  <si>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</si>
  <si>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</si>
  <si>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</si>
  <si>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</si>
  <si>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</si>
  <si>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</si>
  <si>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</si>
  <si>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</si>
  <si>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%,V9130001</t>
  </si>
  <si>
    <t>9130001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</si>
  <si>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</si>
  <si>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</si>
  <si>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</si>
  <si>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</si>
  <si>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</si>
  <si>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</si>
  <si>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</si>
  <si>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</si>
  <si>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</si>
  <si>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</si>
  <si>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</si>
  <si>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</si>
  <si>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</si>
  <si>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</si>
  <si>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</si>
  <si>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</si>
  <si>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</si>
  <si>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</si>
  <si>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</si>
  <si>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</si>
  <si>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</si>
  <si>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</si>
  <si>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</si>
  <si>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</si>
  <si>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</si>
  <si>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</si>
  <si>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</si>
  <si>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</si>
  <si>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</si>
  <si>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</si>
  <si>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</si>
  <si>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</si>
  <si>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</si>
  <si>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</si>
  <si>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</si>
  <si>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</si>
  <si>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</si>
  <si>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</si>
  <si>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</si>
  <si>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</si>
  <si>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</si>
  <si>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</si>
  <si>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</si>
  <si>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</si>
  <si>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</si>
  <si>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</si>
  <si>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</si>
  <si>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</si>
  <si>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</si>
  <si>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</si>
  <si>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</si>
  <si>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</si>
  <si>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</si>
  <si>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</si>
  <si>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</si>
  <si>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</si>
  <si>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</si>
  <si>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</si>
  <si>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</si>
  <si>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</si>
  <si>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</si>
  <si>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</si>
  <si>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</si>
  <si>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</si>
  <si>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</si>
  <si>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</si>
  <si>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</si>
  <si>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</si>
  <si>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</si>
  <si>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</si>
  <si>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</si>
  <si>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</si>
  <si>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</si>
  <si>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</si>
  <si>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</si>
  <si>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</si>
  <si>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</si>
  <si>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</si>
  <si>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</si>
  <si>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</si>
  <si>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</si>
  <si>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</si>
  <si>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</si>
  <si>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</si>
  <si>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</si>
  <si>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</si>
  <si>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</si>
  <si>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</si>
  <si>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</si>
  <si>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</si>
  <si>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</si>
  <si>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</si>
  <si>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</si>
  <si>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</si>
  <si>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</si>
  <si>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</si>
  <si>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</si>
  <si>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</si>
  <si>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</si>
  <si>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</si>
  <si>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</si>
  <si>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</si>
  <si>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</si>
  <si>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</si>
  <si>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</si>
  <si>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</si>
  <si>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</si>
  <si>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</si>
  <si>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</si>
  <si>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</si>
  <si>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</si>
  <si>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</si>
  <si>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</si>
  <si>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</si>
  <si>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</si>
  <si>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</si>
  <si>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</si>
  <si>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</si>
  <si>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</si>
  <si>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</si>
  <si>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</si>
  <si>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</si>
  <si>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</si>
  <si>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</si>
  <si>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</si>
  <si>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</si>
  <si>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</si>
  <si>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</si>
  <si>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</si>
  <si>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</si>
  <si>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</si>
  <si>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</si>
  <si>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</si>
  <si>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</si>
  <si>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</si>
  <si>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</si>
  <si>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%,V5120025</t>
  </si>
  <si>
    <t>5120025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</si>
  <si>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</si>
  <si>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</si>
  <si>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</si>
  <si>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</si>
  <si>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</si>
  <si>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</si>
  <si>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</si>
  <si>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</si>
  <si>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</si>
  <si>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</si>
  <si>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</si>
  <si>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</si>
  <si>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</si>
  <si>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</si>
  <si>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</si>
  <si>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</si>
  <si>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</si>
  <si>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</si>
  <si>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</si>
  <si>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</si>
  <si>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</si>
  <si>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</si>
  <si>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</si>
  <si>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</si>
  <si>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</si>
  <si>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</si>
  <si>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</si>
  <si>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</si>
  <si>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</si>
  <si>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</si>
  <si>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</si>
  <si>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</si>
  <si>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</si>
  <si>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</si>
  <si>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</si>
  <si>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</si>
  <si>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</si>
  <si>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</si>
  <si>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</si>
  <si>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</si>
  <si>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</si>
  <si>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</si>
  <si>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</si>
  <si>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</si>
  <si>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</si>
  <si>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</si>
  <si>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</si>
  <si>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</si>
  <si>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</si>
  <si>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</si>
  <si>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</si>
  <si>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</si>
  <si>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</si>
  <si>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</si>
  <si>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</si>
  <si>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</si>
  <si>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</si>
  <si>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</si>
  <si>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</si>
  <si>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</si>
  <si>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</si>
  <si>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</si>
  <si>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</si>
  <si>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</si>
  <si>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</si>
  <si>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</si>
  <si>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</si>
  <si>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</si>
  <si>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</si>
  <si>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</si>
  <si>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</si>
  <si>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</si>
  <si>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</si>
  <si>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</si>
  <si>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</si>
  <si>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</si>
  <si>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</si>
  <si>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</si>
  <si>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</si>
  <si>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</si>
  <si>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</si>
  <si>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</si>
  <si>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</si>
  <si>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</si>
  <si>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</si>
  <si>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</si>
  <si>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</si>
  <si>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</si>
  <si>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%,V408100608</t>
  </si>
  <si>
    <t>408100608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</si>
  <si>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</si>
  <si>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</si>
  <si>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</si>
  <si>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</si>
  <si>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</si>
  <si>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</si>
  <si>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</si>
  <si>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</si>
  <si>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</si>
  <si>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</si>
  <si>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</si>
  <si>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</si>
  <si>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</si>
  <si>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</si>
  <si>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</si>
  <si>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</si>
  <si>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%,V408101409</t>
  </si>
  <si>
    <t>408101409</t>
  </si>
  <si>
    <t>%,V408101410</t>
  </si>
  <si>
    <t>408101410</t>
  </si>
  <si>
    <t>%,V408101709</t>
  </si>
  <si>
    <t>408101709</t>
  </si>
  <si>
    <t>%,V408101710</t>
  </si>
  <si>
    <t>408101710</t>
  </si>
  <si>
    <t>%,V408101808</t>
  </si>
  <si>
    <t>408101808</t>
  </si>
  <si>
    <t>%,V408101809</t>
  </si>
  <si>
    <t>408101809</t>
  </si>
  <si>
    <t>%,V408101810</t>
  </si>
  <si>
    <t>408101810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</si>
  <si>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</si>
  <si>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</si>
  <si>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</si>
  <si>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</si>
  <si>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</si>
  <si>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</si>
  <si>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</si>
  <si>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</si>
  <si>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</si>
  <si>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</si>
  <si>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%,V408102210</t>
  </si>
  <si>
    <t>408102210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</si>
  <si>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</si>
  <si>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</si>
  <si>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</si>
  <si>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</si>
  <si>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</si>
  <si>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</si>
  <si>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</si>
  <si>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</si>
  <si>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</si>
  <si>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</si>
  <si>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</si>
  <si>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</si>
  <si>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</si>
  <si>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</si>
  <si>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</si>
  <si>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</si>
  <si>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%,V408103608</t>
  </si>
  <si>
    <t>408103608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</si>
  <si>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</si>
  <si>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</si>
  <si>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</si>
  <si>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</si>
  <si>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</si>
  <si>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</si>
  <si>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</si>
  <si>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</si>
  <si>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</si>
  <si>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</si>
  <si>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</si>
  <si>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</si>
  <si>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</si>
  <si>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</si>
  <si>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</si>
  <si>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</si>
  <si>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</si>
  <si>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</si>
  <si>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</si>
  <si>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</si>
  <si>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</si>
  <si>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</si>
  <si>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</si>
  <si>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</si>
  <si>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</si>
  <si>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</si>
  <si>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</si>
  <si>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</si>
  <si>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</si>
  <si>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</si>
  <si>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</si>
  <si>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</si>
  <si>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</si>
  <si>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</si>
  <si>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</si>
  <si>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</si>
  <si>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</si>
  <si>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</si>
  <si>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</si>
  <si>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</si>
  <si>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</si>
  <si>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</si>
  <si>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</si>
  <si>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</si>
  <si>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</si>
  <si>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</si>
  <si>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</si>
  <si>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</si>
  <si>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</si>
  <si>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</si>
  <si>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</si>
  <si>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</si>
  <si>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</si>
  <si>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</si>
  <si>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</si>
  <si>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</si>
  <si>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</si>
  <si>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</si>
  <si>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</si>
  <si>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</si>
  <si>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</si>
  <si>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</si>
  <si>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</si>
  <si>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</si>
  <si>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</si>
  <si>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</si>
  <si>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</si>
  <si>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</si>
  <si>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</si>
  <si>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</si>
  <si>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</si>
  <si>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</si>
  <si>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</si>
  <si>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</si>
  <si>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%,V4210056</t>
  </si>
  <si>
    <t>4210056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</si>
  <si>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</si>
  <si>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</si>
  <si>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</si>
  <si>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</si>
  <si>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</si>
  <si>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</si>
  <si>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</si>
  <si>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</si>
  <si>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</si>
  <si>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</si>
  <si>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</si>
  <si>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</si>
  <si>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</si>
  <si>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</si>
  <si>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</si>
  <si>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</si>
  <si>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</si>
  <si>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</si>
  <si>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</si>
  <si>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</si>
  <si>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</si>
  <si>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</si>
  <si>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</si>
  <si>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</si>
  <si>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</si>
  <si>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</si>
  <si>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</si>
  <si>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</si>
  <si>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</si>
  <si>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</si>
  <si>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</si>
  <si>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</si>
  <si>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</si>
  <si>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</si>
  <si>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</si>
  <si>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</si>
  <si>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</si>
  <si>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</si>
  <si>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</si>
  <si>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</si>
  <si>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</si>
  <si>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</si>
  <si>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</si>
  <si>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</si>
  <si>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</si>
  <si>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</si>
  <si>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</si>
  <si>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</si>
  <si>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</si>
  <si>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</si>
  <si>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</si>
  <si>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</si>
  <si>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</si>
  <si>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</si>
  <si>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</si>
  <si>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</si>
  <si>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</si>
  <si>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</si>
  <si>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</si>
  <si>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</si>
  <si>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</si>
  <si>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</si>
  <si>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</si>
  <si>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</si>
  <si>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</si>
  <si>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</si>
  <si>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</si>
  <si>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</si>
  <si>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</si>
  <si>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</si>
  <si>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</si>
  <si>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</si>
  <si>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</si>
  <si>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</si>
  <si>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</si>
  <si>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</si>
  <si>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</si>
  <si>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</si>
  <si>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</si>
  <si>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</si>
  <si>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</si>
  <si>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</si>
  <si>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</si>
  <si>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</si>
  <si>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</si>
  <si>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</si>
  <si>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</si>
  <si>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</si>
  <si>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</si>
  <si>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</si>
  <si>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</si>
  <si>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</si>
  <si>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</si>
  <si>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</si>
  <si>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</si>
  <si>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</si>
  <si>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</si>
  <si>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</si>
  <si>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</si>
  <si>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Power-Pool Capacity</t>
  </si>
  <si>
    <t>Purchased Power - Pool Energy</t>
  </si>
  <si>
    <t>Purch Pwr-Non-Fuel Portion-Aff</t>
  </si>
  <si>
    <t>Purch Power-Fuel Portion-Affil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</si>
  <si>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</si>
  <si>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</si>
  <si>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</si>
  <si>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</si>
  <si>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</si>
  <si>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</si>
  <si>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</si>
  <si>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</si>
  <si>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</si>
  <si>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</si>
  <si>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</si>
  <si>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</si>
  <si>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</si>
  <si>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</si>
  <si>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</si>
  <si>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</si>
  <si>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</si>
  <si>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</si>
  <si>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</si>
  <si>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</si>
  <si>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</si>
  <si>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</si>
  <si>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</si>
  <si>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</si>
  <si>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</si>
  <si>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</si>
  <si>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</si>
  <si>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</si>
  <si>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</si>
  <si>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</si>
  <si>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</si>
  <si>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</si>
  <si>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</si>
  <si>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</si>
  <si>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</si>
  <si>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</si>
  <si>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</si>
  <si>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</si>
  <si>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</si>
  <si>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</si>
  <si>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</si>
  <si>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</si>
  <si>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</si>
  <si>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</si>
  <si>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</si>
  <si>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</si>
  <si>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</si>
  <si>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</si>
  <si>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</si>
  <si>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</si>
  <si>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</si>
  <si>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</si>
  <si>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</si>
  <si>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</si>
  <si>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</si>
  <si>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</si>
  <si>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</si>
  <si>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</si>
  <si>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</si>
  <si>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</si>
  <si>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</si>
  <si>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</si>
  <si>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</si>
  <si>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</si>
  <si>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</si>
  <si>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</si>
  <si>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</si>
  <si>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</si>
  <si>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</si>
  <si>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</si>
  <si>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</si>
  <si>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</si>
  <si>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</si>
  <si>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</si>
  <si>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</si>
  <si>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</si>
  <si>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</si>
  <si>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</si>
  <si>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</si>
  <si>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</si>
  <si>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</si>
  <si>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</si>
  <si>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</si>
  <si>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</si>
  <si>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</si>
  <si>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</si>
  <si>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</si>
  <si>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</si>
  <si>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</si>
  <si>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</si>
  <si>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</si>
  <si>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</si>
  <si>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</si>
  <si>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</si>
  <si>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AEPSC Billed to Client Co</t>
  </si>
  <si>
    <t>Property Insurance</t>
  </si>
  <si>
    <t>Injuries and Damages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</si>
</sst>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6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220</v>
      </c>
      <c r="B1" s="14" t="s">
        <v>173</v>
      </c>
      <c r="C1" s="54" t="s">
        <v>174</v>
      </c>
      <c r="D1" s="15"/>
      <c r="E1" s="15"/>
      <c r="F1" s="15" t="s">
        <v>220</v>
      </c>
      <c r="G1" s="15" t="s">
        <v>221</v>
      </c>
      <c r="H1" s="90" t="s">
        <v>222</v>
      </c>
      <c r="I1" s="103" t="s">
        <v>222</v>
      </c>
      <c r="J1" s="104"/>
      <c r="K1" s="15" t="s">
        <v>389</v>
      </c>
      <c r="L1" s="15" t="s">
        <v>390</v>
      </c>
      <c r="M1" s="90" t="s">
        <v>222</v>
      </c>
      <c r="N1" s="103" t="s">
        <v>222</v>
      </c>
      <c r="O1" s="104"/>
      <c r="P1" s="15" t="s">
        <v>391</v>
      </c>
      <c r="Q1" s="15" t="s">
        <v>392</v>
      </c>
      <c r="R1" s="90" t="s">
        <v>222</v>
      </c>
      <c r="S1" s="103" t="s">
        <v>222</v>
      </c>
      <c r="T1" s="104"/>
      <c r="U1" s="15" t="s">
        <v>394</v>
      </c>
      <c r="V1" s="15" t="s">
        <v>393</v>
      </c>
      <c r="W1" s="90" t="s">
        <v>222</v>
      </c>
      <c r="X1" s="103" t="s">
        <v>222</v>
      </c>
    </row>
    <row r="2" spans="3:24" ht="12.75">
      <c r="C2" s="16"/>
      <c r="F2" s="122"/>
      <c r="G2" s="123" t="str">
        <f>IF($C$585="Error",$C$590,IF($C$591="Error",$C$587&amp;" - "&amp;$C$586,IF($C$591=$C$590,$C$591&amp;" -"&amp;$C$585,$C$591&amp;" - "&amp;$C$590)))</f>
        <v>Kentucky Power Corp Consol</v>
      </c>
      <c r="H2" s="18"/>
      <c r="I2" s="105"/>
      <c r="K2" s="122"/>
      <c r="L2" s="123" t="str">
        <f>IF($C$585="Error",$C$590,IF($C$591="Error",$C$587&amp;" - "&amp;$C$586,IF($C$591=$C$590,$C$591&amp;" -"&amp;$C$585,$C$591&amp;" - "&amp;$C$590)))</f>
        <v>Kentucky Power Corp Consol</v>
      </c>
      <c r="M2" s="18"/>
      <c r="N2" s="105"/>
      <c r="P2" s="122"/>
      <c r="Q2" s="123" t="str">
        <f>IF($C$585="Error",$C$590,IF($C$591="Error",$C$587&amp;" - "&amp;$C$586,IF($C$591=$C$590,$C$591&amp;" -"&amp;$C$585,$C$591&amp;" - "&amp;$C$590)))</f>
        <v>Kentucky Power Corp Consol</v>
      </c>
      <c r="R2" s="18"/>
      <c r="S2" s="105"/>
      <c r="U2" s="122"/>
      <c r="V2" s="123" t="str">
        <f>IF($C$585="Error",$C$590,IF($C$591="Error",$C$587&amp;" - "&amp;$C$586,IF($C$591=$C$590,$C$591&amp;" -"&amp;$C$585,$C$591&amp;" - "&amp;$C$590)))</f>
        <v>Kentucky Power Corp Consol</v>
      </c>
      <c r="W2" s="18"/>
      <c r="X2" s="105"/>
    </row>
    <row r="3" spans="3:24" ht="12.75">
      <c r="C3" s="20">
        <f>IF(C581&gt;0,"REPORT HAS "&amp;C581&amp;" DATA ERROR(S)","")</f>
      </c>
      <c r="F3" s="82"/>
      <c r="G3" s="124" t="s">
        <v>223</v>
      </c>
      <c r="H3" s="18"/>
      <c r="I3" s="105"/>
      <c r="K3" s="82"/>
      <c r="L3" s="124" t="s">
        <v>223</v>
      </c>
      <c r="M3" s="18"/>
      <c r="N3" s="105"/>
      <c r="P3" s="82"/>
      <c r="Q3" s="124" t="s">
        <v>223</v>
      </c>
      <c r="R3" s="18"/>
      <c r="S3" s="105"/>
      <c r="U3" s="82"/>
      <c r="V3" s="124" t="s">
        <v>223</v>
      </c>
      <c r="W3" s="18"/>
      <c r="X3" s="105"/>
    </row>
    <row r="4" spans="3:24" ht="12.75">
      <c r="C4" s="27"/>
      <c r="F4" s="121"/>
      <c r="G4" s="124" t="str">
        <f>TEXT(+$C$575,"MMMM YYYY")</f>
        <v>January 2011</v>
      </c>
      <c r="H4" s="18"/>
      <c r="I4" s="105"/>
      <c r="K4" s="121"/>
      <c r="L4" s="124" t="str">
        <f>TEXT(+$C$575,"MMMM YYYY")</f>
        <v>January 2011</v>
      </c>
      <c r="M4" s="18"/>
      <c r="N4" s="105"/>
      <c r="P4" s="121"/>
      <c r="Q4" s="124" t="str">
        <f>TEXT(+$C$575,"MMMM YYYY")</f>
        <v>January 2011</v>
      </c>
      <c r="R4" s="18"/>
      <c r="S4" s="105"/>
      <c r="U4" s="121"/>
      <c r="V4" s="124" t="str">
        <f>TEXT(+$C$575,"MMMM YYYY")</f>
        <v>January 2011</v>
      </c>
      <c r="W4" s="18"/>
      <c r="X4" s="105"/>
    </row>
    <row r="5" spans="2:24" ht="13.5" thickBot="1">
      <c r="B5" s="55" t="str">
        <f>"Run Date: "&amp;TEXT(NvsEndTime,"MM/DD/YYYY  hh:mm")</f>
        <v>Run Date: 02/09/2011  17:30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IF(C588&lt;&gt;"Error",C588,"")</f>
        <v>X_OPR_COS</v>
      </c>
      <c r="C6" s="47" t="str">
        <f>"Rpt ID: "&amp;C583&amp;"      Layout: "&amp;C584</f>
        <v>Rpt ID: GLR2100V      Layout: GLR2100V</v>
      </c>
      <c r="D6" s="19"/>
      <c r="E6" s="19"/>
      <c r="F6" s="84" t="s">
        <v>224</v>
      </c>
      <c r="G6" s="91"/>
      <c r="H6" s="59" t="s">
        <v>294</v>
      </c>
      <c r="I6" s="105"/>
      <c r="J6" s="109"/>
      <c r="K6" s="84" t="s">
        <v>226</v>
      </c>
      <c r="L6" s="91"/>
      <c r="M6" s="59" t="s">
        <v>294</v>
      </c>
      <c r="N6" s="105"/>
      <c r="O6" s="109"/>
      <c r="P6" s="84" t="s">
        <v>225</v>
      </c>
      <c r="Q6" s="91"/>
      <c r="R6" s="59" t="s">
        <v>294</v>
      </c>
      <c r="S6" s="105"/>
      <c r="T6" s="109"/>
      <c r="U6" s="84" t="s">
        <v>227</v>
      </c>
      <c r="V6" s="91"/>
      <c r="W6" s="59" t="s">
        <v>294</v>
      </c>
      <c r="X6" s="105"/>
    </row>
    <row r="7" spans="1:24" s="12" customFormat="1" ht="13.5" thickBot="1">
      <c r="A7" s="9"/>
      <c r="B7" s="21" t="str">
        <f>IF(C585="Error",""&amp;C591,IF(C591="Error",""&amp;C587,""&amp;C591))</f>
        <v>KYP_CORP_CONSOL</v>
      </c>
      <c r="C7" s="8" t="str">
        <f>IF($C$585="Error",NvsTreeASD&amp;" Acct: PRPT_ACCOUNT      BU: "&amp;+$C$592,IF(C591="Error",NvsTreeASD&amp;" Acct: PRPT_ACCOUNT     BU: "&amp;+$C$587,NvsTreeASD&amp;"  Acct: PRPT_ACCOUNT    BU: "&amp;+$C$591))</f>
        <v>V2099-01-01 Acct: PRPT_ACCOUNT      BU: GL_PRPT_CONS</v>
      </c>
      <c r="D7" s="5"/>
      <c r="E7" s="5"/>
      <c r="F7" s="85" t="str">
        <f>TEXT($C$575,"YYYY")</f>
        <v>2011</v>
      </c>
      <c r="G7" s="92">
        <f>+F7-1</f>
        <v>2010</v>
      </c>
      <c r="H7" s="24" t="s">
        <v>228</v>
      </c>
      <c r="I7" s="110" t="s">
        <v>229</v>
      </c>
      <c r="J7" s="111"/>
      <c r="K7" s="85" t="str">
        <f>TEXT($C$575,"YYYY")</f>
        <v>2011</v>
      </c>
      <c r="L7" s="92">
        <f>+K7-1</f>
        <v>2010</v>
      </c>
      <c r="M7" s="24" t="s">
        <v>228</v>
      </c>
      <c r="N7" s="110" t="s">
        <v>229</v>
      </c>
      <c r="O7" s="111"/>
      <c r="P7" s="85" t="str">
        <f>TEXT($C$575,"YYYY")</f>
        <v>2011</v>
      </c>
      <c r="Q7" s="92">
        <f>+P7-1</f>
        <v>2010</v>
      </c>
      <c r="R7" s="24" t="s">
        <v>228</v>
      </c>
      <c r="S7" s="110" t="s">
        <v>229</v>
      </c>
      <c r="T7" s="111"/>
      <c r="U7" s="85" t="str">
        <f>TEXT($C$575,"YYYY")</f>
        <v>2011</v>
      </c>
      <c r="V7" s="92">
        <f>+U7-1</f>
        <v>2010</v>
      </c>
      <c r="W7" s="24" t="s">
        <v>228</v>
      </c>
      <c r="X7" s="110" t="s">
        <v>229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430</v>
      </c>
      <c r="B10" s="14" t="s">
        <v>431</v>
      </c>
      <c r="C10" s="54" t="s">
        <v>432</v>
      </c>
      <c r="D10" s="15"/>
      <c r="E10" s="15"/>
      <c r="F10" s="15">
        <v>16762316.14</v>
      </c>
      <c r="G10" s="15">
        <v>13053042.87</v>
      </c>
      <c r="H10" s="90">
        <f>+F10-G10</f>
        <v>3709273.2700000014</v>
      </c>
      <c r="I10" s="103">
        <f>IF(G10&lt;0,IF(H10=0,0,IF(OR(G10=0,F10=0),"N.M.",IF(ABS(H10/G10)&gt;=10,"N.M.",H10/(-G10)))),IF(H10=0,0,IF(OR(G10=0,F10=0),"N.M.",IF(ABS(H10/G10)&gt;=10,"N.M.",H10/G10))))</f>
        <v>0.28416923984254117</v>
      </c>
      <c r="J10" s="104"/>
      <c r="K10" s="15">
        <v>16762316.14</v>
      </c>
      <c r="L10" s="15">
        <v>13053042.87</v>
      </c>
      <c r="M10" s="90">
        <f>+K10-L10</f>
        <v>3709273.2700000014</v>
      </c>
      <c r="N10" s="103">
        <f>IF(L10&lt;0,IF(M10=0,0,IF(OR(L10=0,K10=0),"N.M.",IF(ABS(M10/L10)&gt;=10,"N.M.",M10/(-L10)))),IF(M10=0,0,IF(OR(L10=0,K10=0),"N.M.",IF(ABS(M10/L10)&gt;=10,"N.M.",M10/L10))))</f>
        <v>0.28416923984254117</v>
      </c>
      <c r="O10" s="104"/>
      <c r="P10" s="15">
        <v>41698776.28</v>
      </c>
      <c r="Q10" s="15">
        <v>29359442.97</v>
      </c>
      <c r="R10" s="90">
        <f>+P10-Q10</f>
        <v>12339333.310000002</v>
      </c>
      <c r="S10" s="103">
        <f>IF(Q10&lt;0,IF(R10=0,0,IF(OR(Q10=0,P10=0),"N.M.",IF(ABS(R10/Q10)&gt;=10,"N.M.",R10/(-Q10)))),IF(R10=0,0,IF(OR(Q10=0,P10=0),"N.M.",IF(ABS(R10/Q10)&gt;=10,"N.M.",R10/Q10))))</f>
        <v>0.4202849939151963</v>
      </c>
      <c r="T10" s="104"/>
      <c r="U10" s="15">
        <v>108191362.85</v>
      </c>
      <c r="V10" s="15">
        <v>84343360.57000001</v>
      </c>
      <c r="W10" s="90">
        <f>+U10-V10</f>
        <v>23848002.279999986</v>
      </c>
      <c r="X10" s="103">
        <f>IF(V10&lt;0,IF(W10=0,0,IF(OR(V10=0,U10=0),"N.M.",IF(ABS(W10/V10)&gt;=10,"N.M.",W10/(-V10)))),IF(W10=0,0,IF(OR(V10=0,U10=0),"N.M.",IF(ABS(W10/V10)&gt;=10,"N.M.",W10/V10))))</f>
        <v>0.28274901686194437</v>
      </c>
    </row>
    <row r="11" spans="1:24" s="14" customFormat="1" ht="12.75" hidden="1" outlineLevel="2">
      <c r="A11" s="14" t="s">
        <v>433</v>
      </c>
      <c r="B11" s="14" t="s">
        <v>434</v>
      </c>
      <c r="C11" s="54" t="s">
        <v>435</v>
      </c>
      <c r="D11" s="15"/>
      <c r="E11" s="15"/>
      <c r="F11" s="15">
        <v>6111499.32</v>
      </c>
      <c r="G11" s="15">
        <v>4933132.95</v>
      </c>
      <c r="H11" s="90">
        <f>+F11-G11</f>
        <v>1178366.37</v>
      </c>
      <c r="I11" s="103">
        <f>IF(G11&lt;0,IF(H11=0,0,IF(OR(G11=0,F11=0),"N.M.",IF(ABS(H11/G11)&gt;=10,"N.M.",H11/(-G11)))),IF(H11=0,0,IF(OR(G11=0,F11=0),"N.M.",IF(ABS(H11/G11)&gt;=10,"N.M.",H11/G11))))</f>
        <v>0.23886775036136013</v>
      </c>
      <c r="J11" s="104"/>
      <c r="K11" s="15">
        <v>6111499.32</v>
      </c>
      <c r="L11" s="15">
        <v>4933132.95</v>
      </c>
      <c r="M11" s="90">
        <f>+K11-L11</f>
        <v>1178366.37</v>
      </c>
      <c r="N11" s="103">
        <f>IF(L11&lt;0,IF(M11=0,0,IF(OR(L11=0,K11=0),"N.M.",IF(ABS(M11/L11)&gt;=10,"N.M.",M11/(-L11)))),IF(M11=0,0,IF(OR(L11=0,K11=0),"N.M.",IF(ABS(M11/L11)&gt;=10,"N.M.",M11/L11))))</f>
        <v>0.23886775036136013</v>
      </c>
      <c r="O11" s="104"/>
      <c r="P11" s="15">
        <v>16382476.1</v>
      </c>
      <c r="Q11" s="15">
        <v>12070027.620000001</v>
      </c>
      <c r="R11" s="90">
        <f>+P11-Q11</f>
        <v>4312448.479999999</v>
      </c>
      <c r="S11" s="103">
        <f>IF(Q11&lt;0,IF(R11=0,0,IF(OR(Q11=0,P11=0),"N.M.",IF(ABS(R11/Q11)&gt;=10,"N.M.",R11/(-Q11)))),IF(R11=0,0,IF(OR(Q11=0,P11=0),"N.M.",IF(ABS(R11/Q11)&gt;=10,"N.M.",R11/Q11))))</f>
        <v>0.35728571762787714</v>
      </c>
      <c r="T11" s="104"/>
      <c r="U11" s="15">
        <v>52101908.29</v>
      </c>
      <c r="V11" s="15">
        <v>40923248.150000006</v>
      </c>
      <c r="W11" s="90">
        <f>+U11-V11</f>
        <v>11178660.139999993</v>
      </c>
      <c r="X11" s="103">
        <f>IF(V11&lt;0,IF(W11=0,0,IF(OR(V11=0,U11=0),"N.M.",IF(ABS(W11/V11)&gt;=10,"N.M.",W11/(-V11)))),IF(W11=0,0,IF(OR(V11=0,U11=0),"N.M.",IF(ABS(W11/V11)&gt;=10,"N.M.",W11/V11))))</f>
        <v>0.2731616048419654</v>
      </c>
    </row>
    <row r="12" spans="1:24" s="14" customFormat="1" ht="12.75" hidden="1" outlineLevel="2">
      <c r="A12" s="14" t="s">
        <v>436</v>
      </c>
      <c r="B12" s="14" t="s">
        <v>437</v>
      </c>
      <c r="C12" s="54" t="s">
        <v>438</v>
      </c>
      <c r="D12" s="15"/>
      <c r="E12" s="15"/>
      <c r="F12" s="15">
        <v>10434148.92</v>
      </c>
      <c r="G12" s="15">
        <v>9878173</v>
      </c>
      <c r="H12" s="90">
        <f>+F12-G12</f>
        <v>555975.9199999999</v>
      </c>
      <c r="I12" s="103">
        <f>IF(G12&lt;0,IF(H12=0,0,IF(OR(G12=0,F12=0),"N.M.",IF(ABS(H12/G12)&gt;=10,"N.M.",H12/(-G12)))),IF(H12=0,0,IF(OR(G12=0,F12=0),"N.M.",IF(ABS(H12/G12)&gt;=10,"N.M.",H12/G12))))</f>
        <v>0.056283274245146335</v>
      </c>
      <c r="J12" s="104"/>
      <c r="K12" s="15">
        <v>10434148.92</v>
      </c>
      <c r="L12" s="15">
        <v>9878173</v>
      </c>
      <c r="M12" s="90">
        <f>+K12-L12</f>
        <v>555975.9199999999</v>
      </c>
      <c r="N12" s="103">
        <f>IF(L12&lt;0,IF(M12=0,0,IF(OR(L12=0,K12=0),"N.M.",IF(ABS(M12/L12)&gt;=10,"N.M.",M12/(-L12)))),IF(M12=0,0,IF(OR(L12=0,K12=0),"N.M.",IF(ABS(M12/L12)&gt;=10,"N.M.",M12/L12))))</f>
        <v>0.056283274245146335</v>
      </c>
      <c r="O12" s="104"/>
      <c r="P12" s="15">
        <v>25251406.64</v>
      </c>
      <c r="Q12" s="15">
        <v>21170001.57</v>
      </c>
      <c r="R12" s="90">
        <f>+P12-Q12</f>
        <v>4081405.0700000003</v>
      </c>
      <c r="S12" s="103">
        <f>IF(Q12&lt;0,IF(R12=0,0,IF(OR(Q12=0,P12=0),"N.M.",IF(ABS(R12/Q12)&gt;=10,"N.M.",R12/(-Q12)))),IF(R12=0,0,IF(OR(Q12=0,P12=0),"N.M.",IF(ABS(R12/Q12)&gt;=10,"N.M.",R12/Q12))))</f>
        <v>0.1927919115407038</v>
      </c>
      <c r="T12" s="104"/>
      <c r="U12" s="15">
        <v>71087958.22</v>
      </c>
      <c r="V12" s="15">
        <v>69252188.69</v>
      </c>
      <c r="W12" s="90">
        <f>+U12-V12</f>
        <v>1835769.5300000012</v>
      </c>
      <c r="X12" s="103">
        <f>IF(V12&lt;0,IF(W12=0,0,IF(OR(V12=0,U12=0),"N.M.",IF(ABS(W12/V12)&gt;=10,"N.M.",W12/(-V12)))),IF(W12=0,0,IF(OR(V12=0,U12=0),"N.M.",IF(ABS(W12/V12)&gt;=10,"N.M.",W12/V12))))</f>
        <v>0.02650846947549379</v>
      </c>
    </row>
    <row r="13" spans="1:24" ht="12.75" hidden="1" outlineLevel="1">
      <c r="A13" s="1" t="s">
        <v>322</v>
      </c>
      <c r="B13" s="9" t="s">
        <v>307</v>
      </c>
      <c r="C13" s="66" t="s">
        <v>302</v>
      </c>
      <c r="D13" s="28"/>
      <c r="E13" s="28"/>
      <c r="F13" s="17">
        <v>33307964.380000003</v>
      </c>
      <c r="G13" s="17">
        <v>27864348.82</v>
      </c>
      <c r="H13" s="35">
        <f>+F13-G13</f>
        <v>5443615.560000002</v>
      </c>
      <c r="I13" s="95">
        <f>IF(G13&lt;0,IF(H13=0,0,IF(OR(G13=0,F13=0),"N.M.",IF(ABS(H13/G13)&gt;=10,"N.M.",H13/(-G13)))),IF(H13=0,0,IF(OR(G13=0,F13=0),"N.M.",IF(ABS(H13/G13)&gt;=10,"N.M.",H13/G13))))</f>
        <v>0.19536130541449354</v>
      </c>
      <c r="K13" s="17">
        <v>33307964.380000003</v>
      </c>
      <c r="L13" s="17">
        <v>27864348.82</v>
      </c>
      <c r="M13" s="35">
        <f>+K13-L13</f>
        <v>5443615.560000002</v>
      </c>
      <c r="N13" s="95">
        <f>IF(L13&lt;0,IF(M13=0,0,IF(OR(L13=0,K13=0),"N.M.",IF(ABS(M13/L13)&gt;=10,"N.M.",M13/(-L13)))),IF(M13=0,0,IF(OR(L13=0,K13=0),"N.M.",IF(ABS(M13/L13)&gt;=10,"N.M.",M13/L13))))</f>
        <v>0.19536130541449354</v>
      </c>
      <c r="P13" s="17">
        <v>83332659.02</v>
      </c>
      <c r="Q13" s="17">
        <v>62599472.160000004</v>
      </c>
      <c r="R13" s="35">
        <f>+P13-Q13</f>
        <v>20733186.859999992</v>
      </c>
      <c r="S13" s="95">
        <f>IF(Q13&lt;0,IF(R13=0,0,IF(OR(Q13=0,P13=0),"N.M.",IF(ABS(R13/Q13)&gt;=10,"N.M.",R13/(-Q13)))),IF(R13=0,0,IF(OR(Q13=0,P13=0),"N.M.",IF(ABS(R13/Q13)&gt;=10,"N.M.",R13/Q13))))</f>
        <v>0.3312038607451413</v>
      </c>
      <c r="U13" s="17">
        <v>231381229.35999998</v>
      </c>
      <c r="V13" s="17">
        <v>194518797.41</v>
      </c>
      <c r="W13" s="35">
        <f>+U13-V13</f>
        <v>36862431.94999999</v>
      </c>
      <c r="X13" s="95">
        <f>IF(V13&lt;0,IF(W13=0,0,IF(OR(V13=0,U13=0),"N.M.",IF(ABS(W13/V13)&gt;=10,"N.M.",W13/(-V13)))),IF(W13=0,0,IF(OR(V13=0,U13=0),"N.M.",IF(ABS(W13/V13)&gt;=10,"N.M.",W13/V13))))</f>
        <v>0.18950575697989036</v>
      </c>
    </row>
    <row r="14" spans="1:24" s="14" customFormat="1" ht="12.75" hidden="1" outlineLevel="2">
      <c r="A14" s="14" t="s">
        <v>439</v>
      </c>
      <c r="B14" s="14" t="s">
        <v>440</v>
      </c>
      <c r="C14" s="54" t="s">
        <v>441</v>
      </c>
      <c r="D14" s="15"/>
      <c r="E14" s="15"/>
      <c r="F14" s="15">
        <v>6253531.68</v>
      </c>
      <c r="G14" s="15">
        <v>5247531.36</v>
      </c>
      <c r="H14" s="90">
        <f aca="true" t="shared" si="0" ref="H14:H20">+F14-G14</f>
        <v>1006000.3199999994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0.19170925354889148</v>
      </c>
      <c r="J14" s="104"/>
      <c r="K14" s="15">
        <v>6253531.68</v>
      </c>
      <c r="L14" s="15">
        <v>5247531.36</v>
      </c>
      <c r="M14" s="90">
        <f aca="true" t="shared" si="2" ref="M14:M20">+K14-L14</f>
        <v>1006000.3199999994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0.19170925354889148</v>
      </c>
      <c r="O14" s="104"/>
      <c r="P14" s="15">
        <v>19127054.36</v>
      </c>
      <c r="Q14" s="15">
        <v>14491150.920000002</v>
      </c>
      <c r="R14" s="90">
        <f aca="true" t="shared" si="4" ref="R14:R20">+P14-Q14</f>
        <v>4635903.439999998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0.319912715393899</v>
      </c>
      <c r="T14" s="104"/>
      <c r="U14" s="15">
        <v>67708563.55</v>
      </c>
      <c r="V14" s="15">
        <v>55330400.46</v>
      </c>
      <c r="W14" s="90">
        <f aca="true" t="shared" si="6" ref="W14:W20">+U14-V14</f>
        <v>12378163.089999996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0.22371360024673126</v>
      </c>
    </row>
    <row r="15" spans="1:24" s="14" customFormat="1" ht="12.75" hidden="1" outlineLevel="2">
      <c r="A15" s="14" t="s">
        <v>442</v>
      </c>
      <c r="B15" s="14" t="s">
        <v>443</v>
      </c>
      <c r="C15" s="54" t="s">
        <v>444</v>
      </c>
      <c r="D15" s="15"/>
      <c r="E15" s="15"/>
      <c r="F15" s="15">
        <v>4327962.29</v>
      </c>
      <c r="G15" s="15">
        <v>3966404.9699999997</v>
      </c>
      <c r="H15" s="90">
        <f t="shared" si="0"/>
        <v>361557.3200000003</v>
      </c>
      <c r="I15" s="103">
        <f t="shared" si="1"/>
        <v>0.09115491805164824</v>
      </c>
      <c r="J15" s="104"/>
      <c r="K15" s="15">
        <v>4327962.29</v>
      </c>
      <c r="L15" s="15">
        <v>3966404.9699999997</v>
      </c>
      <c r="M15" s="90">
        <f t="shared" si="2"/>
        <v>361557.3200000003</v>
      </c>
      <c r="N15" s="103">
        <f t="shared" si="3"/>
        <v>0.09115491805164824</v>
      </c>
      <c r="O15" s="104"/>
      <c r="P15" s="15">
        <v>14680534.14</v>
      </c>
      <c r="Q15" s="15">
        <v>12434505.669999998</v>
      </c>
      <c r="R15" s="90">
        <f t="shared" si="4"/>
        <v>2246028.4700000025</v>
      </c>
      <c r="S15" s="103">
        <f t="shared" si="5"/>
        <v>0.18062869000243922</v>
      </c>
      <c r="T15" s="104"/>
      <c r="U15" s="15">
        <v>58111608.76</v>
      </c>
      <c r="V15" s="15">
        <v>49326562.66</v>
      </c>
      <c r="W15" s="90">
        <f t="shared" si="6"/>
        <v>8785046.100000001</v>
      </c>
      <c r="X15" s="103">
        <f t="shared" si="7"/>
        <v>0.17809970178854548</v>
      </c>
    </row>
    <row r="16" spans="1:24" s="14" customFormat="1" ht="12.75" hidden="1" outlineLevel="2">
      <c r="A16" s="14" t="s">
        <v>445</v>
      </c>
      <c r="B16" s="14" t="s">
        <v>446</v>
      </c>
      <c r="C16" s="54" t="s">
        <v>447</v>
      </c>
      <c r="D16" s="15"/>
      <c r="E16" s="15"/>
      <c r="F16" s="15">
        <v>3339021.2800000003</v>
      </c>
      <c r="G16" s="15">
        <v>2777525.05</v>
      </c>
      <c r="H16" s="90">
        <f t="shared" si="0"/>
        <v>561496.2300000004</v>
      </c>
      <c r="I16" s="103">
        <f t="shared" si="1"/>
        <v>0.20215703545139962</v>
      </c>
      <c r="J16" s="104"/>
      <c r="K16" s="15">
        <v>3339021.2800000003</v>
      </c>
      <c r="L16" s="15">
        <v>2777525.05</v>
      </c>
      <c r="M16" s="90">
        <f t="shared" si="2"/>
        <v>561496.2300000004</v>
      </c>
      <c r="N16" s="103">
        <f t="shared" si="3"/>
        <v>0.20215703545139962</v>
      </c>
      <c r="O16" s="104"/>
      <c r="P16" s="15">
        <v>10699700.55</v>
      </c>
      <c r="Q16" s="15">
        <v>8596900.379999999</v>
      </c>
      <c r="R16" s="90">
        <f t="shared" si="4"/>
        <v>2102800.170000002</v>
      </c>
      <c r="S16" s="103">
        <f t="shared" si="5"/>
        <v>0.24459980656423544</v>
      </c>
      <c r="T16" s="104"/>
      <c r="U16" s="15">
        <v>39551171.81</v>
      </c>
      <c r="V16" s="15">
        <v>35737489.089999996</v>
      </c>
      <c r="W16" s="90">
        <f t="shared" si="6"/>
        <v>3813682.7200000063</v>
      </c>
      <c r="X16" s="103">
        <f t="shared" si="7"/>
        <v>0.10671378479880794</v>
      </c>
    </row>
    <row r="17" spans="1:24" s="14" customFormat="1" ht="12.75" hidden="1" outlineLevel="2">
      <c r="A17" s="14" t="s">
        <v>448</v>
      </c>
      <c r="B17" s="14" t="s">
        <v>449</v>
      </c>
      <c r="C17" s="54" t="s">
        <v>450</v>
      </c>
      <c r="D17" s="15"/>
      <c r="E17" s="15"/>
      <c r="F17" s="15">
        <v>1180304.57</v>
      </c>
      <c r="G17" s="15">
        <v>923804.3200000001</v>
      </c>
      <c r="H17" s="90">
        <f t="shared" si="0"/>
        <v>256500.25</v>
      </c>
      <c r="I17" s="103">
        <f t="shared" si="1"/>
        <v>0.2776564738298691</v>
      </c>
      <c r="J17" s="104"/>
      <c r="K17" s="15">
        <v>1180304.57</v>
      </c>
      <c r="L17" s="15">
        <v>923804.3200000001</v>
      </c>
      <c r="M17" s="90">
        <f t="shared" si="2"/>
        <v>256500.25</v>
      </c>
      <c r="N17" s="103">
        <f t="shared" si="3"/>
        <v>0.2776564738298691</v>
      </c>
      <c r="O17" s="104"/>
      <c r="P17" s="15">
        <v>3679130.6500000004</v>
      </c>
      <c r="Q17" s="15">
        <v>2618563.0300000003</v>
      </c>
      <c r="R17" s="90">
        <f t="shared" si="4"/>
        <v>1060567.62</v>
      </c>
      <c r="S17" s="103">
        <f t="shared" si="5"/>
        <v>0.4050189389559968</v>
      </c>
      <c r="T17" s="104"/>
      <c r="U17" s="15">
        <v>12408993</v>
      </c>
      <c r="V17" s="15">
        <v>9891847.41</v>
      </c>
      <c r="W17" s="90">
        <f t="shared" si="6"/>
        <v>2517145.59</v>
      </c>
      <c r="X17" s="103">
        <f t="shared" si="7"/>
        <v>0.2544666820734955</v>
      </c>
    </row>
    <row r="18" spans="1:24" s="14" customFormat="1" ht="12.75" hidden="1" outlineLevel="2">
      <c r="A18" s="14" t="s">
        <v>451</v>
      </c>
      <c r="B18" s="14" t="s">
        <v>452</v>
      </c>
      <c r="C18" s="54" t="s">
        <v>453</v>
      </c>
      <c r="D18" s="15"/>
      <c r="E18" s="15"/>
      <c r="F18" s="15">
        <v>1039294.89</v>
      </c>
      <c r="G18" s="15">
        <v>881188.91</v>
      </c>
      <c r="H18" s="90">
        <f t="shared" si="0"/>
        <v>158105.97999999998</v>
      </c>
      <c r="I18" s="103">
        <f t="shared" si="1"/>
        <v>0.17942347912662673</v>
      </c>
      <c r="J18" s="104"/>
      <c r="K18" s="15">
        <v>1039294.89</v>
      </c>
      <c r="L18" s="15">
        <v>881188.91</v>
      </c>
      <c r="M18" s="90">
        <f t="shared" si="2"/>
        <v>158105.97999999998</v>
      </c>
      <c r="N18" s="103">
        <f t="shared" si="3"/>
        <v>0.17942347912662673</v>
      </c>
      <c r="O18" s="104"/>
      <c r="P18" s="15">
        <v>3344276.62</v>
      </c>
      <c r="Q18" s="15">
        <v>2554032.47</v>
      </c>
      <c r="R18" s="90">
        <f t="shared" si="4"/>
        <v>790244.1499999999</v>
      </c>
      <c r="S18" s="103">
        <f t="shared" si="5"/>
        <v>0.3094103772298556</v>
      </c>
      <c r="T18" s="104"/>
      <c r="U18" s="15">
        <v>11802907.72</v>
      </c>
      <c r="V18" s="15">
        <v>9691945.96</v>
      </c>
      <c r="W18" s="90">
        <f t="shared" si="6"/>
        <v>2110961.76</v>
      </c>
      <c r="X18" s="103">
        <f t="shared" si="7"/>
        <v>0.21780577076185015</v>
      </c>
    </row>
    <row r="19" spans="1:24" s="14" customFormat="1" ht="12.75" hidden="1" outlineLevel="2">
      <c r="A19" s="14" t="s">
        <v>454</v>
      </c>
      <c r="B19" s="14" t="s">
        <v>455</v>
      </c>
      <c r="C19" s="54" t="s">
        <v>456</v>
      </c>
      <c r="D19" s="15"/>
      <c r="E19" s="15"/>
      <c r="F19" s="15">
        <v>3783743.12</v>
      </c>
      <c r="G19" s="15">
        <v>3738814.45</v>
      </c>
      <c r="H19" s="90">
        <f t="shared" si="0"/>
        <v>44928.669999999925</v>
      </c>
      <c r="I19" s="103">
        <f t="shared" si="1"/>
        <v>0.01201682260535821</v>
      </c>
      <c r="J19" s="104"/>
      <c r="K19" s="15">
        <v>3783743.12</v>
      </c>
      <c r="L19" s="15">
        <v>3738814.45</v>
      </c>
      <c r="M19" s="90">
        <f t="shared" si="2"/>
        <v>44928.669999999925</v>
      </c>
      <c r="N19" s="103">
        <f t="shared" si="3"/>
        <v>0.01201682260535821</v>
      </c>
      <c r="O19" s="104"/>
      <c r="P19" s="15">
        <v>10911521.93</v>
      </c>
      <c r="Q19" s="15">
        <v>9508462.27</v>
      </c>
      <c r="R19" s="90">
        <f t="shared" si="4"/>
        <v>1403059.6600000001</v>
      </c>
      <c r="S19" s="103">
        <f t="shared" si="5"/>
        <v>0.14755905005026645</v>
      </c>
      <c r="T19" s="104"/>
      <c r="U19" s="15">
        <v>39491483.61</v>
      </c>
      <c r="V19" s="15">
        <v>40712386.74</v>
      </c>
      <c r="W19" s="90">
        <f t="shared" si="6"/>
        <v>-1220903.1300000027</v>
      </c>
      <c r="X19" s="103">
        <f t="shared" si="7"/>
        <v>-0.02998849312856578</v>
      </c>
    </row>
    <row r="20" spans="1:24" s="14" customFormat="1" ht="12.75" hidden="1" outlineLevel="2">
      <c r="A20" s="14" t="s">
        <v>457</v>
      </c>
      <c r="B20" s="14" t="s">
        <v>458</v>
      </c>
      <c r="C20" s="54" t="s">
        <v>459</v>
      </c>
      <c r="D20" s="15"/>
      <c r="E20" s="15"/>
      <c r="F20" s="15">
        <v>7688350.55</v>
      </c>
      <c r="G20" s="15">
        <v>6505608.08</v>
      </c>
      <c r="H20" s="90">
        <f t="shared" si="0"/>
        <v>1182742.4699999997</v>
      </c>
      <c r="I20" s="103">
        <f t="shared" si="1"/>
        <v>0.18180352327648974</v>
      </c>
      <c r="J20" s="104"/>
      <c r="K20" s="15">
        <v>7688350.55</v>
      </c>
      <c r="L20" s="15">
        <v>6505608.08</v>
      </c>
      <c r="M20" s="90">
        <f t="shared" si="2"/>
        <v>1182742.4699999997</v>
      </c>
      <c r="N20" s="103">
        <f t="shared" si="3"/>
        <v>0.18180352327648974</v>
      </c>
      <c r="O20" s="104"/>
      <c r="P20" s="15">
        <v>24250893.15</v>
      </c>
      <c r="Q20" s="15">
        <v>19586024.28</v>
      </c>
      <c r="R20" s="90">
        <f t="shared" si="4"/>
        <v>4664868.869999997</v>
      </c>
      <c r="S20" s="103">
        <f t="shared" si="5"/>
        <v>0.23817334254831204</v>
      </c>
      <c r="T20" s="104"/>
      <c r="U20" s="15">
        <v>88186153.98</v>
      </c>
      <c r="V20" s="15">
        <v>90749130.73</v>
      </c>
      <c r="W20" s="90">
        <f t="shared" si="6"/>
        <v>-2562976.75</v>
      </c>
      <c r="X20" s="103">
        <f t="shared" si="7"/>
        <v>-0.028242438570849328</v>
      </c>
    </row>
    <row r="21" spans="1:24" ht="12.75" hidden="1" outlineLevel="1">
      <c r="A21" s="1" t="s">
        <v>323</v>
      </c>
      <c r="B21" s="9" t="s">
        <v>307</v>
      </c>
      <c r="C21" s="66" t="s">
        <v>395</v>
      </c>
      <c r="D21" s="28"/>
      <c r="E21" s="28"/>
      <c r="F21" s="17">
        <v>27612208.380000003</v>
      </c>
      <c r="G21" s="17">
        <v>24040877.14</v>
      </c>
      <c r="H21" s="35">
        <f aca="true" t="shared" si="8" ref="H21:H26">+F21-G21</f>
        <v>3571331.240000002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0.14855245169311662</v>
      </c>
      <c r="J21" s="106" t="s">
        <v>304</v>
      </c>
      <c r="K21" s="17">
        <v>27612208.380000003</v>
      </c>
      <c r="L21" s="17">
        <v>24040877.14</v>
      </c>
      <c r="M21" s="35">
        <f aca="true" t="shared" si="10" ref="M21:M26">+K21-L21</f>
        <v>3571331.240000002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0.14855245169311662</v>
      </c>
      <c r="P21" s="17">
        <v>86693111.4</v>
      </c>
      <c r="Q21" s="17">
        <v>69789639.02</v>
      </c>
      <c r="R21" s="35">
        <f aca="true" t="shared" si="12" ref="R21:R26">+P21-Q21</f>
        <v>16903472.38000001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0.24220604401114454</v>
      </c>
      <c r="T21" s="106" t="s">
        <v>305</v>
      </c>
      <c r="U21" s="17">
        <v>317260882.43000007</v>
      </c>
      <c r="V21" s="17">
        <v>291439763.05</v>
      </c>
      <c r="W21" s="35">
        <f aca="true" t="shared" si="14" ref="W21:W26">+U21-V21</f>
        <v>25821119.380000055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0.08859847781158857</v>
      </c>
    </row>
    <row r="22" spans="1:24" ht="12.75" hidden="1" outlineLevel="1">
      <c r="A22" s="1" t="s">
        <v>324</v>
      </c>
      <c r="B22" s="9" t="s">
        <v>306</v>
      </c>
      <c r="C22" s="66" t="s">
        <v>308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304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305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460</v>
      </c>
      <c r="B23" s="14" t="s">
        <v>461</v>
      </c>
      <c r="C23" s="54" t="s">
        <v>462</v>
      </c>
      <c r="D23" s="15"/>
      <c r="E23" s="15"/>
      <c r="F23" s="15">
        <v>91228.85</v>
      </c>
      <c r="G23" s="15">
        <v>67402.03</v>
      </c>
      <c r="H23" s="90">
        <f t="shared" si="8"/>
        <v>23826.820000000007</v>
      </c>
      <c r="I23" s="103">
        <f t="shared" si="9"/>
        <v>0.35350300280273467</v>
      </c>
      <c r="J23" s="104"/>
      <c r="K23" s="15">
        <v>91228.85</v>
      </c>
      <c r="L23" s="15">
        <v>67402.03</v>
      </c>
      <c r="M23" s="90">
        <f t="shared" si="10"/>
        <v>23826.820000000007</v>
      </c>
      <c r="N23" s="103">
        <f t="shared" si="11"/>
        <v>0.35350300280273467</v>
      </c>
      <c r="O23" s="104"/>
      <c r="P23" s="15">
        <v>301390.83</v>
      </c>
      <c r="Q23" s="15">
        <v>227809.78</v>
      </c>
      <c r="R23" s="90">
        <f t="shared" si="12"/>
        <v>73581.05000000002</v>
      </c>
      <c r="S23" s="103">
        <f t="shared" si="13"/>
        <v>0.32299337631597735</v>
      </c>
      <c r="T23" s="104"/>
      <c r="U23" s="15">
        <v>1200946.8</v>
      </c>
      <c r="V23" s="15">
        <v>1014925.05</v>
      </c>
      <c r="W23" s="90">
        <f t="shared" si="14"/>
        <v>186021.75</v>
      </c>
      <c r="X23" s="103">
        <f t="shared" si="15"/>
        <v>0.18328619438450158</v>
      </c>
    </row>
    <row r="24" spans="1:24" s="14" customFormat="1" ht="12.75" hidden="1" outlineLevel="2">
      <c r="A24" s="14" t="s">
        <v>463</v>
      </c>
      <c r="B24" s="14" t="s">
        <v>464</v>
      </c>
      <c r="C24" s="54" t="s">
        <v>465</v>
      </c>
      <c r="D24" s="15"/>
      <c r="E24" s="15"/>
      <c r="F24" s="15">
        <v>27302.32</v>
      </c>
      <c r="G24" s="15">
        <v>22033.86</v>
      </c>
      <c r="H24" s="90">
        <f t="shared" si="8"/>
        <v>5268.459999999999</v>
      </c>
      <c r="I24" s="103">
        <f t="shared" si="9"/>
        <v>0.23910744644832993</v>
      </c>
      <c r="J24" s="104"/>
      <c r="K24" s="15">
        <v>27302.32</v>
      </c>
      <c r="L24" s="15">
        <v>22033.86</v>
      </c>
      <c r="M24" s="90">
        <f t="shared" si="10"/>
        <v>5268.459999999999</v>
      </c>
      <c r="N24" s="103">
        <f t="shared" si="11"/>
        <v>0.23910744644832993</v>
      </c>
      <c r="O24" s="104"/>
      <c r="P24" s="15">
        <v>85991.34</v>
      </c>
      <c r="Q24" s="15">
        <v>72166.34</v>
      </c>
      <c r="R24" s="90">
        <f t="shared" si="12"/>
        <v>13825</v>
      </c>
      <c r="S24" s="103">
        <f t="shared" si="13"/>
        <v>0.19157130595787455</v>
      </c>
      <c r="T24" s="104"/>
      <c r="U24" s="15">
        <v>280449.37</v>
      </c>
      <c r="V24" s="15">
        <v>284582.42</v>
      </c>
      <c r="W24" s="90">
        <f t="shared" si="14"/>
        <v>-4133.049999999988</v>
      </c>
      <c r="X24" s="103">
        <f t="shared" si="15"/>
        <v>-0.014523209128659419</v>
      </c>
    </row>
    <row r="25" spans="1:24" ht="12.75" hidden="1" outlineLevel="1">
      <c r="A25" s="1" t="s">
        <v>325</v>
      </c>
      <c r="B25" s="9" t="s">
        <v>307</v>
      </c>
      <c r="C25" s="67" t="s">
        <v>303</v>
      </c>
      <c r="D25" s="28"/>
      <c r="E25" s="28"/>
      <c r="F25" s="125">
        <v>118531.17000000001</v>
      </c>
      <c r="G25" s="125">
        <v>89435.89</v>
      </c>
      <c r="H25" s="128">
        <f t="shared" si="8"/>
        <v>29095.280000000013</v>
      </c>
      <c r="I25" s="96">
        <f t="shared" si="9"/>
        <v>0.3253199582404783</v>
      </c>
      <c r="J25" s="106" t="s">
        <v>304</v>
      </c>
      <c r="K25" s="125">
        <v>118531.17000000001</v>
      </c>
      <c r="L25" s="125">
        <v>89435.89</v>
      </c>
      <c r="M25" s="128">
        <f t="shared" si="10"/>
        <v>29095.280000000013</v>
      </c>
      <c r="N25" s="96">
        <f t="shared" si="11"/>
        <v>0.3253199582404783</v>
      </c>
      <c r="P25" s="125">
        <v>387382.17</v>
      </c>
      <c r="Q25" s="125">
        <v>299976.12</v>
      </c>
      <c r="R25" s="128">
        <f t="shared" si="12"/>
        <v>87406.04999999999</v>
      </c>
      <c r="S25" s="96">
        <f t="shared" si="13"/>
        <v>0.29137669358480933</v>
      </c>
      <c r="T25" s="106" t="s">
        <v>305</v>
      </c>
      <c r="U25" s="125">
        <v>1481396.1700000002</v>
      </c>
      <c r="V25" s="125">
        <v>1299507.4700000002</v>
      </c>
      <c r="W25" s="128">
        <f t="shared" si="14"/>
        <v>181888.69999999995</v>
      </c>
      <c r="X25" s="96">
        <f t="shared" si="15"/>
        <v>0.13996741396184503</v>
      </c>
    </row>
    <row r="26" spans="1:24" ht="12.75" collapsed="1">
      <c r="A26" s="1" t="s">
        <v>326</v>
      </c>
      <c r="C26" s="62" t="s">
        <v>318</v>
      </c>
      <c r="D26" s="28"/>
      <c r="E26" s="28"/>
      <c r="F26" s="17">
        <v>61038703.93</v>
      </c>
      <c r="G26" s="17">
        <v>51994661.85</v>
      </c>
      <c r="H26" s="35">
        <f t="shared" si="8"/>
        <v>9044042.079999998</v>
      </c>
      <c r="I26" s="95">
        <f t="shared" si="9"/>
        <v>0.17394174244446978</v>
      </c>
      <c r="J26" s="106" t="s">
        <v>304</v>
      </c>
      <c r="K26" s="17">
        <v>61038703.93</v>
      </c>
      <c r="L26" s="17">
        <v>51994661.85</v>
      </c>
      <c r="M26" s="35">
        <f t="shared" si="10"/>
        <v>9044042.079999998</v>
      </c>
      <c r="N26" s="95">
        <f t="shared" si="11"/>
        <v>0.17394174244446978</v>
      </c>
      <c r="P26" s="17">
        <v>170413152.58999997</v>
      </c>
      <c r="Q26" s="17">
        <v>132689087.30000001</v>
      </c>
      <c r="R26" s="35">
        <f t="shared" si="12"/>
        <v>37724065.28999996</v>
      </c>
      <c r="S26" s="95">
        <f t="shared" si="13"/>
        <v>0.2843042035906743</v>
      </c>
      <c r="T26" s="106" t="s">
        <v>305</v>
      </c>
      <c r="U26" s="17">
        <v>550123507.9599999</v>
      </c>
      <c r="V26" s="17">
        <v>487258067.92999995</v>
      </c>
      <c r="W26" s="35">
        <f t="shared" si="14"/>
        <v>62865440.02999997</v>
      </c>
      <c r="X26" s="95">
        <f t="shared" si="15"/>
        <v>0.1290187770457426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466</v>
      </c>
      <c r="B28" s="14" t="s">
        <v>467</v>
      </c>
      <c r="C28" s="54" t="s">
        <v>468</v>
      </c>
      <c r="D28" s="15"/>
      <c r="E28" s="15"/>
      <c r="F28" s="15">
        <v>904212.2000000001</v>
      </c>
      <c r="G28" s="15">
        <v>1113200.34</v>
      </c>
      <c r="H28" s="90">
        <f aca="true" t="shared" si="16" ref="H28:H59">+F28-G28</f>
        <v>-208988.14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-0.18773632426307021</v>
      </c>
      <c r="J28" s="104"/>
      <c r="K28" s="15">
        <v>904212.2000000001</v>
      </c>
      <c r="L28" s="15">
        <v>1113200.34</v>
      </c>
      <c r="M28" s="90">
        <f aca="true" t="shared" si="18" ref="M28:M59">+K28-L28</f>
        <v>-208988.14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-0.18773632426307021</v>
      </c>
      <c r="O28" s="104"/>
      <c r="P28" s="15">
        <v>1436078.42</v>
      </c>
      <c r="Q28" s="15">
        <v>3453260.5600000005</v>
      </c>
      <c r="R28" s="90">
        <f aca="true" t="shared" si="20" ref="R28:R59">+P28-Q28</f>
        <v>-2017182.1400000006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-0.5841384120751086</v>
      </c>
      <c r="T28" s="104"/>
      <c r="U28" s="15">
        <v>11158924.379999999</v>
      </c>
      <c r="V28" s="15">
        <v>14434884.16</v>
      </c>
      <c r="W28" s="90">
        <f aca="true" t="shared" si="22" ref="W28:W59">+U28-V28</f>
        <v>-3275959.780000001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-0.22694742428747008</v>
      </c>
    </row>
    <row r="29" spans="1:24" s="14" customFormat="1" ht="12.75" hidden="1" outlineLevel="2">
      <c r="A29" s="14" t="s">
        <v>469</v>
      </c>
      <c r="B29" s="14" t="s">
        <v>470</v>
      </c>
      <c r="C29" s="54" t="s">
        <v>471</v>
      </c>
      <c r="D29" s="15"/>
      <c r="E29" s="15"/>
      <c r="F29" s="15">
        <v>0</v>
      </c>
      <c r="G29" s="15">
        <v>777.85</v>
      </c>
      <c r="H29" s="90">
        <f t="shared" si="16"/>
        <v>-777.85</v>
      </c>
      <c r="I29" s="103" t="str">
        <f t="shared" si="17"/>
        <v>N.M.</v>
      </c>
      <c r="J29" s="104"/>
      <c r="K29" s="15">
        <v>0</v>
      </c>
      <c r="L29" s="15">
        <v>777.85</v>
      </c>
      <c r="M29" s="90">
        <f t="shared" si="18"/>
        <v>-777.85</v>
      </c>
      <c r="N29" s="103" t="str">
        <f t="shared" si="19"/>
        <v>N.M.</v>
      </c>
      <c r="O29" s="104"/>
      <c r="P29" s="15">
        <v>2054.7</v>
      </c>
      <c r="Q29" s="15">
        <v>10987.85</v>
      </c>
      <c r="R29" s="90">
        <f t="shared" si="20"/>
        <v>-8933.150000000001</v>
      </c>
      <c r="S29" s="103">
        <f t="shared" si="21"/>
        <v>-0.813002543718744</v>
      </c>
      <c r="T29" s="104"/>
      <c r="U29" s="15">
        <v>9878.84</v>
      </c>
      <c r="V29" s="15">
        <v>67042.78000000001</v>
      </c>
      <c r="W29" s="90">
        <f t="shared" si="22"/>
        <v>-57163.94000000002</v>
      </c>
      <c r="X29" s="103">
        <f t="shared" si="23"/>
        <v>-0.8526487117628476</v>
      </c>
    </row>
    <row r="30" spans="1:24" s="14" customFormat="1" ht="12.75" hidden="1" outlineLevel="2">
      <c r="A30" s="14" t="s">
        <v>472</v>
      </c>
      <c r="B30" s="14" t="s">
        <v>473</v>
      </c>
      <c r="C30" s="54" t="s">
        <v>474</v>
      </c>
      <c r="D30" s="15"/>
      <c r="E30" s="15"/>
      <c r="F30" s="15">
        <v>0</v>
      </c>
      <c r="G30" s="15">
        <v>31050.34</v>
      </c>
      <c r="H30" s="90">
        <f t="shared" si="16"/>
        <v>-31050.34</v>
      </c>
      <c r="I30" s="103" t="str">
        <f t="shared" si="17"/>
        <v>N.M.</v>
      </c>
      <c r="J30" s="104"/>
      <c r="K30" s="15">
        <v>0</v>
      </c>
      <c r="L30" s="15">
        <v>31050.34</v>
      </c>
      <c r="M30" s="90">
        <f t="shared" si="18"/>
        <v>-31050.34</v>
      </c>
      <c r="N30" s="103" t="str">
        <f t="shared" si="19"/>
        <v>N.M.</v>
      </c>
      <c r="O30" s="104"/>
      <c r="P30" s="15">
        <v>51748.76</v>
      </c>
      <c r="Q30" s="15">
        <v>170139.5</v>
      </c>
      <c r="R30" s="90">
        <f t="shared" si="20"/>
        <v>-118390.73999999999</v>
      </c>
      <c r="S30" s="103">
        <f t="shared" si="21"/>
        <v>-0.6958451153318306</v>
      </c>
      <c r="T30" s="104"/>
      <c r="U30" s="15">
        <v>305592.37</v>
      </c>
      <c r="V30" s="15">
        <v>752746.85</v>
      </c>
      <c r="W30" s="90">
        <f t="shared" si="22"/>
        <v>-447154.48</v>
      </c>
      <c r="X30" s="103">
        <f t="shared" si="23"/>
        <v>-0.5940303569520085</v>
      </c>
    </row>
    <row r="31" spans="1:24" s="14" customFormat="1" ht="12.75" hidden="1" outlineLevel="2">
      <c r="A31" s="14" t="s">
        <v>475</v>
      </c>
      <c r="B31" s="14" t="s">
        <v>476</v>
      </c>
      <c r="C31" s="54" t="s">
        <v>477</v>
      </c>
      <c r="D31" s="15"/>
      <c r="E31" s="15"/>
      <c r="F31" s="15">
        <v>3433068.46</v>
      </c>
      <c r="G31" s="15">
        <v>5059983.22</v>
      </c>
      <c r="H31" s="90">
        <f t="shared" si="16"/>
        <v>-1626914.7599999998</v>
      </c>
      <c r="I31" s="103">
        <f t="shared" si="17"/>
        <v>-0.3215257223718619</v>
      </c>
      <c r="J31" s="104"/>
      <c r="K31" s="15">
        <v>3433068.46</v>
      </c>
      <c r="L31" s="15">
        <v>5059983.22</v>
      </c>
      <c r="M31" s="90">
        <f t="shared" si="18"/>
        <v>-1626914.7599999998</v>
      </c>
      <c r="N31" s="103">
        <f t="shared" si="19"/>
        <v>-0.3215257223718619</v>
      </c>
      <c r="O31" s="104"/>
      <c r="P31" s="15">
        <v>12027907.86</v>
      </c>
      <c r="Q31" s="15">
        <v>14522680.7</v>
      </c>
      <c r="R31" s="90">
        <f t="shared" si="20"/>
        <v>-2494772.84</v>
      </c>
      <c r="S31" s="103">
        <f t="shared" si="21"/>
        <v>-0.171784596214389</v>
      </c>
      <c r="T31" s="104"/>
      <c r="U31" s="15">
        <v>57644217.86</v>
      </c>
      <c r="V31" s="15">
        <v>58792680.1</v>
      </c>
      <c r="W31" s="90">
        <f t="shared" si="22"/>
        <v>-1148462.240000002</v>
      </c>
      <c r="X31" s="103">
        <f t="shared" si="23"/>
        <v>-0.019534102511513197</v>
      </c>
    </row>
    <row r="32" spans="1:24" s="14" customFormat="1" ht="12.75" hidden="1" outlineLevel="2">
      <c r="A32" s="14" t="s">
        <v>478</v>
      </c>
      <c r="B32" s="14" t="s">
        <v>479</v>
      </c>
      <c r="C32" s="54" t="s">
        <v>480</v>
      </c>
      <c r="D32" s="15"/>
      <c r="E32" s="15"/>
      <c r="F32" s="15">
        <v>-2909832.8</v>
      </c>
      <c r="G32" s="15">
        <v>-4341739.53</v>
      </c>
      <c r="H32" s="90">
        <f t="shared" si="16"/>
        <v>1431906.7300000004</v>
      </c>
      <c r="I32" s="103">
        <f t="shared" si="17"/>
        <v>0.32980023792445246</v>
      </c>
      <c r="J32" s="104"/>
      <c r="K32" s="15">
        <v>-2909832.8</v>
      </c>
      <c r="L32" s="15">
        <v>-4341739.53</v>
      </c>
      <c r="M32" s="90">
        <f t="shared" si="18"/>
        <v>1431906.7300000004</v>
      </c>
      <c r="N32" s="103">
        <f t="shared" si="19"/>
        <v>0.32980023792445246</v>
      </c>
      <c r="O32" s="104"/>
      <c r="P32" s="15">
        <v>-10289398.3</v>
      </c>
      <c r="Q32" s="15">
        <v>-13049484.080000002</v>
      </c>
      <c r="R32" s="90">
        <f t="shared" si="20"/>
        <v>2760085.780000001</v>
      </c>
      <c r="S32" s="103">
        <f t="shared" si="21"/>
        <v>0.2115091878789434</v>
      </c>
      <c r="T32" s="104"/>
      <c r="U32" s="15">
        <v>-48902694.04</v>
      </c>
      <c r="V32" s="15">
        <v>-52087084.300000004</v>
      </c>
      <c r="W32" s="90">
        <f t="shared" si="22"/>
        <v>3184390.2600000054</v>
      </c>
      <c r="X32" s="103">
        <f t="shared" si="23"/>
        <v>0.0611358900732327</v>
      </c>
    </row>
    <row r="33" spans="1:24" s="14" customFormat="1" ht="12.75" hidden="1" outlineLevel="2">
      <c r="A33" s="14" t="s">
        <v>481</v>
      </c>
      <c r="B33" s="14" t="s">
        <v>482</v>
      </c>
      <c r="C33" s="54" t="s">
        <v>483</v>
      </c>
      <c r="D33" s="15"/>
      <c r="E33" s="15"/>
      <c r="F33" s="15">
        <v>309061.87</v>
      </c>
      <c r="G33" s="15">
        <v>286581.07</v>
      </c>
      <c r="H33" s="90">
        <f t="shared" si="16"/>
        <v>22480.79999999999</v>
      </c>
      <c r="I33" s="103">
        <f t="shared" si="17"/>
        <v>0.07844481842432924</v>
      </c>
      <c r="J33" s="104"/>
      <c r="K33" s="15">
        <v>309061.87</v>
      </c>
      <c r="L33" s="15">
        <v>286581.07</v>
      </c>
      <c r="M33" s="90">
        <f t="shared" si="18"/>
        <v>22480.79999999999</v>
      </c>
      <c r="N33" s="103">
        <f t="shared" si="19"/>
        <v>0.07844481842432924</v>
      </c>
      <c r="O33" s="104"/>
      <c r="P33" s="15">
        <v>801640.41</v>
      </c>
      <c r="Q33" s="15">
        <v>676493.55</v>
      </c>
      <c r="R33" s="90">
        <f t="shared" si="20"/>
        <v>125146.85999999999</v>
      </c>
      <c r="S33" s="103">
        <f t="shared" si="21"/>
        <v>0.18499342676659664</v>
      </c>
      <c r="T33" s="104"/>
      <c r="U33" s="15">
        <v>2663061.19</v>
      </c>
      <c r="V33" s="15">
        <v>2740337.28</v>
      </c>
      <c r="W33" s="90">
        <f t="shared" si="22"/>
        <v>-77276.08999999985</v>
      </c>
      <c r="X33" s="103">
        <f t="shared" si="23"/>
        <v>-0.028199481342676132</v>
      </c>
    </row>
    <row r="34" spans="1:24" s="14" customFormat="1" ht="12.75" hidden="1" outlineLevel="2">
      <c r="A34" s="14" t="s">
        <v>484</v>
      </c>
      <c r="B34" s="14" t="s">
        <v>485</v>
      </c>
      <c r="C34" s="54" t="s">
        <v>486</v>
      </c>
      <c r="D34" s="15"/>
      <c r="E34" s="15"/>
      <c r="F34" s="15">
        <v>1534700.24</v>
      </c>
      <c r="G34" s="15">
        <v>2300369.33</v>
      </c>
      <c r="H34" s="90">
        <f t="shared" si="16"/>
        <v>-765669.0900000001</v>
      </c>
      <c r="I34" s="103">
        <f t="shared" si="17"/>
        <v>-0.3328461564908797</v>
      </c>
      <c r="J34" s="104"/>
      <c r="K34" s="15">
        <v>1534700.24</v>
      </c>
      <c r="L34" s="15">
        <v>2300369.33</v>
      </c>
      <c r="M34" s="90">
        <f t="shared" si="18"/>
        <v>-765669.0900000001</v>
      </c>
      <c r="N34" s="103">
        <f t="shared" si="19"/>
        <v>-0.3328461564908797</v>
      </c>
      <c r="O34" s="104"/>
      <c r="P34" s="15">
        <v>7346765.16</v>
      </c>
      <c r="Q34" s="15">
        <v>7122380.2700000005</v>
      </c>
      <c r="R34" s="90">
        <f t="shared" si="20"/>
        <v>224384.88999999966</v>
      </c>
      <c r="S34" s="103">
        <f t="shared" si="21"/>
        <v>0.03150419964869408</v>
      </c>
      <c r="T34" s="104"/>
      <c r="U34" s="15">
        <v>26467044.259999998</v>
      </c>
      <c r="V34" s="15">
        <v>28354632.049999997</v>
      </c>
      <c r="W34" s="90">
        <f t="shared" si="22"/>
        <v>-1887587.789999999</v>
      </c>
      <c r="X34" s="103">
        <f t="shared" si="23"/>
        <v>-0.06657070303968199</v>
      </c>
    </row>
    <row r="35" spans="1:24" s="14" customFormat="1" ht="12.75" hidden="1" outlineLevel="2">
      <c r="A35" s="14" t="s">
        <v>487</v>
      </c>
      <c r="B35" s="14" t="s">
        <v>488</v>
      </c>
      <c r="C35" s="54" t="s">
        <v>489</v>
      </c>
      <c r="D35" s="15"/>
      <c r="E35" s="15"/>
      <c r="F35" s="15">
        <v>284923.03</v>
      </c>
      <c r="G35" s="15">
        <v>291548.41000000003</v>
      </c>
      <c r="H35" s="90">
        <f t="shared" si="16"/>
        <v>-6625.380000000005</v>
      </c>
      <c r="I35" s="103">
        <f t="shared" si="17"/>
        <v>-0.022724802375015538</v>
      </c>
      <c r="J35" s="104"/>
      <c r="K35" s="15">
        <v>284923.03</v>
      </c>
      <c r="L35" s="15">
        <v>291548.41000000003</v>
      </c>
      <c r="M35" s="90">
        <f t="shared" si="18"/>
        <v>-6625.380000000005</v>
      </c>
      <c r="N35" s="103">
        <f t="shared" si="19"/>
        <v>-0.022724802375015538</v>
      </c>
      <c r="O35" s="104"/>
      <c r="P35" s="15">
        <v>809293.87</v>
      </c>
      <c r="Q35" s="15">
        <v>756316.43</v>
      </c>
      <c r="R35" s="90">
        <f t="shared" si="20"/>
        <v>52977.439999999944</v>
      </c>
      <c r="S35" s="103">
        <f t="shared" si="21"/>
        <v>0.07004666023188197</v>
      </c>
      <c r="T35" s="104"/>
      <c r="U35" s="15">
        <v>2876352.37</v>
      </c>
      <c r="V35" s="15">
        <v>3412700.17</v>
      </c>
      <c r="W35" s="90">
        <f t="shared" si="22"/>
        <v>-536347.7999999998</v>
      </c>
      <c r="X35" s="103">
        <f t="shared" si="23"/>
        <v>-0.15716229767703263</v>
      </c>
    </row>
    <row r="36" spans="1:24" s="14" customFormat="1" ht="12.75" hidden="1" outlineLevel="2">
      <c r="A36" s="14" t="s">
        <v>490</v>
      </c>
      <c r="B36" s="14" t="s">
        <v>491</v>
      </c>
      <c r="C36" s="54" t="s">
        <v>492</v>
      </c>
      <c r="D36" s="15"/>
      <c r="E36" s="15"/>
      <c r="F36" s="15">
        <v>-4312</v>
      </c>
      <c r="G36" s="15">
        <v>-9583</v>
      </c>
      <c r="H36" s="90">
        <f t="shared" si="16"/>
        <v>5271</v>
      </c>
      <c r="I36" s="103">
        <f t="shared" si="17"/>
        <v>0.550036523009496</v>
      </c>
      <c r="J36" s="104"/>
      <c r="K36" s="15">
        <v>-4312</v>
      </c>
      <c r="L36" s="15">
        <v>-9583</v>
      </c>
      <c r="M36" s="90">
        <f t="shared" si="18"/>
        <v>5271</v>
      </c>
      <c r="N36" s="103">
        <f t="shared" si="19"/>
        <v>0.550036523009496</v>
      </c>
      <c r="O36" s="104"/>
      <c r="P36" s="15">
        <v>-7837</v>
      </c>
      <c r="Q36" s="15">
        <v>-5873.15</v>
      </c>
      <c r="R36" s="90">
        <f t="shared" si="20"/>
        <v>-1963.8500000000004</v>
      </c>
      <c r="S36" s="103">
        <f t="shared" si="21"/>
        <v>-0.3343776338080928</v>
      </c>
      <c r="T36" s="104"/>
      <c r="U36" s="15">
        <v>-27736</v>
      </c>
      <c r="V36" s="15">
        <v>-87817.32</v>
      </c>
      <c r="W36" s="90">
        <f t="shared" si="22"/>
        <v>60081.32000000001</v>
      </c>
      <c r="X36" s="103">
        <f t="shared" si="23"/>
        <v>0.6841625319470009</v>
      </c>
    </row>
    <row r="37" spans="1:24" s="14" customFormat="1" ht="12.75" hidden="1" outlineLevel="2">
      <c r="A37" s="14" t="s">
        <v>493</v>
      </c>
      <c r="B37" s="14" t="s">
        <v>494</v>
      </c>
      <c r="C37" s="54" t="s">
        <v>495</v>
      </c>
      <c r="D37" s="15"/>
      <c r="E37" s="15"/>
      <c r="F37" s="15">
        <v>452.29</v>
      </c>
      <c r="G37" s="15">
        <v>-8008.35</v>
      </c>
      <c r="H37" s="90">
        <f t="shared" si="16"/>
        <v>8460.640000000001</v>
      </c>
      <c r="I37" s="103">
        <f t="shared" si="17"/>
        <v>1.0564773018162295</v>
      </c>
      <c r="J37" s="104"/>
      <c r="K37" s="15">
        <v>452.29</v>
      </c>
      <c r="L37" s="15">
        <v>-8008.35</v>
      </c>
      <c r="M37" s="90">
        <f t="shared" si="18"/>
        <v>8460.640000000001</v>
      </c>
      <c r="N37" s="103">
        <f t="shared" si="19"/>
        <v>1.0564773018162295</v>
      </c>
      <c r="O37" s="104"/>
      <c r="P37" s="15">
        <v>-10226.72</v>
      </c>
      <c r="Q37" s="15">
        <v>-40185.270000000004</v>
      </c>
      <c r="R37" s="90">
        <f t="shared" si="20"/>
        <v>29958.550000000003</v>
      </c>
      <c r="S37" s="103">
        <f t="shared" si="21"/>
        <v>0.7455107306732044</v>
      </c>
      <c r="T37" s="104"/>
      <c r="U37" s="15">
        <v>57593.96</v>
      </c>
      <c r="V37" s="15">
        <v>-282809.86</v>
      </c>
      <c r="W37" s="90">
        <f t="shared" si="22"/>
        <v>340403.82</v>
      </c>
      <c r="X37" s="103">
        <f t="shared" si="23"/>
        <v>1.2036490524057402</v>
      </c>
    </row>
    <row r="38" spans="1:24" s="14" customFormat="1" ht="12.75" hidden="1" outlineLevel="2">
      <c r="A38" s="14" t="s">
        <v>496</v>
      </c>
      <c r="B38" s="14" t="s">
        <v>497</v>
      </c>
      <c r="C38" s="54" t="s">
        <v>498</v>
      </c>
      <c r="D38" s="15"/>
      <c r="E38" s="15"/>
      <c r="F38" s="15">
        <v>216822.05000000002</v>
      </c>
      <c r="G38" s="15">
        <v>-683225.46</v>
      </c>
      <c r="H38" s="90">
        <f t="shared" si="16"/>
        <v>900047.51</v>
      </c>
      <c r="I38" s="103">
        <f t="shared" si="17"/>
        <v>1.3173506590342814</v>
      </c>
      <c r="J38" s="104"/>
      <c r="K38" s="15">
        <v>216822.05000000002</v>
      </c>
      <c r="L38" s="15">
        <v>-683225.46</v>
      </c>
      <c r="M38" s="90">
        <f t="shared" si="18"/>
        <v>900047.51</v>
      </c>
      <c r="N38" s="103">
        <f t="shared" si="19"/>
        <v>1.3173506590342814</v>
      </c>
      <c r="O38" s="104"/>
      <c r="P38" s="15">
        <v>-1333483.23</v>
      </c>
      <c r="Q38" s="15">
        <v>-1318567.8399999999</v>
      </c>
      <c r="R38" s="90">
        <f t="shared" si="20"/>
        <v>-14915.39000000013</v>
      </c>
      <c r="S38" s="103">
        <f t="shared" si="21"/>
        <v>-0.011311810850778927</v>
      </c>
      <c r="T38" s="104"/>
      <c r="U38" s="15">
        <v>-8362638.36</v>
      </c>
      <c r="V38" s="15">
        <v>-9133831.89</v>
      </c>
      <c r="W38" s="90">
        <f t="shared" si="22"/>
        <v>771193.5300000003</v>
      </c>
      <c r="X38" s="103">
        <f t="shared" si="23"/>
        <v>0.08443263892828229</v>
      </c>
    </row>
    <row r="39" spans="1:24" s="14" customFormat="1" ht="12.75" hidden="1" outlineLevel="2">
      <c r="A39" s="14" t="s">
        <v>499</v>
      </c>
      <c r="B39" s="14" t="s">
        <v>500</v>
      </c>
      <c r="C39" s="54" t="s">
        <v>501</v>
      </c>
      <c r="D39" s="15"/>
      <c r="E39" s="15"/>
      <c r="F39" s="15">
        <v>1145041.69</v>
      </c>
      <c r="G39" s="15">
        <v>901805.09</v>
      </c>
      <c r="H39" s="90">
        <f t="shared" si="16"/>
        <v>243236.59999999998</v>
      </c>
      <c r="I39" s="103">
        <f t="shared" si="17"/>
        <v>0.2697219196223432</v>
      </c>
      <c r="J39" s="104"/>
      <c r="K39" s="15">
        <v>1145041.69</v>
      </c>
      <c r="L39" s="15">
        <v>901805.09</v>
      </c>
      <c r="M39" s="90">
        <f t="shared" si="18"/>
        <v>243236.59999999998</v>
      </c>
      <c r="N39" s="103">
        <f t="shared" si="19"/>
        <v>0.2697219196223432</v>
      </c>
      <c r="O39" s="104"/>
      <c r="P39" s="15">
        <v>947916.8999999999</v>
      </c>
      <c r="Q39" s="15">
        <v>435314.92999999993</v>
      </c>
      <c r="R39" s="90">
        <f t="shared" si="20"/>
        <v>512601.97</v>
      </c>
      <c r="S39" s="103">
        <f t="shared" si="21"/>
        <v>1.1775428194020363</v>
      </c>
      <c r="T39" s="104"/>
      <c r="U39" s="15">
        <v>3901582.58</v>
      </c>
      <c r="V39" s="15">
        <v>-1731745.4700000002</v>
      </c>
      <c r="W39" s="90">
        <f t="shared" si="22"/>
        <v>5633328.050000001</v>
      </c>
      <c r="X39" s="103">
        <f t="shared" si="23"/>
        <v>3.252976922757592</v>
      </c>
    </row>
    <row r="40" spans="1:24" s="14" customFormat="1" ht="12.75" hidden="1" outlineLevel="2">
      <c r="A40" s="14" t="s">
        <v>502</v>
      </c>
      <c r="B40" s="14" t="s">
        <v>503</v>
      </c>
      <c r="C40" s="54" t="s">
        <v>504</v>
      </c>
      <c r="D40" s="15"/>
      <c r="E40" s="15"/>
      <c r="F40" s="15">
        <v>0</v>
      </c>
      <c r="G40" s="15">
        <v>0</v>
      </c>
      <c r="H40" s="90">
        <f t="shared" si="16"/>
        <v>0</v>
      </c>
      <c r="I40" s="103">
        <f t="shared" si="17"/>
        <v>0</v>
      </c>
      <c r="J40" s="104"/>
      <c r="K40" s="15">
        <v>0</v>
      </c>
      <c r="L40" s="15">
        <v>0</v>
      </c>
      <c r="M40" s="90">
        <f t="shared" si="18"/>
        <v>0</v>
      </c>
      <c r="N40" s="103">
        <f t="shared" si="19"/>
        <v>0</v>
      </c>
      <c r="O40" s="104"/>
      <c r="P40" s="15">
        <v>0</v>
      </c>
      <c r="Q40" s="15">
        <v>94.29</v>
      </c>
      <c r="R40" s="90">
        <f t="shared" si="20"/>
        <v>-94.29</v>
      </c>
      <c r="S40" s="103" t="str">
        <f t="shared" si="21"/>
        <v>N.M.</v>
      </c>
      <c r="T40" s="104"/>
      <c r="U40" s="15">
        <v>0</v>
      </c>
      <c r="V40" s="15">
        <v>38385.74</v>
      </c>
      <c r="W40" s="90">
        <f t="shared" si="22"/>
        <v>-38385.74</v>
      </c>
      <c r="X40" s="103" t="str">
        <f t="shared" si="23"/>
        <v>N.M.</v>
      </c>
    </row>
    <row r="41" spans="1:24" s="14" customFormat="1" ht="12.75" hidden="1" outlineLevel="2">
      <c r="A41" s="14" t="s">
        <v>505</v>
      </c>
      <c r="B41" s="14" t="s">
        <v>506</v>
      </c>
      <c r="C41" s="54" t="s">
        <v>507</v>
      </c>
      <c r="D41" s="15"/>
      <c r="E41" s="15"/>
      <c r="F41" s="15">
        <v>-2072257.86</v>
      </c>
      <c r="G41" s="15">
        <v>-3510562.17</v>
      </c>
      <c r="H41" s="90">
        <f t="shared" si="16"/>
        <v>1438304.3099999998</v>
      </c>
      <c r="I41" s="103">
        <f t="shared" si="17"/>
        <v>0.409707687928512</v>
      </c>
      <c r="J41" s="104"/>
      <c r="K41" s="15">
        <v>-2072257.86</v>
      </c>
      <c r="L41" s="15">
        <v>-3510562.17</v>
      </c>
      <c r="M41" s="90">
        <f t="shared" si="18"/>
        <v>1438304.3099999998</v>
      </c>
      <c r="N41" s="103">
        <f t="shared" si="19"/>
        <v>0.409707687928512</v>
      </c>
      <c r="O41" s="104"/>
      <c r="P41" s="15">
        <v>-5042479.8</v>
      </c>
      <c r="Q41" s="15">
        <v>-4364791.76</v>
      </c>
      <c r="R41" s="90">
        <f t="shared" si="20"/>
        <v>-677688.04</v>
      </c>
      <c r="S41" s="103">
        <f t="shared" si="21"/>
        <v>-0.15526239904741757</v>
      </c>
      <c r="T41" s="104"/>
      <c r="U41" s="15">
        <v>-9513420.2</v>
      </c>
      <c r="V41" s="15">
        <v>-9412544.64</v>
      </c>
      <c r="W41" s="90">
        <f t="shared" si="22"/>
        <v>-100875.55999999866</v>
      </c>
      <c r="X41" s="103">
        <f t="shared" si="23"/>
        <v>-0.010717140142030568</v>
      </c>
    </row>
    <row r="42" spans="1:24" s="14" customFormat="1" ht="12.75" hidden="1" outlineLevel="2">
      <c r="A42" s="14" t="s">
        <v>508</v>
      </c>
      <c r="B42" s="14" t="s">
        <v>509</v>
      </c>
      <c r="C42" s="54" t="s">
        <v>510</v>
      </c>
      <c r="D42" s="15"/>
      <c r="E42" s="15"/>
      <c r="F42" s="15">
        <v>36320.87</v>
      </c>
      <c r="G42" s="15">
        <v>21753.64</v>
      </c>
      <c r="H42" s="90">
        <f t="shared" si="16"/>
        <v>14567.230000000003</v>
      </c>
      <c r="I42" s="103">
        <f t="shared" si="17"/>
        <v>0.6696456317195653</v>
      </c>
      <c r="J42" s="104"/>
      <c r="K42" s="15">
        <v>36320.87</v>
      </c>
      <c r="L42" s="15">
        <v>21753.64</v>
      </c>
      <c r="M42" s="90">
        <f t="shared" si="18"/>
        <v>14567.230000000003</v>
      </c>
      <c r="N42" s="103">
        <f t="shared" si="19"/>
        <v>0.6696456317195653</v>
      </c>
      <c r="O42" s="104"/>
      <c r="P42" s="15">
        <v>174772.37</v>
      </c>
      <c r="Q42" s="15">
        <v>78657.70999999999</v>
      </c>
      <c r="R42" s="90">
        <f t="shared" si="20"/>
        <v>96114.66</v>
      </c>
      <c r="S42" s="103">
        <f t="shared" si="21"/>
        <v>1.2219356500462575</v>
      </c>
      <c r="T42" s="104"/>
      <c r="U42" s="15">
        <v>1197312.37</v>
      </c>
      <c r="V42" s="15">
        <v>891889.55</v>
      </c>
      <c r="W42" s="90">
        <f t="shared" si="22"/>
        <v>305422.82000000007</v>
      </c>
      <c r="X42" s="103">
        <f t="shared" si="23"/>
        <v>0.3424446670554667</v>
      </c>
    </row>
    <row r="43" spans="1:24" s="14" customFormat="1" ht="12.75" hidden="1" outlineLevel="2">
      <c r="A43" s="14" t="s">
        <v>511</v>
      </c>
      <c r="B43" s="14" t="s">
        <v>512</v>
      </c>
      <c r="C43" s="54" t="s">
        <v>513</v>
      </c>
      <c r="D43" s="15"/>
      <c r="E43" s="15"/>
      <c r="F43" s="15">
        <v>492973.31</v>
      </c>
      <c r="G43" s="15">
        <v>224080.26</v>
      </c>
      <c r="H43" s="90">
        <f t="shared" si="16"/>
        <v>268893.05</v>
      </c>
      <c r="I43" s="103">
        <f t="shared" si="17"/>
        <v>1.1999854427159267</v>
      </c>
      <c r="J43" s="104"/>
      <c r="K43" s="15">
        <v>492973.31</v>
      </c>
      <c r="L43" s="15">
        <v>224080.26</v>
      </c>
      <c r="M43" s="90">
        <f t="shared" si="18"/>
        <v>268893.05</v>
      </c>
      <c r="N43" s="103">
        <f t="shared" si="19"/>
        <v>1.1999854427159267</v>
      </c>
      <c r="O43" s="104"/>
      <c r="P43" s="15">
        <v>1410846.93</v>
      </c>
      <c r="Q43" s="15">
        <v>583908.95</v>
      </c>
      <c r="R43" s="90">
        <f t="shared" si="20"/>
        <v>826937.98</v>
      </c>
      <c r="S43" s="103">
        <f t="shared" si="21"/>
        <v>1.41621048966624</v>
      </c>
      <c r="T43" s="104"/>
      <c r="U43" s="15">
        <v>4659676.601</v>
      </c>
      <c r="V43" s="15">
        <v>2008689.59</v>
      </c>
      <c r="W43" s="90">
        <f t="shared" si="22"/>
        <v>2650987.011</v>
      </c>
      <c r="X43" s="103">
        <f t="shared" si="23"/>
        <v>1.319759421364851</v>
      </c>
    </row>
    <row r="44" spans="1:24" s="14" customFormat="1" ht="12.75" hidden="1" outlineLevel="2">
      <c r="A44" s="14" t="s">
        <v>514</v>
      </c>
      <c r="B44" s="14" t="s">
        <v>515</v>
      </c>
      <c r="C44" s="54" t="s">
        <v>516</v>
      </c>
      <c r="D44" s="15"/>
      <c r="E44" s="15"/>
      <c r="F44" s="15">
        <v>86557.01</v>
      </c>
      <c r="G44" s="15">
        <v>366378.91000000003</v>
      </c>
      <c r="H44" s="90">
        <f t="shared" si="16"/>
        <v>-279821.9</v>
      </c>
      <c r="I44" s="103">
        <f t="shared" si="17"/>
        <v>-0.7637500204364929</v>
      </c>
      <c r="J44" s="104"/>
      <c r="K44" s="15">
        <v>86557.01</v>
      </c>
      <c r="L44" s="15">
        <v>366378.91000000003</v>
      </c>
      <c r="M44" s="90">
        <f t="shared" si="18"/>
        <v>-279821.9</v>
      </c>
      <c r="N44" s="103">
        <f t="shared" si="19"/>
        <v>-0.7637500204364929</v>
      </c>
      <c r="O44" s="104"/>
      <c r="P44" s="15">
        <v>290817.99</v>
      </c>
      <c r="Q44" s="15">
        <v>509837.81000000006</v>
      </c>
      <c r="R44" s="90">
        <f t="shared" si="20"/>
        <v>-219019.82000000007</v>
      </c>
      <c r="S44" s="103">
        <f t="shared" si="21"/>
        <v>-0.4295872446180483</v>
      </c>
      <c r="T44" s="104"/>
      <c r="U44" s="15">
        <v>969612.86</v>
      </c>
      <c r="V44" s="15">
        <v>1813469.44</v>
      </c>
      <c r="W44" s="90">
        <f t="shared" si="22"/>
        <v>-843856.58</v>
      </c>
      <c r="X44" s="103">
        <f t="shared" si="23"/>
        <v>-0.465327157649814</v>
      </c>
    </row>
    <row r="45" spans="1:24" s="14" customFormat="1" ht="12.75" hidden="1" outlineLevel="2">
      <c r="A45" s="14" t="s">
        <v>517</v>
      </c>
      <c r="B45" s="14" t="s">
        <v>518</v>
      </c>
      <c r="C45" s="54" t="s">
        <v>519</v>
      </c>
      <c r="D45" s="15"/>
      <c r="E45" s="15"/>
      <c r="F45" s="15">
        <v>1378877.25</v>
      </c>
      <c r="G45" s="15">
        <v>3480685.16</v>
      </c>
      <c r="H45" s="90">
        <f t="shared" si="16"/>
        <v>-2101807.91</v>
      </c>
      <c r="I45" s="103">
        <f t="shared" si="17"/>
        <v>-0.6038489014042281</v>
      </c>
      <c r="J45" s="104"/>
      <c r="K45" s="15">
        <v>1378877.25</v>
      </c>
      <c r="L45" s="15">
        <v>3480685.16</v>
      </c>
      <c r="M45" s="90">
        <f t="shared" si="18"/>
        <v>-2101807.91</v>
      </c>
      <c r="N45" s="103">
        <f t="shared" si="19"/>
        <v>-0.6038489014042281</v>
      </c>
      <c r="O45" s="104"/>
      <c r="P45" s="15">
        <v>4326649.6899999995</v>
      </c>
      <c r="Q45" s="15">
        <v>4130565.93</v>
      </c>
      <c r="R45" s="90">
        <f t="shared" si="20"/>
        <v>196083.7599999993</v>
      </c>
      <c r="S45" s="103">
        <f t="shared" si="21"/>
        <v>0.04747140302878528</v>
      </c>
      <c r="T45" s="104"/>
      <c r="U45" s="15">
        <v>8415236.02</v>
      </c>
      <c r="V45" s="15">
        <v>9642924.21</v>
      </c>
      <c r="W45" s="90">
        <f t="shared" si="22"/>
        <v>-1227688.1900000013</v>
      </c>
      <c r="X45" s="103">
        <f t="shared" si="23"/>
        <v>-0.12731492680683437</v>
      </c>
    </row>
    <row r="46" spans="1:24" s="14" customFormat="1" ht="12.75" hidden="1" outlineLevel="2">
      <c r="A46" s="14" t="s">
        <v>520</v>
      </c>
      <c r="B46" s="14" t="s">
        <v>521</v>
      </c>
      <c r="C46" s="54" t="s">
        <v>522</v>
      </c>
      <c r="D46" s="15"/>
      <c r="E46" s="15"/>
      <c r="F46" s="15">
        <v>3088983.73</v>
      </c>
      <c r="G46" s="15">
        <v>4101919.03</v>
      </c>
      <c r="H46" s="90">
        <f t="shared" si="16"/>
        <v>-1012935.2999999998</v>
      </c>
      <c r="I46" s="103">
        <f t="shared" si="17"/>
        <v>-0.24694180762510073</v>
      </c>
      <c r="J46" s="104"/>
      <c r="K46" s="15">
        <v>3088983.73</v>
      </c>
      <c r="L46" s="15">
        <v>4101919.03</v>
      </c>
      <c r="M46" s="90">
        <f t="shared" si="18"/>
        <v>-1012935.2999999998</v>
      </c>
      <c r="N46" s="103">
        <f t="shared" si="19"/>
        <v>-0.24694180762510073</v>
      </c>
      <c r="O46" s="104"/>
      <c r="P46" s="15">
        <v>5322317.7</v>
      </c>
      <c r="Q46" s="15">
        <v>9287247.2</v>
      </c>
      <c r="R46" s="90">
        <f t="shared" si="20"/>
        <v>-3964929.499999999</v>
      </c>
      <c r="S46" s="103">
        <f t="shared" si="21"/>
        <v>-0.4269219301064797</v>
      </c>
      <c r="T46" s="104"/>
      <c r="U46" s="15">
        <v>36018668.379999995</v>
      </c>
      <c r="V46" s="15">
        <v>25301254.540000003</v>
      </c>
      <c r="W46" s="90">
        <f t="shared" si="22"/>
        <v>10717413.839999992</v>
      </c>
      <c r="X46" s="103">
        <f t="shared" si="23"/>
        <v>0.4235921907767974</v>
      </c>
    </row>
    <row r="47" spans="1:24" s="14" customFormat="1" ht="12.75" hidden="1" outlineLevel="2">
      <c r="A47" s="14" t="s">
        <v>523</v>
      </c>
      <c r="B47" s="14" t="s">
        <v>524</v>
      </c>
      <c r="C47" s="54" t="s">
        <v>525</v>
      </c>
      <c r="D47" s="15"/>
      <c r="E47" s="15"/>
      <c r="F47" s="15">
        <v>-439.89</v>
      </c>
      <c r="G47" s="15">
        <v>-1.8</v>
      </c>
      <c r="H47" s="90">
        <f t="shared" si="16"/>
        <v>-438.09</v>
      </c>
      <c r="I47" s="103" t="str">
        <f t="shared" si="17"/>
        <v>N.M.</v>
      </c>
      <c r="J47" s="104"/>
      <c r="K47" s="15">
        <v>-439.89</v>
      </c>
      <c r="L47" s="15">
        <v>-1.8</v>
      </c>
      <c r="M47" s="90">
        <f t="shared" si="18"/>
        <v>-438.09</v>
      </c>
      <c r="N47" s="103" t="str">
        <f t="shared" si="19"/>
        <v>N.M.</v>
      </c>
      <c r="O47" s="104"/>
      <c r="P47" s="15">
        <v>-4919.700000000001</v>
      </c>
      <c r="Q47" s="15">
        <v>-456.55</v>
      </c>
      <c r="R47" s="90">
        <f t="shared" si="20"/>
        <v>-4463.150000000001</v>
      </c>
      <c r="S47" s="103">
        <f t="shared" si="21"/>
        <v>-9.775818639798489</v>
      </c>
      <c r="T47" s="104"/>
      <c r="U47" s="15">
        <v>-8334.68</v>
      </c>
      <c r="V47" s="15">
        <v>-4080.7000000000003</v>
      </c>
      <c r="W47" s="90">
        <f t="shared" si="22"/>
        <v>-4253.98</v>
      </c>
      <c r="X47" s="103">
        <f t="shared" si="23"/>
        <v>-1.0424633028647043</v>
      </c>
    </row>
    <row r="48" spans="1:24" s="14" customFormat="1" ht="12.75" hidden="1" outlineLevel="2">
      <c r="A48" s="14" t="s">
        <v>526</v>
      </c>
      <c r="B48" s="14" t="s">
        <v>527</v>
      </c>
      <c r="C48" s="54" t="s">
        <v>528</v>
      </c>
      <c r="D48" s="15"/>
      <c r="E48" s="15"/>
      <c r="F48" s="15">
        <v>957.52</v>
      </c>
      <c r="G48" s="15">
        <v>187.42000000000002</v>
      </c>
      <c r="H48" s="90">
        <f t="shared" si="16"/>
        <v>770.0999999999999</v>
      </c>
      <c r="I48" s="103">
        <f t="shared" si="17"/>
        <v>4.108953153345427</v>
      </c>
      <c r="J48" s="104"/>
      <c r="K48" s="15">
        <v>957.52</v>
      </c>
      <c r="L48" s="15">
        <v>187.42000000000002</v>
      </c>
      <c r="M48" s="90">
        <f t="shared" si="18"/>
        <v>770.0999999999999</v>
      </c>
      <c r="N48" s="103">
        <f t="shared" si="19"/>
        <v>4.108953153345427</v>
      </c>
      <c r="O48" s="104"/>
      <c r="P48" s="15">
        <v>9657.74</v>
      </c>
      <c r="Q48" s="15">
        <v>1197.25</v>
      </c>
      <c r="R48" s="90">
        <f t="shared" si="20"/>
        <v>8460.49</v>
      </c>
      <c r="S48" s="103">
        <f t="shared" si="21"/>
        <v>7.0666026310294425</v>
      </c>
      <c r="T48" s="104"/>
      <c r="U48" s="15">
        <v>23393.81</v>
      </c>
      <c r="V48" s="15">
        <v>10557.78</v>
      </c>
      <c r="W48" s="90">
        <f t="shared" si="22"/>
        <v>12836.03</v>
      </c>
      <c r="X48" s="103">
        <f t="shared" si="23"/>
        <v>1.2157887358895525</v>
      </c>
    </row>
    <row r="49" spans="1:24" s="14" customFormat="1" ht="12.75" hidden="1" outlineLevel="2">
      <c r="A49" s="14" t="s">
        <v>529</v>
      </c>
      <c r="B49" s="14" t="s">
        <v>530</v>
      </c>
      <c r="C49" s="54" t="s">
        <v>531</v>
      </c>
      <c r="D49" s="15"/>
      <c r="E49" s="15"/>
      <c r="F49" s="15">
        <v>10905.09</v>
      </c>
      <c r="G49" s="15">
        <v>102288.15000000001</v>
      </c>
      <c r="H49" s="90">
        <f t="shared" si="16"/>
        <v>-91383.06000000001</v>
      </c>
      <c r="I49" s="103">
        <f t="shared" si="17"/>
        <v>-0.8933885303429576</v>
      </c>
      <c r="J49" s="104"/>
      <c r="K49" s="15">
        <v>10905.09</v>
      </c>
      <c r="L49" s="15">
        <v>102288.15000000001</v>
      </c>
      <c r="M49" s="90">
        <f t="shared" si="18"/>
        <v>-91383.06000000001</v>
      </c>
      <c r="N49" s="103">
        <f t="shared" si="19"/>
        <v>-0.8933885303429576</v>
      </c>
      <c r="O49" s="104"/>
      <c r="P49" s="15">
        <v>111443.11</v>
      </c>
      <c r="Q49" s="15">
        <v>-16494.219999999987</v>
      </c>
      <c r="R49" s="90">
        <f t="shared" si="20"/>
        <v>127937.32999999999</v>
      </c>
      <c r="S49" s="103">
        <f t="shared" si="21"/>
        <v>7.756494699355295</v>
      </c>
      <c r="T49" s="104"/>
      <c r="U49" s="15">
        <v>275113.53</v>
      </c>
      <c r="V49" s="15">
        <v>-314077.41</v>
      </c>
      <c r="W49" s="90">
        <f t="shared" si="22"/>
        <v>589190.94</v>
      </c>
      <c r="X49" s="103">
        <f t="shared" si="23"/>
        <v>1.8759417940946468</v>
      </c>
    </row>
    <row r="50" spans="1:24" s="14" customFormat="1" ht="12.75" hidden="1" outlineLevel="2">
      <c r="A50" s="14" t="s">
        <v>532</v>
      </c>
      <c r="B50" s="14" t="s">
        <v>533</v>
      </c>
      <c r="C50" s="54" t="s">
        <v>534</v>
      </c>
      <c r="D50" s="15"/>
      <c r="E50" s="15"/>
      <c r="F50" s="15">
        <v>-978.6800000000001</v>
      </c>
      <c r="G50" s="15">
        <v>-1052.88</v>
      </c>
      <c r="H50" s="90">
        <f t="shared" si="16"/>
        <v>74.20000000000005</v>
      </c>
      <c r="I50" s="103">
        <f t="shared" si="17"/>
        <v>0.07047336828508476</v>
      </c>
      <c r="J50" s="104"/>
      <c r="K50" s="15">
        <v>-978.6800000000001</v>
      </c>
      <c r="L50" s="15">
        <v>-1052.88</v>
      </c>
      <c r="M50" s="90">
        <f t="shared" si="18"/>
        <v>74.20000000000005</v>
      </c>
      <c r="N50" s="103">
        <f t="shared" si="19"/>
        <v>0.07047336828508476</v>
      </c>
      <c r="O50" s="104"/>
      <c r="P50" s="15">
        <v>-2200.26</v>
      </c>
      <c r="Q50" s="15">
        <v>-2546.2700000000004</v>
      </c>
      <c r="R50" s="90">
        <f t="shared" si="20"/>
        <v>346.0100000000002</v>
      </c>
      <c r="S50" s="103">
        <f t="shared" si="21"/>
        <v>0.13588896699878653</v>
      </c>
      <c r="T50" s="104"/>
      <c r="U50" s="15">
        <v>-10277.91</v>
      </c>
      <c r="V50" s="15">
        <v>7300.03</v>
      </c>
      <c r="W50" s="90">
        <f t="shared" si="22"/>
        <v>-17577.94</v>
      </c>
      <c r="X50" s="103">
        <f t="shared" si="23"/>
        <v>-2.407927090710586</v>
      </c>
    </row>
    <row r="51" spans="1:24" s="14" customFormat="1" ht="12.75" hidden="1" outlineLevel="2">
      <c r="A51" s="14" t="s">
        <v>535</v>
      </c>
      <c r="B51" s="14" t="s">
        <v>536</v>
      </c>
      <c r="C51" s="54" t="s">
        <v>537</v>
      </c>
      <c r="D51" s="15"/>
      <c r="E51" s="15"/>
      <c r="F51" s="15">
        <v>3928.32</v>
      </c>
      <c r="G51" s="15">
        <v>205065.55000000002</v>
      </c>
      <c r="H51" s="90">
        <f t="shared" si="16"/>
        <v>-201137.23</v>
      </c>
      <c r="I51" s="103">
        <f t="shared" si="17"/>
        <v>-0.9808435887939246</v>
      </c>
      <c r="J51" s="104"/>
      <c r="K51" s="15">
        <v>3928.32</v>
      </c>
      <c r="L51" s="15">
        <v>205065.55000000002</v>
      </c>
      <c r="M51" s="90">
        <f t="shared" si="18"/>
        <v>-201137.23</v>
      </c>
      <c r="N51" s="103">
        <f t="shared" si="19"/>
        <v>-0.9808435887939246</v>
      </c>
      <c r="O51" s="104"/>
      <c r="P51" s="15">
        <v>15075.78</v>
      </c>
      <c r="Q51" s="15">
        <v>240058.93000000002</v>
      </c>
      <c r="R51" s="90">
        <f t="shared" si="20"/>
        <v>-224983.15000000002</v>
      </c>
      <c r="S51" s="103">
        <f t="shared" si="21"/>
        <v>-0.9371996700976715</v>
      </c>
      <c r="T51" s="104"/>
      <c r="U51" s="15">
        <v>870964.222</v>
      </c>
      <c r="V51" s="15">
        <v>547532.74</v>
      </c>
      <c r="W51" s="90">
        <f t="shared" si="22"/>
        <v>323431.48199999996</v>
      </c>
      <c r="X51" s="103">
        <f t="shared" si="23"/>
        <v>0.5907071091310447</v>
      </c>
    </row>
    <row r="52" spans="1:24" s="14" customFormat="1" ht="12.75" hidden="1" outlineLevel="2">
      <c r="A52" s="14" t="s">
        <v>538</v>
      </c>
      <c r="B52" s="14" t="s">
        <v>539</v>
      </c>
      <c r="C52" s="54" t="s">
        <v>540</v>
      </c>
      <c r="D52" s="15"/>
      <c r="E52" s="15"/>
      <c r="F52" s="15">
        <v>-45098.1</v>
      </c>
      <c r="G52" s="15">
        <v>-15597.06</v>
      </c>
      <c r="H52" s="90">
        <f t="shared" si="16"/>
        <v>-29501.04</v>
      </c>
      <c r="I52" s="103">
        <f t="shared" si="17"/>
        <v>-1.8914487730379956</v>
      </c>
      <c r="J52" s="104"/>
      <c r="K52" s="15">
        <v>-45098.1</v>
      </c>
      <c r="L52" s="15">
        <v>-15597.06</v>
      </c>
      <c r="M52" s="90">
        <f t="shared" si="18"/>
        <v>-29501.04</v>
      </c>
      <c r="N52" s="103">
        <f t="shared" si="19"/>
        <v>-1.8914487730379956</v>
      </c>
      <c r="O52" s="104"/>
      <c r="P52" s="15">
        <v>-55992.99</v>
      </c>
      <c r="Q52" s="15">
        <v>-13928.27</v>
      </c>
      <c r="R52" s="90">
        <f t="shared" si="20"/>
        <v>-42064.72</v>
      </c>
      <c r="S52" s="103">
        <f t="shared" si="21"/>
        <v>-3.020096537473785</v>
      </c>
      <c r="T52" s="104"/>
      <c r="U52" s="15">
        <v>-89470.32</v>
      </c>
      <c r="V52" s="15">
        <v>-176888.67</v>
      </c>
      <c r="W52" s="90">
        <f t="shared" si="22"/>
        <v>87418.35</v>
      </c>
      <c r="X52" s="103">
        <f t="shared" si="23"/>
        <v>0.494199826365363</v>
      </c>
    </row>
    <row r="53" spans="1:24" s="14" customFormat="1" ht="12.75" hidden="1" outlineLevel="2">
      <c r="A53" s="14" t="s">
        <v>541</v>
      </c>
      <c r="B53" s="14" t="s">
        <v>542</v>
      </c>
      <c r="C53" s="54" t="s">
        <v>543</v>
      </c>
      <c r="D53" s="15"/>
      <c r="E53" s="15"/>
      <c r="F53" s="15">
        <v>-5197.2</v>
      </c>
      <c r="G53" s="15">
        <v>-1813.33</v>
      </c>
      <c r="H53" s="90">
        <f t="shared" si="16"/>
        <v>-3383.87</v>
      </c>
      <c r="I53" s="103">
        <f t="shared" si="17"/>
        <v>-1.8661082097577386</v>
      </c>
      <c r="J53" s="104"/>
      <c r="K53" s="15">
        <v>-5197.2</v>
      </c>
      <c r="L53" s="15">
        <v>-1813.33</v>
      </c>
      <c r="M53" s="90">
        <f t="shared" si="18"/>
        <v>-3383.87</v>
      </c>
      <c r="N53" s="103">
        <f t="shared" si="19"/>
        <v>-1.8661082097577386</v>
      </c>
      <c r="O53" s="104"/>
      <c r="P53" s="15">
        <v>-7525.549999999999</v>
      </c>
      <c r="Q53" s="15">
        <v>9644.31</v>
      </c>
      <c r="R53" s="90">
        <f t="shared" si="20"/>
        <v>-17169.86</v>
      </c>
      <c r="S53" s="103">
        <f t="shared" si="21"/>
        <v>-1.7803098407247384</v>
      </c>
      <c r="T53" s="104"/>
      <c r="U53" s="15">
        <v>-435.1199999999999</v>
      </c>
      <c r="V53" s="15">
        <v>-8149.22</v>
      </c>
      <c r="W53" s="90">
        <f t="shared" si="22"/>
        <v>7714.1</v>
      </c>
      <c r="X53" s="103">
        <f t="shared" si="23"/>
        <v>0.946605932837744</v>
      </c>
    </row>
    <row r="54" spans="1:24" s="14" customFormat="1" ht="12.75" hidden="1" outlineLevel="2">
      <c r="A54" s="14" t="s">
        <v>544</v>
      </c>
      <c r="B54" s="14" t="s">
        <v>545</v>
      </c>
      <c r="C54" s="54" t="s">
        <v>546</v>
      </c>
      <c r="D54" s="15"/>
      <c r="E54" s="15"/>
      <c r="F54" s="15">
        <v>0.25</v>
      </c>
      <c r="G54" s="15">
        <v>-4189.79</v>
      </c>
      <c r="H54" s="90">
        <f t="shared" si="16"/>
        <v>4190.04</v>
      </c>
      <c r="I54" s="103">
        <f t="shared" si="17"/>
        <v>1.0000596688616852</v>
      </c>
      <c r="J54" s="104"/>
      <c r="K54" s="15">
        <v>0.25</v>
      </c>
      <c r="L54" s="15">
        <v>-4189.79</v>
      </c>
      <c r="M54" s="90">
        <f t="shared" si="18"/>
        <v>4190.04</v>
      </c>
      <c r="N54" s="103">
        <f t="shared" si="19"/>
        <v>1.0000596688616852</v>
      </c>
      <c r="O54" s="104"/>
      <c r="P54" s="15">
        <v>-0.44000000000000006</v>
      </c>
      <c r="Q54" s="15">
        <v>-476.7199999999998</v>
      </c>
      <c r="R54" s="90">
        <f t="shared" si="20"/>
        <v>476.2799999999998</v>
      </c>
      <c r="S54" s="103">
        <f t="shared" si="21"/>
        <v>0.9990770263467025</v>
      </c>
      <c r="T54" s="104"/>
      <c r="U54" s="15">
        <v>227.74</v>
      </c>
      <c r="V54" s="15">
        <v>-84209.59</v>
      </c>
      <c r="W54" s="90">
        <f t="shared" si="22"/>
        <v>84437.33</v>
      </c>
      <c r="X54" s="103">
        <f t="shared" si="23"/>
        <v>1.002704442570021</v>
      </c>
    </row>
    <row r="55" spans="1:24" s="14" customFormat="1" ht="12.75" hidden="1" outlineLevel="2">
      <c r="A55" s="14" t="s">
        <v>547</v>
      </c>
      <c r="B55" s="14" t="s">
        <v>548</v>
      </c>
      <c r="C55" s="54" t="s">
        <v>549</v>
      </c>
      <c r="D55" s="15"/>
      <c r="E55" s="15"/>
      <c r="F55" s="15">
        <v>0</v>
      </c>
      <c r="G55" s="15">
        <v>0</v>
      </c>
      <c r="H55" s="90">
        <f t="shared" si="16"/>
        <v>0</v>
      </c>
      <c r="I55" s="103">
        <f t="shared" si="17"/>
        <v>0</v>
      </c>
      <c r="J55" s="104"/>
      <c r="K55" s="15">
        <v>0</v>
      </c>
      <c r="L55" s="15">
        <v>0</v>
      </c>
      <c r="M55" s="90">
        <f t="shared" si="18"/>
        <v>0</v>
      </c>
      <c r="N55" s="103">
        <f t="shared" si="19"/>
        <v>0</v>
      </c>
      <c r="O55" s="104"/>
      <c r="P55" s="15">
        <v>0</v>
      </c>
      <c r="Q55" s="15">
        <v>-148.93</v>
      </c>
      <c r="R55" s="90">
        <f t="shared" si="20"/>
        <v>148.93</v>
      </c>
      <c r="S55" s="103" t="str">
        <f t="shared" si="21"/>
        <v>N.M.</v>
      </c>
      <c r="T55" s="104"/>
      <c r="U55" s="15">
        <v>0</v>
      </c>
      <c r="V55" s="15">
        <v>-19326.82</v>
      </c>
      <c r="W55" s="90">
        <f t="shared" si="22"/>
        <v>19326.82</v>
      </c>
      <c r="X55" s="103" t="str">
        <f t="shared" si="23"/>
        <v>N.M.</v>
      </c>
    </row>
    <row r="56" spans="1:24" s="14" customFormat="1" ht="12.75" hidden="1" outlineLevel="2">
      <c r="A56" s="14" t="s">
        <v>550</v>
      </c>
      <c r="B56" s="14" t="s">
        <v>551</v>
      </c>
      <c r="C56" s="54" t="s">
        <v>552</v>
      </c>
      <c r="D56" s="15"/>
      <c r="E56" s="15"/>
      <c r="F56" s="15">
        <v>-569034.24</v>
      </c>
      <c r="G56" s="15">
        <v>-293418.2</v>
      </c>
      <c r="H56" s="90">
        <f t="shared" si="16"/>
        <v>-275616.04</v>
      </c>
      <c r="I56" s="103">
        <f t="shared" si="17"/>
        <v>-0.9393283715870384</v>
      </c>
      <c r="J56" s="104"/>
      <c r="K56" s="15">
        <v>-569034.24</v>
      </c>
      <c r="L56" s="15">
        <v>-293418.2</v>
      </c>
      <c r="M56" s="90">
        <f t="shared" si="18"/>
        <v>-275616.04</v>
      </c>
      <c r="N56" s="103">
        <f t="shared" si="19"/>
        <v>-0.9393283715870384</v>
      </c>
      <c r="O56" s="104"/>
      <c r="P56" s="15">
        <v>-301734.19</v>
      </c>
      <c r="Q56" s="15">
        <v>-494214.1</v>
      </c>
      <c r="R56" s="90">
        <f t="shared" si="20"/>
        <v>192479.90999999997</v>
      </c>
      <c r="S56" s="103">
        <f t="shared" si="21"/>
        <v>0.38946665018258275</v>
      </c>
      <c r="T56" s="104"/>
      <c r="U56" s="15">
        <v>-1496282.94</v>
      </c>
      <c r="V56" s="15">
        <v>-1041783.96</v>
      </c>
      <c r="W56" s="90">
        <f t="shared" si="22"/>
        <v>-454498.98</v>
      </c>
      <c r="X56" s="103">
        <f t="shared" si="23"/>
        <v>-0.436269896111666</v>
      </c>
    </row>
    <row r="57" spans="1:24" s="14" customFormat="1" ht="12.75" hidden="1" outlineLevel="2">
      <c r="A57" s="14" t="s">
        <v>553</v>
      </c>
      <c r="B57" s="14" t="s">
        <v>554</v>
      </c>
      <c r="C57" s="54" t="s">
        <v>555</v>
      </c>
      <c r="D57" s="15"/>
      <c r="E57" s="15"/>
      <c r="F57" s="15">
        <v>-4411.5</v>
      </c>
      <c r="G57" s="15">
        <v>-12728.61</v>
      </c>
      <c r="H57" s="90">
        <f t="shared" si="16"/>
        <v>8317.11</v>
      </c>
      <c r="I57" s="103">
        <f t="shared" si="17"/>
        <v>0.6534185586643003</v>
      </c>
      <c r="J57" s="104"/>
      <c r="K57" s="15">
        <v>-4411.5</v>
      </c>
      <c r="L57" s="15">
        <v>-12728.61</v>
      </c>
      <c r="M57" s="90">
        <f t="shared" si="18"/>
        <v>8317.11</v>
      </c>
      <c r="N57" s="103">
        <f t="shared" si="19"/>
        <v>0.6534185586643003</v>
      </c>
      <c r="O57" s="104"/>
      <c r="P57" s="15">
        <v>-18102.86</v>
      </c>
      <c r="Q57" s="15">
        <v>-13673.35</v>
      </c>
      <c r="R57" s="90">
        <f t="shared" si="20"/>
        <v>-4429.51</v>
      </c>
      <c r="S57" s="103">
        <f t="shared" si="21"/>
        <v>-0.32395206734267756</v>
      </c>
      <c r="T57" s="104"/>
      <c r="U57" s="15">
        <v>-134201.46899999998</v>
      </c>
      <c r="V57" s="15">
        <v>-137330.16</v>
      </c>
      <c r="W57" s="90">
        <f t="shared" si="22"/>
        <v>3128.6910000000207</v>
      </c>
      <c r="X57" s="103">
        <f t="shared" si="23"/>
        <v>0.022782257007492167</v>
      </c>
    </row>
    <row r="58" spans="1:24" s="14" customFormat="1" ht="12.75" hidden="1" outlineLevel="2">
      <c r="A58" s="14" t="s">
        <v>556</v>
      </c>
      <c r="B58" s="14" t="s">
        <v>557</v>
      </c>
      <c r="C58" s="54" t="s">
        <v>558</v>
      </c>
      <c r="D58" s="15"/>
      <c r="E58" s="15"/>
      <c r="F58" s="15">
        <v>0</v>
      </c>
      <c r="G58" s="15">
        <v>-0.08</v>
      </c>
      <c r="H58" s="90">
        <f t="shared" si="16"/>
        <v>0.08</v>
      </c>
      <c r="I58" s="103" t="str">
        <f t="shared" si="17"/>
        <v>N.M.</v>
      </c>
      <c r="J58" s="104"/>
      <c r="K58" s="15">
        <v>0</v>
      </c>
      <c r="L58" s="15">
        <v>-0.08</v>
      </c>
      <c r="M58" s="90">
        <f t="shared" si="18"/>
        <v>0.08</v>
      </c>
      <c r="N58" s="103" t="str">
        <f t="shared" si="19"/>
        <v>N.M.</v>
      </c>
      <c r="O58" s="104"/>
      <c r="P58" s="15">
        <v>0.03</v>
      </c>
      <c r="Q58" s="15">
        <v>-0.11</v>
      </c>
      <c r="R58" s="90">
        <f t="shared" si="20"/>
        <v>0.14</v>
      </c>
      <c r="S58" s="103">
        <f t="shared" si="21"/>
        <v>1.272727272727273</v>
      </c>
      <c r="T58" s="104"/>
      <c r="U58" s="15">
        <v>0.08</v>
      </c>
      <c r="V58" s="15">
        <v>-0.08</v>
      </c>
      <c r="W58" s="90">
        <f t="shared" si="22"/>
        <v>0.16</v>
      </c>
      <c r="X58" s="103">
        <f t="shared" si="23"/>
        <v>2</v>
      </c>
    </row>
    <row r="59" spans="1:24" s="14" customFormat="1" ht="12.75" hidden="1" outlineLevel="2">
      <c r="A59" s="14" t="s">
        <v>559</v>
      </c>
      <c r="B59" s="14" t="s">
        <v>560</v>
      </c>
      <c r="C59" s="54" t="s">
        <v>561</v>
      </c>
      <c r="D59" s="15"/>
      <c r="E59" s="15"/>
      <c r="F59" s="15">
        <v>52373.12</v>
      </c>
      <c r="G59" s="15">
        <v>37979.520000000004</v>
      </c>
      <c r="H59" s="90">
        <f t="shared" si="16"/>
        <v>14393.599999999999</v>
      </c>
      <c r="I59" s="103">
        <f t="shared" si="17"/>
        <v>0.3789831993663953</v>
      </c>
      <c r="J59" s="104"/>
      <c r="K59" s="15">
        <v>52373.12</v>
      </c>
      <c r="L59" s="15">
        <v>37979.520000000004</v>
      </c>
      <c r="M59" s="90">
        <f t="shared" si="18"/>
        <v>14393.599999999999</v>
      </c>
      <c r="N59" s="103">
        <f t="shared" si="19"/>
        <v>0.3789831993663953</v>
      </c>
      <c r="O59" s="104"/>
      <c r="P59" s="15">
        <v>182429.03</v>
      </c>
      <c r="Q59" s="15">
        <v>460432.94</v>
      </c>
      <c r="R59" s="90">
        <f t="shared" si="20"/>
        <v>-278003.91000000003</v>
      </c>
      <c r="S59" s="103">
        <f t="shared" si="21"/>
        <v>-0.6037880565191536</v>
      </c>
      <c r="T59" s="104"/>
      <c r="U59" s="15">
        <v>537121.189</v>
      </c>
      <c r="V59" s="15">
        <v>2921415.4899999998</v>
      </c>
      <c r="W59" s="90">
        <f t="shared" si="22"/>
        <v>-2384294.301</v>
      </c>
      <c r="X59" s="103">
        <f t="shared" si="23"/>
        <v>-0.8161435130201217</v>
      </c>
    </row>
    <row r="60" spans="1:24" s="14" customFormat="1" ht="12.75" hidden="1" outlineLevel="2">
      <c r="A60" s="14" t="s">
        <v>562</v>
      </c>
      <c r="B60" s="14" t="s">
        <v>563</v>
      </c>
      <c r="C60" s="54" t="s">
        <v>564</v>
      </c>
      <c r="D60" s="15"/>
      <c r="E60" s="15"/>
      <c r="F60" s="15">
        <v>-736</v>
      </c>
      <c r="G60" s="15">
        <v>0</v>
      </c>
      <c r="H60" s="90">
        <f aca="true" t="shared" si="24" ref="H60:H82">+F60-G60</f>
        <v>-736</v>
      </c>
      <c r="I60" s="103" t="str">
        <f aca="true" t="shared" si="25" ref="I60:I82">IF(G60&lt;0,IF(H60=0,0,IF(OR(G60=0,F60=0),"N.M.",IF(ABS(H60/G60)&gt;=10,"N.M.",H60/(-G60)))),IF(H60=0,0,IF(OR(G60=0,F60=0),"N.M.",IF(ABS(H60/G60)&gt;=10,"N.M.",H60/G60))))</f>
        <v>N.M.</v>
      </c>
      <c r="J60" s="104"/>
      <c r="K60" s="15">
        <v>-736</v>
      </c>
      <c r="L60" s="15">
        <v>0</v>
      </c>
      <c r="M60" s="90">
        <f aca="true" t="shared" si="26" ref="M60:M82">+K60-L60</f>
        <v>-736</v>
      </c>
      <c r="N60" s="103" t="str">
        <f aca="true" t="shared" si="27" ref="N60:N82">IF(L60&lt;0,IF(M60=0,0,IF(OR(L60=0,K60=0),"N.M.",IF(ABS(M60/L60)&gt;=10,"N.M.",M60/(-L60)))),IF(M60=0,0,IF(OR(L60=0,K60=0),"N.M.",IF(ABS(M60/L60)&gt;=10,"N.M.",M60/L60))))</f>
        <v>N.M.</v>
      </c>
      <c r="O60" s="104"/>
      <c r="P60" s="15">
        <v>-1417</v>
      </c>
      <c r="Q60" s="15">
        <v>0</v>
      </c>
      <c r="R60" s="90">
        <f aca="true" t="shared" si="28" ref="R60:R82">+P60-Q60</f>
        <v>-1417</v>
      </c>
      <c r="S60" s="103" t="str">
        <f aca="true" t="shared" si="29" ref="S60:S82">IF(Q60&lt;0,IF(R60=0,0,IF(OR(Q60=0,P60=0),"N.M.",IF(ABS(R60/Q60)&gt;=10,"N.M.",R60/(-Q60)))),IF(R60=0,0,IF(OR(Q60=0,P60=0),"N.M.",IF(ABS(R60/Q60)&gt;=10,"N.M.",R60/Q60))))</f>
        <v>N.M.</v>
      </c>
      <c r="T60" s="104"/>
      <c r="U60" s="15">
        <v>11990.45</v>
      </c>
      <c r="V60" s="15">
        <v>-6305</v>
      </c>
      <c r="W60" s="90">
        <f aca="true" t="shared" si="30" ref="W60:W82">+U60-V60</f>
        <v>18295.45</v>
      </c>
      <c r="X60" s="103">
        <f aca="true" t="shared" si="31" ref="X60:X82">IF(V60&lt;0,IF(W60=0,0,IF(OR(V60=0,U60=0),"N.M.",IF(ABS(W60/V60)&gt;=10,"N.M.",W60/(-V60)))),IF(W60=0,0,IF(OR(V60=0,U60=0),"N.M.",IF(ABS(W60/V60)&gt;=10,"N.M.",W60/V60))))</f>
        <v>2.901736716891356</v>
      </c>
    </row>
    <row r="61" spans="1:24" s="14" customFormat="1" ht="12.75" hidden="1" outlineLevel="2">
      <c r="A61" s="14" t="s">
        <v>565</v>
      </c>
      <c r="B61" s="14" t="s">
        <v>566</v>
      </c>
      <c r="C61" s="54" t="s">
        <v>567</v>
      </c>
      <c r="D61" s="15"/>
      <c r="E61" s="15"/>
      <c r="F61" s="15">
        <v>9851.61</v>
      </c>
      <c r="G61" s="15">
        <v>56822.22</v>
      </c>
      <c r="H61" s="90">
        <f t="shared" si="24"/>
        <v>-46970.61</v>
      </c>
      <c r="I61" s="103">
        <f t="shared" si="25"/>
        <v>-0.8266239861800542</v>
      </c>
      <c r="J61" s="104"/>
      <c r="K61" s="15">
        <v>9851.61</v>
      </c>
      <c r="L61" s="15">
        <v>56822.22</v>
      </c>
      <c r="M61" s="90">
        <f t="shared" si="26"/>
        <v>-46970.61</v>
      </c>
      <c r="N61" s="103">
        <f t="shared" si="27"/>
        <v>-0.8266239861800542</v>
      </c>
      <c r="O61" s="104"/>
      <c r="P61" s="15">
        <v>42906.840000000004</v>
      </c>
      <c r="Q61" s="15">
        <v>174355.32</v>
      </c>
      <c r="R61" s="90">
        <f t="shared" si="28"/>
        <v>-131448.48</v>
      </c>
      <c r="S61" s="103">
        <f t="shared" si="29"/>
        <v>-0.753911495215632</v>
      </c>
      <c r="T61" s="104"/>
      <c r="U61" s="15">
        <v>527357.9400000001</v>
      </c>
      <c r="V61" s="15">
        <v>677182.12</v>
      </c>
      <c r="W61" s="90">
        <f t="shared" si="30"/>
        <v>-149824.17999999993</v>
      </c>
      <c r="X61" s="103">
        <f t="shared" si="31"/>
        <v>-0.22124650898933942</v>
      </c>
    </row>
    <row r="62" spans="1:24" s="14" customFormat="1" ht="12.75" hidden="1" outlineLevel="2">
      <c r="A62" s="14" t="s">
        <v>568</v>
      </c>
      <c r="B62" s="14" t="s">
        <v>569</v>
      </c>
      <c r="C62" s="54" t="s">
        <v>570</v>
      </c>
      <c r="D62" s="15"/>
      <c r="E62" s="15"/>
      <c r="F62" s="15">
        <v>-267517.26</v>
      </c>
      <c r="G62" s="15">
        <v>-522742.28</v>
      </c>
      <c r="H62" s="90">
        <f t="shared" si="24"/>
        <v>255225.02000000002</v>
      </c>
      <c r="I62" s="103">
        <f t="shared" si="25"/>
        <v>0.48824254276887646</v>
      </c>
      <c r="J62" s="104"/>
      <c r="K62" s="15">
        <v>-267517.26</v>
      </c>
      <c r="L62" s="15">
        <v>-522742.28</v>
      </c>
      <c r="M62" s="90">
        <f t="shared" si="26"/>
        <v>255225.02000000002</v>
      </c>
      <c r="N62" s="103">
        <f t="shared" si="27"/>
        <v>0.48824254276887646</v>
      </c>
      <c r="O62" s="104"/>
      <c r="P62" s="15">
        <v>-1536627.68</v>
      </c>
      <c r="Q62" s="15">
        <v>-2228699.3200000003</v>
      </c>
      <c r="R62" s="90">
        <f t="shared" si="28"/>
        <v>692071.6400000004</v>
      </c>
      <c r="S62" s="103">
        <f t="shared" si="29"/>
        <v>0.3105271463895813</v>
      </c>
      <c r="T62" s="104"/>
      <c r="U62" s="15">
        <v>-7836550.87</v>
      </c>
      <c r="V62" s="15">
        <v>-10895973.627999999</v>
      </c>
      <c r="W62" s="90">
        <f t="shared" si="30"/>
        <v>3059422.7579999985</v>
      </c>
      <c r="X62" s="103">
        <f t="shared" si="31"/>
        <v>0.2807847065762005</v>
      </c>
    </row>
    <row r="63" spans="1:24" s="14" customFormat="1" ht="12.75" hidden="1" outlineLevel="2">
      <c r="A63" s="14" t="s">
        <v>571</v>
      </c>
      <c r="B63" s="14" t="s">
        <v>572</v>
      </c>
      <c r="C63" s="54" t="s">
        <v>573</v>
      </c>
      <c r="D63" s="15"/>
      <c r="E63" s="15"/>
      <c r="F63" s="15">
        <v>267517.26</v>
      </c>
      <c r="G63" s="15">
        <v>534892.55</v>
      </c>
      <c r="H63" s="90">
        <f t="shared" si="24"/>
        <v>-267375.29000000004</v>
      </c>
      <c r="I63" s="103">
        <f t="shared" si="25"/>
        <v>-0.4998672911036058</v>
      </c>
      <c r="J63" s="104"/>
      <c r="K63" s="15">
        <v>267517.26</v>
      </c>
      <c r="L63" s="15">
        <v>534892.55</v>
      </c>
      <c r="M63" s="90">
        <f t="shared" si="26"/>
        <v>-267375.29000000004</v>
      </c>
      <c r="N63" s="103">
        <f t="shared" si="27"/>
        <v>-0.4998672911036058</v>
      </c>
      <c r="O63" s="104"/>
      <c r="P63" s="15">
        <v>1536627.68</v>
      </c>
      <c r="Q63" s="15">
        <v>2240849.59</v>
      </c>
      <c r="R63" s="90">
        <f t="shared" si="28"/>
        <v>-704221.9099999999</v>
      </c>
      <c r="S63" s="103">
        <f t="shared" si="29"/>
        <v>-0.31426558620563194</v>
      </c>
      <c r="T63" s="104"/>
      <c r="U63" s="15">
        <v>7824400.6</v>
      </c>
      <c r="V63" s="15">
        <v>10908123.898</v>
      </c>
      <c r="W63" s="90">
        <f t="shared" si="30"/>
        <v>-3083723.2980000004</v>
      </c>
      <c r="X63" s="103">
        <f t="shared" si="31"/>
        <v>-0.28269969490953434</v>
      </c>
    </row>
    <row r="64" spans="1:24" s="14" customFormat="1" ht="12.75" hidden="1" outlineLevel="2">
      <c r="A64" s="14" t="s">
        <v>574</v>
      </c>
      <c r="B64" s="14" t="s">
        <v>575</v>
      </c>
      <c r="C64" s="54" t="s">
        <v>576</v>
      </c>
      <c r="D64" s="15"/>
      <c r="E64" s="15"/>
      <c r="F64" s="15">
        <v>0</v>
      </c>
      <c r="G64" s="15">
        <v>0</v>
      </c>
      <c r="H64" s="90">
        <f t="shared" si="24"/>
        <v>0</v>
      </c>
      <c r="I64" s="103">
        <f t="shared" si="25"/>
        <v>0</v>
      </c>
      <c r="J64" s="104"/>
      <c r="K64" s="15">
        <v>0</v>
      </c>
      <c r="L64" s="15">
        <v>0</v>
      </c>
      <c r="M64" s="90">
        <f t="shared" si="26"/>
        <v>0</v>
      </c>
      <c r="N64" s="103">
        <f t="shared" si="27"/>
        <v>0</v>
      </c>
      <c r="O64" s="104"/>
      <c r="P64" s="15">
        <v>0</v>
      </c>
      <c r="Q64" s="15">
        <v>34.33</v>
      </c>
      <c r="R64" s="90">
        <f t="shared" si="28"/>
        <v>-34.33</v>
      </c>
      <c r="S64" s="103" t="str">
        <f t="shared" si="29"/>
        <v>N.M.</v>
      </c>
      <c r="T64" s="104"/>
      <c r="U64" s="15">
        <v>0</v>
      </c>
      <c r="V64" s="15">
        <v>3760.51</v>
      </c>
      <c r="W64" s="90">
        <f t="shared" si="30"/>
        <v>-3760.51</v>
      </c>
      <c r="X64" s="103" t="str">
        <f t="shared" si="31"/>
        <v>N.M.</v>
      </c>
    </row>
    <row r="65" spans="1:24" s="14" customFormat="1" ht="12.75" hidden="1" outlineLevel="2">
      <c r="A65" s="14" t="s">
        <v>577</v>
      </c>
      <c r="B65" s="14" t="s">
        <v>578</v>
      </c>
      <c r="C65" s="54" t="s">
        <v>579</v>
      </c>
      <c r="D65" s="15"/>
      <c r="E65" s="15"/>
      <c r="F65" s="15">
        <v>1799.96</v>
      </c>
      <c r="G65" s="15">
        <v>-35.39</v>
      </c>
      <c r="H65" s="90">
        <f t="shared" si="24"/>
        <v>1835.3500000000001</v>
      </c>
      <c r="I65" s="103" t="str">
        <f t="shared" si="25"/>
        <v>N.M.</v>
      </c>
      <c r="J65" s="104"/>
      <c r="K65" s="15">
        <v>1799.96</v>
      </c>
      <c r="L65" s="15">
        <v>-35.39</v>
      </c>
      <c r="M65" s="90">
        <f t="shared" si="26"/>
        <v>1835.3500000000001</v>
      </c>
      <c r="N65" s="103" t="str">
        <f t="shared" si="27"/>
        <v>N.M.</v>
      </c>
      <c r="O65" s="104"/>
      <c r="P65" s="15">
        <v>4961.29</v>
      </c>
      <c r="Q65" s="15">
        <v>-959.35</v>
      </c>
      <c r="R65" s="90">
        <f t="shared" si="28"/>
        <v>5920.64</v>
      </c>
      <c r="S65" s="103">
        <f t="shared" si="29"/>
        <v>6.171511961223746</v>
      </c>
      <c r="T65" s="104"/>
      <c r="U65" s="15">
        <v>11215.380000000001</v>
      </c>
      <c r="V65" s="15">
        <v>2279.19</v>
      </c>
      <c r="W65" s="90">
        <f t="shared" si="30"/>
        <v>8936.19</v>
      </c>
      <c r="X65" s="103">
        <f t="shared" si="31"/>
        <v>3.9207744856725415</v>
      </c>
    </row>
    <row r="66" spans="1:24" s="14" customFormat="1" ht="12.75" hidden="1" outlineLevel="2">
      <c r="A66" s="14" t="s">
        <v>580</v>
      </c>
      <c r="B66" s="14" t="s">
        <v>581</v>
      </c>
      <c r="C66" s="54" t="s">
        <v>582</v>
      </c>
      <c r="D66" s="15"/>
      <c r="E66" s="15"/>
      <c r="F66" s="15">
        <v>-13418.49</v>
      </c>
      <c r="G66" s="15">
        <v>-3322.1</v>
      </c>
      <c r="H66" s="90">
        <f t="shared" si="24"/>
        <v>-10096.39</v>
      </c>
      <c r="I66" s="103">
        <f t="shared" si="25"/>
        <v>-3.0391589657144578</v>
      </c>
      <c r="J66" s="104"/>
      <c r="K66" s="15">
        <v>-13418.49</v>
      </c>
      <c r="L66" s="15">
        <v>-3322.1</v>
      </c>
      <c r="M66" s="90">
        <f t="shared" si="26"/>
        <v>-10096.39</v>
      </c>
      <c r="N66" s="103">
        <f t="shared" si="27"/>
        <v>-3.0391589657144578</v>
      </c>
      <c r="O66" s="104"/>
      <c r="P66" s="15">
        <v>-16452.38</v>
      </c>
      <c r="Q66" s="15">
        <v>-11496.48</v>
      </c>
      <c r="R66" s="90">
        <f t="shared" si="28"/>
        <v>-4955.9000000000015</v>
      </c>
      <c r="S66" s="103">
        <f t="shared" si="29"/>
        <v>-0.4310797739829932</v>
      </c>
      <c r="T66" s="104"/>
      <c r="U66" s="15">
        <v>-77684.36</v>
      </c>
      <c r="V66" s="15">
        <v>-38457.2</v>
      </c>
      <c r="W66" s="90">
        <f t="shared" si="30"/>
        <v>-39227.16</v>
      </c>
      <c r="X66" s="103">
        <f t="shared" si="31"/>
        <v>-1.020021218393435</v>
      </c>
    </row>
    <row r="67" spans="1:24" s="14" customFormat="1" ht="12.75" hidden="1" outlineLevel="2">
      <c r="A67" s="14" t="s">
        <v>583</v>
      </c>
      <c r="B67" s="14" t="s">
        <v>584</v>
      </c>
      <c r="C67" s="54" t="s">
        <v>585</v>
      </c>
      <c r="D67" s="15"/>
      <c r="E67" s="15"/>
      <c r="F67" s="15">
        <v>0</v>
      </c>
      <c r="G67" s="15">
        <v>9075.97</v>
      </c>
      <c r="H67" s="90">
        <f t="shared" si="24"/>
        <v>-9075.97</v>
      </c>
      <c r="I67" s="103" t="str">
        <f t="shared" si="25"/>
        <v>N.M.</v>
      </c>
      <c r="J67" s="104"/>
      <c r="K67" s="15">
        <v>0</v>
      </c>
      <c r="L67" s="15">
        <v>9075.97</v>
      </c>
      <c r="M67" s="90">
        <f t="shared" si="26"/>
        <v>-9075.97</v>
      </c>
      <c r="N67" s="103" t="str">
        <f t="shared" si="27"/>
        <v>N.M.</v>
      </c>
      <c r="O67" s="104"/>
      <c r="P67" s="15">
        <v>0</v>
      </c>
      <c r="Q67" s="15">
        <v>17877.6</v>
      </c>
      <c r="R67" s="90">
        <f t="shared" si="28"/>
        <v>-17877.6</v>
      </c>
      <c r="S67" s="103" t="str">
        <f t="shared" si="29"/>
        <v>N.M.</v>
      </c>
      <c r="T67" s="104"/>
      <c r="U67" s="15">
        <v>43084.1</v>
      </c>
      <c r="V67" s="15">
        <v>-521.0600000000013</v>
      </c>
      <c r="W67" s="90">
        <f t="shared" si="30"/>
        <v>43605.16</v>
      </c>
      <c r="X67" s="103" t="str">
        <f t="shared" si="31"/>
        <v>N.M.</v>
      </c>
    </row>
    <row r="68" spans="1:24" s="14" customFormat="1" ht="12.75" hidden="1" outlineLevel="2">
      <c r="A68" s="14" t="s">
        <v>586</v>
      </c>
      <c r="B68" s="14" t="s">
        <v>587</v>
      </c>
      <c r="C68" s="54" t="s">
        <v>588</v>
      </c>
      <c r="D68" s="15"/>
      <c r="E68" s="15"/>
      <c r="F68" s="15">
        <v>1496169.77</v>
      </c>
      <c r="G68" s="15">
        <v>1373992.463</v>
      </c>
      <c r="H68" s="90">
        <f t="shared" si="24"/>
        <v>122177.30700000003</v>
      </c>
      <c r="I68" s="103">
        <f t="shared" si="25"/>
        <v>0.08892138078635155</v>
      </c>
      <c r="J68" s="104"/>
      <c r="K68" s="15">
        <v>1496169.77</v>
      </c>
      <c r="L68" s="15">
        <v>1373992.463</v>
      </c>
      <c r="M68" s="90">
        <f t="shared" si="26"/>
        <v>122177.30700000003</v>
      </c>
      <c r="N68" s="103">
        <f t="shared" si="27"/>
        <v>0.08892138078635155</v>
      </c>
      <c r="O68" s="104"/>
      <c r="P68" s="15">
        <v>3228293.61</v>
      </c>
      <c r="Q68" s="15">
        <v>3455036.023</v>
      </c>
      <c r="R68" s="90">
        <f t="shared" si="28"/>
        <v>-226742.41300000018</v>
      </c>
      <c r="S68" s="103">
        <f t="shared" si="29"/>
        <v>-0.06562664223776175</v>
      </c>
      <c r="T68" s="104"/>
      <c r="U68" s="15">
        <v>12756462.691</v>
      </c>
      <c r="V68" s="15">
        <v>16667293.923</v>
      </c>
      <c r="W68" s="90">
        <f t="shared" si="30"/>
        <v>-3910831.232000001</v>
      </c>
      <c r="X68" s="103">
        <f t="shared" si="31"/>
        <v>-0.2346410431151788</v>
      </c>
    </row>
    <row r="69" spans="1:24" s="14" customFormat="1" ht="12.75" hidden="1" outlineLevel="2">
      <c r="A69" s="14" t="s">
        <v>589</v>
      </c>
      <c r="B69" s="14" t="s">
        <v>590</v>
      </c>
      <c r="C69" s="54" t="s">
        <v>591</v>
      </c>
      <c r="D69" s="15"/>
      <c r="E69" s="15"/>
      <c r="F69" s="15">
        <v>318685.79</v>
      </c>
      <c r="G69" s="15">
        <v>284688.16000000003</v>
      </c>
      <c r="H69" s="90">
        <f t="shared" si="24"/>
        <v>33997.62999999995</v>
      </c>
      <c r="I69" s="103">
        <f t="shared" si="25"/>
        <v>0.11942059690856108</v>
      </c>
      <c r="J69" s="104"/>
      <c r="K69" s="15">
        <v>318685.79</v>
      </c>
      <c r="L69" s="15">
        <v>284688.16000000003</v>
      </c>
      <c r="M69" s="90">
        <f t="shared" si="26"/>
        <v>33997.62999999995</v>
      </c>
      <c r="N69" s="103">
        <f t="shared" si="27"/>
        <v>0.11942059690856108</v>
      </c>
      <c r="O69" s="104"/>
      <c r="P69" s="15">
        <v>729130.8300000001</v>
      </c>
      <c r="Q69" s="15">
        <v>447613.29000000004</v>
      </c>
      <c r="R69" s="90">
        <f t="shared" si="28"/>
        <v>281517.54000000004</v>
      </c>
      <c r="S69" s="103">
        <f t="shared" si="29"/>
        <v>0.628930253612443</v>
      </c>
      <c r="T69" s="104"/>
      <c r="U69" s="15">
        <v>1431376.68</v>
      </c>
      <c r="V69" s="15">
        <v>434457.92000000004</v>
      </c>
      <c r="W69" s="90">
        <f t="shared" si="30"/>
        <v>996918.7599999999</v>
      </c>
      <c r="X69" s="103">
        <f t="shared" si="31"/>
        <v>2.2946267385343093</v>
      </c>
    </row>
    <row r="70" spans="1:24" s="14" customFormat="1" ht="12.75" hidden="1" outlineLevel="2">
      <c r="A70" s="14" t="s">
        <v>592</v>
      </c>
      <c r="B70" s="14" t="s">
        <v>593</v>
      </c>
      <c r="C70" s="54" t="s">
        <v>594</v>
      </c>
      <c r="D70" s="15"/>
      <c r="E70" s="15"/>
      <c r="F70" s="15">
        <v>1398366.17</v>
      </c>
      <c r="G70" s="15">
        <v>41893.340000000004</v>
      </c>
      <c r="H70" s="90">
        <f t="shared" si="24"/>
        <v>1356472.8299999998</v>
      </c>
      <c r="I70" s="103" t="str">
        <f t="shared" si="25"/>
        <v>N.M.</v>
      </c>
      <c r="J70" s="104"/>
      <c r="K70" s="15">
        <v>1398366.17</v>
      </c>
      <c r="L70" s="15">
        <v>41893.340000000004</v>
      </c>
      <c r="M70" s="90">
        <f t="shared" si="26"/>
        <v>1356472.8299999998</v>
      </c>
      <c r="N70" s="103" t="str">
        <f t="shared" si="27"/>
        <v>N.M.</v>
      </c>
      <c r="O70" s="104"/>
      <c r="P70" s="15">
        <v>854298.2399999999</v>
      </c>
      <c r="Q70" s="15">
        <v>41893.340000000004</v>
      </c>
      <c r="R70" s="90">
        <f t="shared" si="28"/>
        <v>812404.8999999999</v>
      </c>
      <c r="S70" s="103" t="str">
        <f t="shared" si="29"/>
        <v>N.M.</v>
      </c>
      <c r="T70" s="104"/>
      <c r="U70" s="15">
        <v>-691605.3800000001</v>
      </c>
      <c r="V70" s="15">
        <v>41893.340000000004</v>
      </c>
      <c r="W70" s="90">
        <f t="shared" si="30"/>
        <v>-733498.7200000001</v>
      </c>
      <c r="X70" s="103" t="str">
        <f t="shared" si="31"/>
        <v>N.M.</v>
      </c>
    </row>
    <row r="71" spans="1:24" s="14" customFormat="1" ht="12.75" hidden="1" outlineLevel="2">
      <c r="A71" s="14" t="s">
        <v>595</v>
      </c>
      <c r="B71" s="14" t="s">
        <v>596</v>
      </c>
      <c r="C71" s="54" t="s">
        <v>597</v>
      </c>
      <c r="D71" s="15"/>
      <c r="E71" s="15"/>
      <c r="F71" s="15">
        <v>-1398366.17</v>
      </c>
      <c r="G71" s="15">
        <v>-41893.340000000004</v>
      </c>
      <c r="H71" s="90">
        <f t="shared" si="24"/>
        <v>-1356472.8299999998</v>
      </c>
      <c r="I71" s="103" t="str">
        <f t="shared" si="25"/>
        <v>N.M.</v>
      </c>
      <c r="J71" s="104"/>
      <c r="K71" s="15">
        <v>-1398366.17</v>
      </c>
      <c r="L71" s="15">
        <v>-41893.340000000004</v>
      </c>
      <c r="M71" s="90">
        <f t="shared" si="26"/>
        <v>-1356472.8299999998</v>
      </c>
      <c r="N71" s="103" t="str">
        <f t="shared" si="27"/>
        <v>N.M.</v>
      </c>
      <c r="O71" s="104"/>
      <c r="P71" s="15">
        <v>-854298.2399999999</v>
      </c>
      <c r="Q71" s="15">
        <v>-41893.340000000004</v>
      </c>
      <c r="R71" s="90">
        <f t="shared" si="28"/>
        <v>-812404.8999999999</v>
      </c>
      <c r="S71" s="103" t="str">
        <f t="shared" si="29"/>
        <v>N.M.</v>
      </c>
      <c r="T71" s="104"/>
      <c r="U71" s="15">
        <v>691605.3800000001</v>
      </c>
      <c r="V71" s="15">
        <v>-41893.340000000004</v>
      </c>
      <c r="W71" s="90">
        <f t="shared" si="30"/>
        <v>733498.7200000001</v>
      </c>
      <c r="X71" s="103" t="str">
        <f t="shared" si="31"/>
        <v>N.M.</v>
      </c>
    </row>
    <row r="72" spans="1:24" s="14" customFormat="1" ht="12.75" hidden="1" outlineLevel="2">
      <c r="A72" s="14" t="s">
        <v>598</v>
      </c>
      <c r="B72" s="14" t="s">
        <v>599</v>
      </c>
      <c r="C72" s="54" t="s">
        <v>600</v>
      </c>
      <c r="D72" s="15"/>
      <c r="E72" s="15"/>
      <c r="F72" s="15">
        <v>18599.08</v>
      </c>
      <c r="G72" s="15">
        <v>105467.58</v>
      </c>
      <c r="H72" s="90">
        <f t="shared" si="24"/>
        <v>-86868.5</v>
      </c>
      <c r="I72" s="103">
        <f t="shared" si="25"/>
        <v>-0.8236512111115093</v>
      </c>
      <c r="J72" s="104"/>
      <c r="K72" s="15">
        <v>18599.08</v>
      </c>
      <c r="L72" s="15">
        <v>105467.58</v>
      </c>
      <c r="M72" s="90">
        <f t="shared" si="26"/>
        <v>-86868.5</v>
      </c>
      <c r="N72" s="103">
        <f t="shared" si="27"/>
        <v>-0.8236512111115093</v>
      </c>
      <c r="O72" s="104"/>
      <c r="P72" s="15">
        <v>249967.77000000002</v>
      </c>
      <c r="Q72" s="15">
        <v>240578.8</v>
      </c>
      <c r="R72" s="90">
        <f t="shared" si="28"/>
        <v>9388.97000000003</v>
      </c>
      <c r="S72" s="103">
        <f t="shared" si="29"/>
        <v>0.03902658920902437</v>
      </c>
      <c r="T72" s="104"/>
      <c r="U72" s="15">
        <v>961822.74</v>
      </c>
      <c r="V72" s="15">
        <v>2414237.67</v>
      </c>
      <c r="W72" s="90">
        <f t="shared" si="30"/>
        <v>-1452414.93</v>
      </c>
      <c r="X72" s="103">
        <f t="shared" si="31"/>
        <v>-0.6016039547589364</v>
      </c>
    </row>
    <row r="73" spans="1:24" s="14" customFormat="1" ht="12.75" hidden="1" outlineLevel="2">
      <c r="A73" s="14" t="s">
        <v>601</v>
      </c>
      <c r="B73" s="14" t="s">
        <v>602</v>
      </c>
      <c r="C73" s="54" t="s">
        <v>603</v>
      </c>
      <c r="D73" s="15"/>
      <c r="E73" s="15"/>
      <c r="F73" s="15">
        <v>-535304.25</v>
      </c>
      <c r="G73" s="15">
        <v>-321381.45</v>
      </c>
      <c r="H73" s="90">
        <f t="shared" si="24"/>
        <v>-213922.8</v>
      </c>
      <c r="I73" s="103">
        <f t="shared" si="25"/>
        <v>-0.6656351821176983</v>
      </c>
      <c r="J73" s="104"/>
      <c r="K73" s="15">
        <v>-535304.25</v>
      </c>
      <c r="L73" s="15">
        <v>-321381.45</v>
      </c>
      <c r="M73" s="90">
        <f t="shared" si="26"/>
        <v>-213922.8</v>
      </c>
      <c r="N73" s="103">
        <f t="shared" si="27"/>
        <v>-0.6656351821176983</v>
      </c>
      <c r="O73" s="104"/>
      <c r="P73" s="15">
        <v>-1303057.44</v>
      </c>
      <c r="Q73" s="15">
        <v>-790522.5800000001</v>
      </c>
      <c r="R73" s="90">
        <f t="shared" si="28"/>
        <v>-512534.85999999987</v>
      </c>
      <c r="S73" s="103">
        <f t="shared" si="29"/>
        <v>-0.6483494247564691</v>
      </c>
      <c r="T73" s="104"/>
      <c r="U73" s="15">
        <v>-3719529.02</v>
      </c>
      <c r="V73" s="15">
        <v>-3418110.032</v>
      </c>
      <c r="W73" s="90">
        <f t="shared" si="30"/>
        <v>-301418.9879999999</v>
      </c>
      <c r="X73" s="103">
        <f t="shared" si="31"/>
        <v>-0.0881829388691838</v>
      </c>
    </row>
    <row r="74" spans="1:24" s="14" customFormat="1" ht="12.75" hidden="1" outlineLevel="2">
      <c r="A74" s="14" t="s">
        <v>604</v>
      </c>
      <c r="B74" s="14" t="s">
        <v>605</v>
      </c>
      <c r="C74" s="54" t="s">
        <v>606</v>
      </c>
      <c r="D74" s="15"/>
      <c r="E74" s="15"/>
      <c r="F74" s="15">
        <v>0</v>
      </c>
      <c r="G74" s="15">
        <v>0</v>
      </c>
      <c r="H74" s="90">
        <f t="shared" si="24"/>
        <v>0</v>
      </c>
      <c r="I74" s="103">
        <f t="shared" si="25"/>
        <v>0</v>
      </c>
      <c r="J74" s="104"/>
      <c r="K74" s="15">
        <v>0</v>
      </c>
      <c r="L74" s="15">
        <v>0</v>
      </c>
      <c r="M74" s="90">
        <f t="shared" si="26"/>
        <v>0</v>
      </c>
      <c r="N74" s="103">
        <f t="shared" si="27"/>
        <v>0</v>
      </c>
      <c r="O74" s="104"/>
      <c r="P74" s="15">
        <v>0</v>
      </c>
      <c r="Q74" s="15">
        <v>234.18</v>
      </c>
      <c r="R74" s="90">
        <f t="shared" si="28"/>
        <v>-234.18</v>
      </c>
      <c r="S74" s="103" t="str">
        <f t="shared" si="29"/>
        <v>N.M.</v>
      </c>
      <c r="T74" s="104"/>
      <c r="U74" s="15">
        <v>0</v>
      </c>
      <c r="V74" s="15">
        <v>79428.90000000001</v>
      </c>
      <c r="W74" s="90">
        <f t="shared" si="30"/>
        <v>-79428.90000000001</v>
      </c>
      <c r="X74" s="103" t="str">
        <f t="shared" si="31"/>
        <v>N.M.</v>
      </c>
    </row>
    <row r="75" spans="1:24" s="14" customFormat="1" ht="12.75" hidden="1" outlineLevel="2">
      <c r="A75" s="14" t="s">
        <v>607</v>
      </c>
      <c r="B75" s="14" t="s">
        <v>608</v>
      </c>
      <c r="C75" s="54" t="s">
        <v>609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0</v>
      </c>
      <c r="M75" s="90">
        <f t="shared" si="26"/>
        <v>0</v>
      </c>
      <c r="N75" s="103">
        <f t="shared" si="27"/>
        <v>0</v>
      </c>
      <c r="O75" s="104"/>
      <c r="P75" s="15">
        <v>0</v>
      </c>
      <c r="Q75" s="15">
        <v>-46.300000000000004</v>
      </c>
      <c r="R75" s="90">
        <f t="shared" si="28"/>
        <v>46.300000000000004</v>
      </c>
      <c r="S75" s="103" t="str">
        <f t="shared" si="29"/>
        <v>N.M.</v>
      </c>
      <c r="T75" s="104"/>
      <c r="U75" s="15">
        <v>0</v>
      </c>
      <c r="V75" s="15">
        <v>-13438.41</v>
      </c>
      <c r="W75" s="90">
        <f t="shared" si="30"/>
        <v>13438.41</v>
      </c>
      <c r="X75" s="103" t="str">
        <f t="shared" si="31"/>
        <v>N.M.</v>
      </c>
    </row>
    <row r="76" spans="1:24" s="14" customFormat="1" ht="12.75" hidden="1" outlineLevel="2">
      <c r="A76" s="14" t="s">
        <v>610</v>
      </c>
      <c r="B76" s="14" t="s">
        <v>611</v>
      </c>
      <c r="C76" s="54" t="s">
        <v>612</v>
      </c>
      <c r="D76" s="15"/>
      <c r="E76" s="15"/>
      <c r="F76" s="15">
        <v>177583.08000000002</v>
      </c>
      <c r="G76" s="15">
        <v>181150.14</v>
      </c>
      <c r="H76" s="90">
        <f t="shared" si="24"/>
        <v>-3567.0599999999977</v>
      </c>
      <c r="I76" s="103">
        <f t="shared" si="25"/>
        <v>-0.01969117992401219</v>
      </c>
      <c r="J76" s="104"/>
      <c r="K76" s="15">
        <v>177583.08000000002</v>
      </c>
      <c r="L76" s="15">
        <v>181150.14</v>
      </c>
      <c r="M76" s="90">
        <f t="shared" si="26"/>
        <v>-3567.0599999999977</v>
      </c>
      <c r="N76" s="103">
        <f t="shared" si="27"/>
        <v>-0.01969117992401219</v>
      </c>
      <c r="O76" s="104"/>
      <c r="P76" s="15">
        <v>256771.69</v>
      </c>
      <c r="Q76" s="15">
        <v>299764.19</v>
      </c>
      <c r="R76" s="90">
        <f t="shared" si="28"/>
        <v>-42992.5</v>
      </c>
      <c r="S76" s="103">
        <f t="shared" si="29"/>
        <v>-0.14342106707275476</v>
      </c>
      <c r="T76" s="104"/>
      <c r="U76" s="15">
        <v>1076196.12</v>
      </c>
      <c r="V76" s="15">
        <v>1207571.8599999999</v>
      </c>
      <c r="W76" s="90">
        <f t="shared" si="30"/>
        <v>-131375.73999999976</v>
      </c>
      <c r="X76" s="103">
        <f t="shared" si="31"/>
        <v>-0.10879331023828244</v>
      </c>
    </row>
    <row r="77" spans="1:24" s="14" customFormat="1" ht="12.75" hidden="1" outlineLevel="2">
      <c r="A77" s="14" t="s">
        <v>613</v>
      </c>
      <c r="B77" s="14" t="s">
        <v>614</v>
      </c>
      <c r="C77" s="54" t="s">
        <v>615</v>
      </c>
      <c r="D77" s="15"/>
      <c r="E77" s="15"/>
      <c r="F77" s="15">
        <v>-2164689.57</v>
      </c>
      <c r="G77" s="15">
        <v>-2458182.92</v>
      </c>
      <c r="H77" s="90">
        <f t="shared" si="24"/>
        <v>293493.3500000001</v>
      </c>
      <c r="I77" s="103">
        <f t="shared" si="25"/>
        <v>0.1193944305820822</v>
      </c>
      <c r="J77" s="104"/>
      <c r="K77" s="15">
        <v>-2164689.57</v>
      </c>
      <c r="L77" s="15">
        <v>-2458182.92</v>
      </c>
      <c r="M77" s="90">
        <f t="shared" si="26"/>
        <v>293493.3500000001</v>
      </c>
      <c r="N77" s="103">
        <f t="shared" si="27"/>
        <v>0.1193944305820822</v>
      </c>
      <c r="O77" s="104"/>
      <c r="P77" s="15">
        <v>-5409254.359999999</v>
      </c>
      <c r="Q77" s="15">
        <v>-4860402.05</v>
      </c>
      <c r="R77" s="90">
        <f t="shared" si="28"/>
        <v>-548852.3099999996</v>
      </c>
      <c r="S77" s="103">
        <f t="shared" si="29"/>
        <v>-0.11292323234864894</v>
      </c>
      <c r="T77" s="104"/>
      <c r="U77" s="15">
        <v>-18241688.61</v>
      </c>
      <c r="V77" s="15">
        <v>-13608716.43</v>
      </c>
      <c r="W77" s="90">
        <f t="shared" si="30"/>
        <v>-4632972.18</v>
      </c>
      <c r="X77" s="103">
        <f t="shared" si="31"/>
        <v>-0.3404415253878576</v>
      </c>
    </row>
    <row r="78" spans="1:24" s="14" customFormat="1" ht="12.75" hidden="1" outlineLevel="2">
      <c r="A78" s="14" t="s">
        <v>616</v>
      </c>
      <c r="B78" s="14" t="s">
        <v>617</v>
      </c>
      <c r="C78" s="54" t="s">
        <v>618</v>
      </c>
      <c r="D78" s="15"/>
      <c r="E78" s="15"/>
      <c r="F78" s="15">
        <v>1047402.29</v>
      </c>
      <c r="G78" s="15">
        <v>1113565.93</v>
      </c>
      <c r="H78" s="90">
        <f t="shared" si="24"/>
        <v>-66163.6399999999</v>
      </c>
      <c r="I78" s="103">
        <f t="shared" si="25"/>
        <v>-0.05941600601950879</v>
      </c>
      <c r="J78" s="104"/>
      <c r="K78" s="15">
        <v>1047402.29</v>
      </c>
      <c r="L78" s="15">
        <v>1113565.93</v>
      </c>
      <c r="M78" s="90">
        <f t="shared" si="26"/>
        <v>-66163.6399999999</v>
      </c>
      <c r="N78" s="103">
        <f t="shared" si="27"/>
        <v>-0.05941600601950879</v>
      </c>
      <c r="O78" s="104"/>
      <c r="P78" s="15">
        <v>2771708.94</v>
      </c>
      <c r="Q78" s="15">
        <v>2041144.58</v>
      </c>
      <c r="R78" s="90">
        <f t="shared" si="28"/>
        <v>730564.3599999999</v>
      </c>
      <c r="S78" s="103">
        <f t="shared" si="29"/>
        <v>0.3579189672100542</v>
      </c>
      <c r="T78" s="104"/>
      <c r="U78" s="15">
        <v>8601775.23</v>
      </c>
      <c r="V78" s="15">
        <v>6477629.18</v>
      </c>
      <c r="W78" s="90">
        <f t="shared" si="30"/>
        <v>2124146.0500000007</v>
      </c>
      <c r="X78" s="103">
        <f t="shared" si="31"/>
        <v>0.3279202916644884</v>
      </c>
    </row>
    <row r="79" spans="1:24" s="14" customFormat="1" ht="12.75" hidden="1" outlineLevel="2">
      <c r="A79" s="14" t="s">
        <v>619</v>
      </c>
      <c r="B79" s="14" t="s">
        <v>620</v>
      </c>
      <c r="C79" s="54" t="s">
        <v>621</v>
      </c>
      <c r="D79" s="15"/>
      <c r="E79" s="15"/>
      <c r="F79" s="15">
        <v>-421242.76</v>
      </c>
      <c r="G79" s="15">
        <v>-416572.46</v>
      </c>
      <c r="H79" s="90">
        <f t="shared" si="24"/>
        <v>-4670.299999999988</v>
      </c>
      <c r="I79" s="103">
        <f t="shared" si="25"/>
        <v>-0.011211254819869725</v>
      </c>
      <c r="J79" s="104"/>
      <c r="K79" s="15">
        <v>-421242.76</v>
      </c>
      <c r="L79" s="15">
        <v>-416572.46</v>
      </c>
      <c r="M79" s="90">
        <f t="shared" si="26"/>
        <v>-4670.299999999988</v>
      </c>
      <c r="N79" s="103">
        <f t="shared" si="27"/>
        <v>-0.011211254819869725</v>
      </c>
      <c r="O79" s="104"/>
      <c r="P79" s="15">
        <v>-447655.59</v>
      </c>
      <c r="Q79" s="15">
        <v>-820415.01</v>
      </c>
      <c r="R79" s="90">
        <f t="shared" si="28"/>
        <v>372759.42</v>
      </c>
      <c r="S79" s="103">
        <f t="shared" si="29"/>
        <v>0.4543547051875611</v>
      </c>
      <c r="T79" s="104"/>
      <c r="U79" s="15">
        <v>-2459597.9299999997</v>
      </c>
      <c r="V79" s="15">
        <v>-2398307.23</v>
      </c>
      <c r="W79" s="90">
        <f t="shared" si="30"/>
        <v>-61290.69999999972</v>
      </c>
      <c r="X79" s="103">
        <f t="shared" si="31"/>
        <v>-0.025555816716609624</v>
      </c>
    </row>
    <row r="80" spans="1:24" s="14" customFormat="1" ht="12.75" hidden="1" outlineLevel="2">
      <c r="A80" s="14" t="s">
        <v>622</v>
      </c>
      <c r="B80" s="14" t="s">
        <v>623</v>
      </c>
      <c r="C80" s="54" t="s">
        <v>624</v>
      </c>
      <c r="D80" s="15"/>
      <c r="E80" s="15"/>
      <c r="F80" s="15">
        <v>1456</v>
      </c>
      <c r="G80" s="15">
        <v>3982.73</v>
      </c>
      <c r="H80" s="90">
        <f t="shared" si="24"/>
        <v>-2526.73</v>
      </c>
      <c r="I80" s="103">
        <f t="shared" si="25"/>
        <v>-0.6344216153241621</v>
      </c>
      <c r="J80" s="104"/>
      <c r="K80" s="15">
        <v>1456</v>
      </c>
      <c r="L80" s="15">
        <v>3982.73</v>
      </c>
      <c r="M80" s="90">
        <f t="shared" si="26"/>
        <v>-2526.73</v>
      </c>
      <c r="N80" s="103">
        <f t="shared" si="27"/>
        <v>-0.6344216153241621</v>
      </c>
      <c r="O80" s="104"/>
      <c r="P80" s="15">
        <v>3419.1800000000003</v>
      </c>
      <c r="Q80" s="15">
        <v>7054.139999999999</v>
      </c>
      <c r="R80" s="90">
        <f t="shared" si="28"/>
        <v>-3634.959999999999</v>
      </c>
      <c r="S80" s="103">
        <f t="shared" si="29"/>
        <v>-0.5152945646102856</v>
      </c>
      <c r="T80" s="104"/>
      <c r="U80" s="15">
        <v>81914.03</v>
      </c>
      <c r="V80" s="15">
        <v>57563.48</v>
      </c>
      <c r="W80" s="90">
        <f t="shared" si="30"/>
        <v>24350.549999999996</v>
      </c>
      <c r="X80" s="103">
        <f t="shared" si="31"/>
        <v>0.4230208111114893</v>
      </c>
    </row>
    <row r="81" spans="1:24" s="14" customFormat="1" ht="12.75" hidden="1" outlineLevel="2">
      <c r="A81" s="14" t="s">
        <v>625</v>
      </c>
      <c r="B81" s="14" t="s">
        <v>626</v>
      </c>
      <c r="C81" s="54" t="s">
        <v>627</v>
      </c>
      <c r="D81" s="15"/>
      <c r="E81" s="15"/>
      <c r="F81" s="15">
        <v>0</v>
      </c>
      <c r="G81" s="15">
        <v>-2566.98</v>
      </c>
      <c r="H81" s="90">
        <f t="shared" si="24"/>
        <v>2566.98</v>
      </c>
      <c r="I81" s="103" t="str">
        <f t="shared" si="25"/>
        <v>N.M.</v>
      </c>
      <c r="J81" s="104"/>
      <c r="K81" s="15">
        <v>0</v>
      </c>
      <c r="L81" s="15">
        <v>-2566.98</v>
      </c>
      <c r="M81" s="90">
        <f t="shared" si="26"/>
        <v>2566.98</v>
      </c>
      <c r="N81" s="103" t="str">
        <f t="shared" si="27"/>
        <v>N.M.</v>
      </c>
      <c r="O81" s="104"/>
      <c r="P81" s="15">
        <v>0</v>
      </c>
      <c r="Q81" s="15">
        <v>-4008.15</v>
      </c>
      <c r="R81" s="90">
        <f t="shared" si="28"/>
        <v>4008.15</v>
      </c>
      <c r="S81" s="103" t="str">
        <f t="shared" si="29"/>
        <v>N.M.</v>
      </c>
      <c r="T81" s="104"/>
      <c r="U81" s="15">
        <v>-3145.56</v>
      </c>
      <c r="V81" s="15">
        <v>-16874.350000000002</v>
      </c>
      <c r="W81" s="90">
        <f t="shared" si="30"/>
        <v>13728.790000000003</v>
      </c>
      <c r="X81" s="103">
        <f t="shared" si="31"/>
        <v>0.8135892641790647</v>
      </c>
    </row>
    <row r="82" spans="1:24" s="14" customFormat="1" ht="12.75" hidden="1" outlineLevel="2">
      <c r="A82" s="14" t="s">
        <v>628</v>
      </c>
      <c r="B82" s="14" t="s">
        <v>629</v>
      </c>
      <c r="C82" s="54" t="s">
        <v>630</v>
      </c>
      <c r="D82" s="15"/>
      <c r="E82" s="15"/>
      <c r="F82" s="15">
        <v>0</v>
      </c>
      <c r="G82" s="15">
        <v>0</v>
      </c>
      <c r="H82" s="90">
        <f t="shared" si="24"/>
        <v>0</v>
      </c>
      <c r="I82" s="103">
        <f t="shared" si="25"/>
        <v>0</v>
      </c>
      <c r="J82" s="104"/>
      <c r="K82" s="15">
        <v>0</v>
      </c>
      <c r="L82" s="15">
        <v>0</v>
      </c>
      <c r="M82" s="90">
        <f t="shared" si="26"/>
        <v>0</v>
      </c>
      <c r="N82" s="103">
        <f t="shared" si="27"/>
        <v>0</v>
      </c>
      <c r="O82" s="104"/>
      <c r="P82" s="15">
        <v>0</v>
      </c>
      <c r="Q82" s="15">
        <v>-712.38</v>
      </c>
      <c r="R82" s="90">
        <f t="shared" si="28"/>
        <v>712.38</v>
      </c>
      <c r="S82" s="103" t="str">
        <f t="shared" si="29"/>
        <v>N.M.</v>
      </c>
      <c r="T82" s="104"/>
      <c r="U82" s="15">
        <v>0</v>
      </c>
      <c r="V82" s="15">
        <v>-73292.6</v>
      </c>
      <c r="W82" s="90">
        <f t="shared" si="30"/>
        <v>73292.6</v>
      </c>
      <c r="X82" s="103" t="str">
        <f t="shared" si="31"/>
        <v>N.M.</v>
      </c>
    </row>
    <row r="83" spans="1:24" ht="12.75" hidden="1" outlineLevel="1">
      <c r="A83" s="1" t="s">
        <v>327</v>
      </c>
      <c r="B83" s="9" t="s">
        <v>307</v>
      </c>
      <c r="C83" s="66" t="s">
        <v>396</v>
      </c>
      <c r="D83" s="28"/>
      <c r="E83" s="28"/>
      <c r="F83" s="17">
        <v>7304752.540000002</v>
      </c>
      <c r="G83" s="17">
        <v>9582567.193000002</v>
      </c>
      <c r="H83" s="35">
        <f aca="true" t="shared" si="32" ref="H83:H89">+F83-G83</f>
        <v>-2277814.653</v>
      </c>
      <c r="I83" s="95">
        <f aca="true" t="shared" si="33" ref="I83:I89">IF(G83&lt;0,IF(H83=0,0,IF(OR(G83=0,F83=0),"N.M.",IF(ABS(H83/G83)&gt;=10,"N.M.",H83/(-G83)))),IF(H83=0,0,IF(OR(G83=0,F83=0),"N.M.",IF(ABS(H83/G83)&gt;=10,"N.M.",H83/G83))))</f>
        <v>-0.23770401053529033</v>
      </c>
      <c r="J83" s="106" t="s">
        <v>304</v>
      </c>
      <c r="K83" s="17">
        <v>7304752.540000002</v>
      </c>
      <c r="L83" s="17">
        <v>9582567.193000002</v>
      </c>
      <c r="M83" s="35">
        <f aca="true" t="shared" si="34" ref="M83:M89">+K83-L83</f>
        <v>-2277814.653</v>
      </c>
      <c r="N83" s="95">
        <f aca="true" t="shared" si="35" ref="N83:N89">IF(L83&lt;0,IF(M83=0,0,IF(OR(L83=0,K83=0),"N.M.",IF(ABS(M83/L83)&gt;=10,"N.M.",M83/(-L83)))),IF(M83=0,0,IF(OR(L83=0,K83=0),"N.M.",IF(ABS(M83/L83)&gt;=10,"N.M.",M83/L83))))</f>
        <v>-0.23770401053529033</v>
      </c>
      <c r="P83" s="17">
        <v>18302838.789999995</v>
      </c>
      <c r="Q83" s="17">
        <v>23335658.912999995</v>
      </c>
      <c r="R83" s="35">
        <f aca="true" t="shared" si="36" ref="R83:R89">+P83-Q83</f>
        <v>-5032820.123</v>
      </c>
      <c r="S83" s="95">
        <f aca="true" t="shared" si="37" ref="S83:S89">IF(Q83&lt;0,IF(R83=0,0,IF(OR(Q83=0,P83=0),"N.M.",IF(ABS(R83/Q83)&gt;=10,"N.M.",R83/(-Q83)))),IF(R83=0,0,IF(OR(Q83=0,P83=0),"N.M.",IF(ABS(R83/Q83)&gt;=10,"N.M.",R83/Q83))))</f>
        <v>-0.21567079557356233</v>
      </c>
      <c r="T83" s="106" t="s">
        <v>305</v>
      </c>
      <c r="U83" s="17">
        <v>90495483.18400003</v>
      </c>
      <c r="V83" s="17">
        <v>85676295.12100004</v>
      </c>
      <c r="W83" s="35">
        <f aca="true" t="shared" si="38" ref="W83:W89">+U83-V83</f>
        <v>4819188.062999994</v>
      </c>
      <c r="X83" s="95">
        <f aca="true" t="shared" si="39" ref="X83:X89">IF(V83&lt;0,IF(W83=0,0,IF(OR(V83=0,U83=0),"N.M.",IF(ABS(W83/V83)&gt;=10,"N.M.",W83/(-V83)))),IF(W83=0,0,IF(OR(V83=0,U83=0),"N.M.",IF(ABS(W83/V83)&gt;=10,"N.M.",W83/V83))))</f>
        <v>0.05624879152621957</v>
      </c>
    </row>
    <row r="84" spans="1:24" s="14" customFormat="1" ht="12.75" hidden="1" outlineLevel="2">
      <c r="A84" s="14" t="s">
        <v>631</v>
      </c>
      <c r="B84" s="14" t="s">
        <v>632</v>
      </c>
      <c r="C84" s="54" t="s">
        <v>633</v>
      </c>
      <c r="D84" s="15"/>
      <c r="E84" s="15"/>
      <c r="F84" s="15">
        <v>925.76</v>
      </c>
      <c r="G84" s="15">
        <v>18812.600000000002</v>
      </c>
      <c r="H84" s="90">
        <f t="shared" si="32"/>
        <v>-17886.840000000004</v>
      </c>
      <c r="I84" s="103">
        <f t="shared" si="33"/>
        <v>-0.9507904276920788</v>
      </c>
      <c r="J84" s="104"/>
      <c r="K84" s="15">
        <v>925.76</v>
      </c>
      <c r="L84" s="15">
        <v>18812.600000000002</v>
      </c>
      <c r="M84" s="90">
        <f t="shared" si="34"/>
        <v>-17886.840000000004</v>
      </c>
      <c r="N84" s="103">
        <f t="shared" si="35"/>
        <v>-0.9507904276920788</v>
      </c>
      <c r="O84" s="104"/>
      <c r="P84" s="15">
        <v>-18009.13</v>
      </c>
      <c r="Q84" s="15">
        <v>18098.29</v>
      </c>
      <c r="R84" s="90">
        <f t="shared" si="36"/>
        <v>-36107.42</v>
      </c>
      <c r="S84" s="103">
        <f t="shared" si="37"/>
        <v>-1.9950735677238014</v>
      </c>
      <c r="T84" s="104"/>
      <c r="U84" s="15">
        <v>-29737.33</v>
      </c>
      <c r="V84" s="15">
        <v>-87757.42</v>
      </c>
      <c r="W84" s="90">
        <f t="shared" si="38"/>
        <v>58020.09</v>
      </c>
      <c r="X84" s="103">
        <f t="shared" si="39"/>
        <v>0.6611417017501198</v>
      </c>
    </row>
    <row r="85" spans="1:24" s="14" customFormat="1" ht="12.75" hidden="1" outlineLevel="2">
      <c r="A85" s="14" t="s">
        <v>634</v>
      </c>
      <c r="B85" s="14" t="s">
        <v>635</v>
      </c>
      <c r="C85" s="54" t="s">
        <v>636</v>
      </c>
      <c r="D85" s="15"/>
      <c r="E85" s="15"/>
      <c r="F85" s="15">
        <v>13009.41</v>
      </c>
      <c r="G85" s="15">
        <v>153210.27</v>
      </c>
      <c r="H85" s="90">
        <f t="shared" si="32"/>
        <v>-140200.86</v>
      </c>
      <c r="I85" s="103">
        <f t="shared" si="33"/>
        <v>-0.9150878723730465</v>
      </c>
      <c r="J85" s="104"/>
      <c r="K85" s="15">
        <v>13009.41</v>
      </c>
      <c r="L85" s="15">
        <v>153210.27</v>
      </c>
      <c r="M85" s="90">
        <f t="shared" si="34"/>
        <v>-140200.86</v>
      </c>
      <c r="N85" s="103">
        <f t="shared" si="35"/>
        <v>-0.9150878723730465</v>
      </c>
      <c r="O85" s="104"/>
      <c r="P85" s="15">
        <v>82996.85</v>
      </c>
      <c r="Q85" s="15">
        <v>342174.16000000003</v>
      </c>
      <c r="R85" s="90">
        <f t="shared" si="36"/>
        <v>-259177.31000000003</v>
      </c>
      <c r="S85" s="103">
        <f t="shared" si="37"/>
        <v>-0.757442671883815</v>
      </c>
      <c r="T85" s="104"/>
      <c r="U85" s="15">
        <v>582536.3500000001</v>
      </c>
      <c r="V85" s="15">
        <v>710032.42</v>
      </c>
      <c r="W85" s="90">
        <f t="shared" si="38"/>
        <v>-127496.06999999995</v>
      </c>
      <c r="X85" s="103">
        <f t="shared" si="39"/>
        <v>-0.1795637303434679</v>
      </c>
    </row>
    <row r="86" spans="1:24" s="14" customFormat="1" ht="12.75" hidden="1" outlineLevel="2">
      <c r="A86" s="14" t="s">
        <v>637</v>
      </c>
      <c r="B86" s="14" t="s">
        <v>638</v>
      </c>
      <c r="C86" s="54" t="s">
        <v>639</v>
      </c>
      <c r="D86" s="15"/>
      <c r="E86" s="15"/>
      <c r="F86" s="15">
        <v>5071179</v>
      </c>
      <c r="G86" s="15">
        <v>5417186</v>
      </c>
      <c r="H86" s="90">
        <f t="shared" si="32"/>
        <v>-346007</v>
      </c>
      <c r="I86" s="103">
        <f t="shared" si="33"/>
        <v>-0.06387209152500947</v>
      </c>
      <c r="J86" s="104"/>
      <c r="K86" s="15">
        <v>5071179</v>
      </c>
      <c r="L86" s="15">
        <v>5417186</v>
      </c>
      <c r="M86" s="90">
        <f t="shared" si="34"/>
        <v>-346007</v>
      </c>
      <c r="N86" s="103">
        <f t="shared" si="35"/>
        <v>-0.06387209152500947</v>
      </c>
      <c r="O86" s="104"/>
      <c r="P86" s="15">
        <v>12215324</v>
      </c>
      <c r="Q86" s="15">
        <v>15412755.94</v>
      </c>
      <c r="R86" s="90">
        <f t="shared" si="36"/>
        <v>-3197431.9399999995</v>
      </c>
      <c r="S86" s="103">
        <f t="shared" si="37"/>
        <v>-0.207453615203356</v>
      </c>
      <c r="T86" s="104"/>
      <c r="U86" s="15">
        <v>57431382</v>
      </c>
      <c r="V86" s="15">
        <v>64120829.94</v>
      </c>
      <c r="W86" s="90">
        <f t="shared" si="38"/>
        <v>-6689447.939999998</v>
      </c>
      <c r="X86" s="103">
        <f t="shared" si="39"/>
        <v>-0.10432566057331974</v>
      </c>
    </row>
    <row r="87" spans="1:24" ht="12.75" hidden="1" outlineLevel="1">
      <c r="A87" s="1" t="s">
        <v>328</v>
      </c>
      <c r="B87" s="9" t="s">
        <v>306</v>
      </c>
      <c r="C87" s="67" t="s">
        <v>397</v>
      </c>
      <c r="D87" s="28"/>
      <c r="E87" s="28"/>
      <c r="F87" s="125">
        <v>5085114.17</v>
      </c>
      <c r="G87" s="125">
        <v>5589208.87</v>
      </c>
      <c r="H87" s="128">
        <f t="shared" si="32"/>
        <v>-504094.7000000002</v>
      </c>
      <c r="I87" s="96">
        <f t="shared" si="33"/>
        <v>-0.090190707079444</v>
      </c>
      <c r="J87" s="106" t="s">
        <v>304</v>
      </c>
      <c r="K87" s="125">
        <v>5085114.17</v>
      </c>
      <c r="L87" s="125">
        <v>5589208.87</v>
      </c>
      <c r="M87" s="128">
        <f t="shared" si="34"/>
        <v>-504094.7000000002</v>
      </c>
      <c r="N87" s="96">
        <f t="shared" si="35"/>
        <v>-0.090190707079444</v>
      </c>
      <c r="P87" s="125">
        <v>12280311.719999999</v>
      </c>
      <c r="Q87" s="125">
        <v>15773028.389999999</v>
      </c>
      <c r="R87" s="128">
        <f t="shared" si="36"/>
        <v>-3492716.67</v>
      </c>
      <c r="S87" s="96">
        <f t="shared" si="37"/>
        <v>-0.22143602253416095</v>
      </c>
      <c r="T87" s="106" t="s">
        <v>305</v>
      </c>
      <c r="U87" s="125">
        <v>57984181.019999996</v>
      </c>
      <c r="V87" s="125">
        <v>64743104.940000005</v>
      </c>
      <c r="W87" s="128">
        <f t="shared" si="38"/>
        <v>-6758923.920000009</v>
      </c>
      <c r="X87" s="96">
        <f t="shared" si="39"/>
        <v>-0.1043960422698876</v>
      </c>
    </row>
    <row r="88" spans="1:24" ht="12.75" collapsed="1">
      <c r="A88" s="1" t="s">
        <v>329</v>
      </c>
      <c r="C88" s="62" t="s">
        <v>319</v>
      </c>
      <c r="D88" s="28"/>
      <c r="E88" s="28"/>
      <c r="F88" s="17">
        <v>12389866.71</v>
      </c>
      <c r="G88" s="17">
        <v>15171776.063000001</v>
      </c>
      <c r="H88" s="35">
        <f t="shared" si="32"/>
        <v>-2781909.353</v>
      </c>
      <c r="I88" s="95">
        <f t="shared" si="33"/>
        <v>-0.1833608235086168</v>
      </c>
      <c r="J88" s="106" t="s">
        <v>304</v>
      </c>
      <c r="K88" s="17">
        <v>12389866.71</v>
      </c>
      <c r="L88" s="17">
        <v>15171776.063000001</v>
      </c>
      <c r="M88" s="35">
        <f t="shared" si="34"/>
        <v>-2781909.353</v>
      </c>
      <c r="N88" s="95">
        <f t="shared" si="35"/>
        <v>-0.1833608235086168</v>
      </c>
      <c r="P88" s="17">
        <v>30583150.509999998</v>
      </c>
      <c r="Q88" s="17">
        <v>39108687.303</v>
      </c>
      <c r="R88" s="35">
        <f t="shared" si="36"/>
        <v>-8525536.793000005</v>
      </c>
      <c r="S88" s="95">
        <f t="shared" si="37"/>
        <v>-0.21799598454806782</v>
      </c>
      <c r="T88" s="106" t="s">
        <v>305</v>
      </c>
      <c r="U88" s="17">
        <v>148479664.20399997</v>
      </c>
      <c r="V88" s="17">
        <v>150419400.061</v>
      </c>
      <c r="W88" s="35">
        <f t="shared" si="38"/>
        <v>-1939735.8570000231</v>
      </c>
      <c r="X88" s="95">
        <f t="shared" si="39"/>
        <v>-0.012895516510592363</v>
      </c>
    </row>
    <row r="89" spans="1:24" ht="12.75">
      <c r="A89" s="1" t="s">
        <v>330</v>
      </c>
      <c r="C89" s="68" t="s">
        <v>320</v>
      </c>
      <c r="D89" s="69"/>
      <c r="E89" s="69"/>
      <c r="F89" s="126">
        <v>73428570.64</v>
      </c>
      <c r="G89" s="126">
        <v>67166437.913</v>
      </c>
      <c r="H89" s="133">
        <f t="shared" si="32"/>
        <v>6262132.726999998</v>
      </c>
      <c r="I89" s="97">
        <f t="shared" si="33"/>
        <v>0.09323306284473913</v>
      </c>
      <c r="J89" s="106" t="s">
        <v>304</v>
      </c>
      <c r="K89" s="126">
        <v>73428570.64</v>
      </c>
      <c r="L89" s="126">
        <v>67166437.913</v>
      </c>
      <c r="M89" s="133">
        <f t="shared" si="34"/>
        <v>6262132.726999998</v>
      </c>
      <c r="N89" s="97">
        <f t="shared" si="35"/>
        <v>0.09323306284473913</v>
      </c>
      <c r="P89" s="126">
        <v>200996303.1</v>
      </c>
      <c r="Q89" s="126">
        <v>171797774.60300002</v>
      </c>
      <c r="R89" s="133">
        <f t="shared" si="36"/>
        <v>29198528.49699998</v>
      </c>
      <c r="S89" s="97">
        <f t="shared" si="37"/>
        <v>0.16995871200586612</v>
      </c>
      <c r="T89" s="106" t="s">
        <v>305</v>
      </c>
      <c r="U89" s="126">
        <v>698603172.1639998</v>
      </c>
      <c r="V89" s="126">
        <v>637677467.9909999</v>
      </c>
      <c r="W89" s="133">
        <f t="shared" si="38"/>
        <v>60925704.17299986</v>
      </c>
      <c r="X89" s="97">
        <f t="shared" si="39"/>
        <v>0.09554313462720586</v>
      </c>
    </row>
    <row r="90" spans="1:24" ht="0.75" customHeight="1" hidden="1" outlineLevel="1">
      <c r="A90" s="1"/>
      <c r="C90" s="70"/>
      <c r="D90" s="69"/>
      <c r="E90" s="69"/>
      <c r="F90" s="127"/>
      <c r="G90" s="127"/>
      <c r="H90" s="134"/>
      <c r="I90" s="95"/>
      <c r="K90" s="127"/>
      <c r="L90" s="127"/>
      <c r="M90" s="134"/>
      <c r="N90" s="95"/>
      <c r="P90" s="127"/>
      <c r="Q90" s="127"/>
      <c r="R90" s="134"/>
      <c r="S90" s="95"/>
      <c r="U90" s="127"/>
      <c r="V90" s="127"/>
      <c r="W90" s="134"/>
      <c r="X90" s="95"/>
    </row>
    <row r="91" spans="1:24" ht="12.75" hidden="1" outlineLevel="1">
      <c r="A91" s="1" t="s">
        <v>331</v>
      </c>
      <c r="B91" s="9" t="s">
        <v>307</v>
      </c>
      <c r="C91" s="71" t="s">
        <v>309</v>
      </c>
      <c r="D91" s="69"/>
      <c r="E91" s="69"/>
      <c r="F91" s="127">
        <v>0</v>
      </c>
      <c r="G91" s="127">
        <v>0</v>
      </c>
      <c r="H91" s="134">
        <f>+F91-G91</f>
        <v>0</v>
      </c>
      <c r="I91" s="95">
        <f>IF(G91&lt;0,IF(H91=0,0,IF(OR(G91=0,F91=0),"N.M.",IF(ABS(H91/G91)&gt;=10,"N.M.",H91/(-G91)))),IF(H91=0,0,IF(OR(G91=0,F91=0),"N.M.",IF(ABS(H91/G91)&gt;=10,"N.M.",H91/G91))))</f>
        <v>0</v>
      </c>
      <c r="K91" s="127">
        <v>0</v>
      </c>
      <c r="L91" s="127">
        <v>0</v>
      </c>
      <c r="M91" s="134">
        <f>+K91-L91</f>
        <v>0</v>
      </c>
      <c r="N91" s="95">
        <f>IF(L91&lt;0,IF(M91=0,0,IF(OR(L91=0,K91=0),"N.M.",IF(ABS(M91/L91)&gt;=10,"N.M.",M91/(-L91)))),IF(M91=0,0,IF(OR(L91=0,K91=0),"N.M.",IF(ABS(M91/L91)&gt;=10,"N.M.",M91/L91))))</f>
        <v>0</v>
      </c>
      <c r="P91" s="127">
        <v>0</v>
      </c>
      <c r="Q91" s="127">
        <v>0</v>
      </c>
      <c r="R91" s="134">
        <f>+P91-Q91</f>
        <v>0</v>
      </c>
      <c r="S91" s="95">
        <f>IF(Q91&lt;0,IF(R91=0,0,IF(OR(Q91=0,P91=0),"N.M.",IF(ABS(R91/Q91)&gt;=10,"N.M.",R91/(-Q91)))),IF(R91=0,0,IF(OR(Q91=0,P91=0),"N.M.",IF(ABS(R91/Q91)&gt;=10,"N.M.",R91/Q91))))</f>
        <v>0</v>
      </c>
      <c r="U91" s="127">
        <v>0</v>
      </c>
      <c r="V91" s="127">
        <v>0</v>
      </c>
      <c r="W91" s="134">
        <f>+U91-V91</f>
        <v>0</v>
      </c>
      <c r="X91" s="95">
        <f>IF(V91&lt;0,IF(W91=0,0,IF(OR(V91=0,U91=0),"N.M.",IF(ABS(W91/V91)&gt;=10,"N.M.",W91/(-V91)))),IF(W91=0,0,IF(OR(V91=0,U91=0),"N.M.",IF(ABS(W91/V91)&gt;=10,"N.M.",W91/V91))))</f>
        <v>0</v>
      </c>
    </row>
    <row r="92" spans="1:24" ht="12.75" hidden="1" outlineLevel="1">
      <c r="A92" s="1" t="s">
        <v>332</v>
      </c>
      <c r="B92" s="9" t="s">
        <v>306</v>
      </c>
      <c r="C92" s="63" t="s">
        <v>310</v>
      </c>
      <c r="D92" s="28"/>
      <c r="E92" s="28"/>
      <c r="F92" s="125">
        <v>0</v>
      </c>
      <c r="G92" s="125">
        <v>0</v>
      </c>
      <c r="H92" s="128">
        <f>+F92-G92</f>
        <v>0</v>
      </c>
      <c r="I92" s="96">
        <f>IF(G92&lt;0,IF(H92=0,0,IF(OR(G92=0,F92=0),"N.M.",IF(ABS(H92/G92)&gt;=10,"N.M.",H92/(-G92)))),IF(H92=0,0,IF(OR(G92=0,F92=0),"N.M.",IF(ABS(H92/G92)&gt;=10,"N.M.",H92/G92))))</f>
        <v>0</v>
      </c>
      <c r="K92" s="125">
        <v>0</v>
      </c>
      <c r="L92" s="125">
        <v>0</v>
      </c>
      <c r="M92" s="128">
        <f>+K92-L92</f>
        <v>0</v>
      </c>
      <c r="N92" s="96">
        <f>IF(L92&lt;0,IF(M92=0,0,IF(OR(L92=0,K92=0),"N.M.",IF(ABS(M92/L92)&gt;=10,"N.M.",M92/(-L92)))),IF(M92=0,0,IF(OR(L92=0,K92=0),"N.M.",IF(ABS(M92/L92)&gt;=10,"N.M.",M92/L92))))</f>
        <v>0</v>
      </c>
      <c r="P92" s="125">
        <v>0</v>
      </c>
      <c r="Q92" s="125">
        <v>0</v>
      </c>
      <c r="R92" s="128">
        <f>+P92-Q92</f>
        <v>0</v>
      </c>
      <c r="S92" s="96">
        <f>IF(Q92&lt;0,IF(R92=0,0,IF(OR(Q92=0,P92=0),"N.M.",IF(ABS(R92/Q92)&gt;=10,"N.M.",R92/(-Q92)))),IF(R92=0,0,IF(OR(Q92=0,P92=0),"N.M.",IF(ABS(R92/Q92)&gt;=10,"N.M.",R92/Q92))))</f>
        <v>0</v>
      </c>
      <c r="U92" s="125">
        <v>0</v>
      </c>
      <c r="V92" s="125">
        <v>0</v>
      </c>
      <c r="W92" s="128">
        <f>+U92-V92</f>
        <v>0</v>
      </c>
      <c r="X92" s="96">
        <f>IF(V92&lt;0,IF(W92=0,0,IF(OR(V92=0,U92=0),"N.M.",IF(ABS(W92/V92)&gt;=10,"N.M.",W92/(-V92)))),IF(W92=0,0,IF(OR(V92=0,U92=0),"N.M.",IF(ABS(W92/V92)&gt;=10,"N.M.",W92/V92))))</f>
        <v>0</v>
      </c>
    </row>
    <row r="93" spans="1:24" ht="12.75" collapsed="1">
      <c r="A93" s="1" t="s">
        <v>343</v>
      </c>
      <c r="C93" s="72" t="s">
        <v>321</v>
      </c>
      <c r="D93" s="28"/>
      <c r="E93" s="28"/>
      <c r="F93" s="125">
        <v>0</v>
      </c>
      <c r="G93" s="125">
        <v>0</v>
      </c>
      <c r="H93" s="128">
        <f>+F93-G93</f>
        <v>0</v>
      </c>
      <c r="I93" s="96">
        <f>IF(G93&lt;0,IF(H93=0,0,IF(OR(G93=0,F93=0),"N.M.",IF(ABS(H93/G93)&gt;=10,"N.M.",H93/(-G93)))),IF(H93=0,0,IF(OR(G93=0,F93=0),"N.M.",IF(ABS(H93/G93)&gt;=10,"N.M.",H93/G93))))</f>
        <v>0</v>
      </c>
      <c r="J93" s="106" t="s">
        <v>304</v>
      </c>
      <c r="K93" s="125">
        <v>0</v>
      </c>
      <c r="L93" s="125">
        <v>0</v>
      </c>
      <c r="M93" s="128">
        <f>+K93-L93</f>
        <v>0</v>
      </c>
      <c r="N93" s="96">
        <f>IF(L93&lt;0,IF(M93=0,0,IF(OR(L93=0,K93=0),"N.M.",IF(ABS(M93/L93)&gt;=10,"N.M.",M93/(-L93)))),IF(M93=0,0,IF(OR(L93=0,K93=0),"N.M.",IF(ABS(M93/L93)&gt;=10,"N.M.",M93/L93))))</f>
        <v>0</v>
      </c>
      <c r="P93" s="125">
        <v>0</v>
      </c>
      <c r="Q93" s="125">
        <v>0</v>
      </c>
      <c r="R93" s="128">
        <f>+P93-Q93</f>
        <v>0</v>
      </c>
      <c r="S93" s="96">
        <f>IF(Q93&lt;0,IF(R93=0,0,IF(OR(Q93=0,P93=0),"N.M.",IF(ABS(R93/Q93)&gt;=10,"N.M.",R93/(-Q93)))),IF(R93=0,0,IF(OR(Q93=0,P93=0),"N.M.",IF(ABS(R93/Q93)&gt;=10,"N.M.",R93/Q93))))</f>
        <v>0</v>
      </c>
      <c r="U93" s="125">
        <v>0</v>
      </c>
      <c r="V93" s="125">
        <v>0</v>
      </c>
      <c r="W93" s="128">
        <f>+U93-V93</f>
        <v>0</v>
      </c>
      <c r="X93" s="96">
        <f>IF(V93&lt;0,IF(W93=0,0,IF(OR(V93=0,U93=0),"N.M.",IF(ABS(W93/V93)&gt;=10,"N.M.",W93/(-V93)))),IF(W93=0,0,IF(OR(V93=0,U93=0),"N.M.",IF(ABS(W93/V93)&gt;=10,"N.M.",W93/V93))))</f>
        <v>0</v>
      </c>
    </row>
    <row r="94" spans="1:24" s="12" customFormat="1" ht="12.75">
      <c r="A94" s="13" t="s">
        <v>333</v>
      </c>
      <c r="C94" s="80" t="s">
        <v>341</v>
      </c>
      <c r="D94" s="65"/>
      <c r="E94" s="65"/>
      <c r="F94" s="34">
        <v>73428570.64</v>
      </c>
      <c r="G94" s="34">
        <v>67166437.913</v>
      </c>
      <c r="H94" s="29">
        <f>+F94-G94</f>
        <v>6262132.726999998</v>
      </c>
      <c r="I94" s="98">
        <f>IF(G94&lt;0,IF(H94=0,0,IF(OR(G94=0,F94=0),"N.M.",IF(ABS(H94/G94)&gt;=10,"N.M.",H94/(-G94)))),IF(H94=0,0,IF(OR(G94=0,F94=0),"N.M.",IF(ABS(H94/G94)&gt;=10,"N.M.",H94/G94))))</f>
        <v>0.09323306284473913</v>
      </c>
      <c r="J94" s="112" t="s">
        <v>304</v>
      </c>
      <c r="K94" s="34">
        <v>73428570.64</v>
      </c>
      <c r="L94" s="34">
        <v>67166437.913</v>
      </c>
      <c r="M94" s="29">
        <f>+K94-L94</f>
        <v>6262132.726999998</v>
      </c>
      <c r="N94" s="98">
        <f>IF(L94&lt;0,IF(M94=0,0,IF(OR(L94=0,K94=0),"N.M.",IF(ABS(M94/L94)&gt;=10,"N.M.",M94/(-L94)))),IF(M94=0,0,IF(OR(L94=0,K94=0),"N.M.",IF(ABS(M94/L94)&gt;=10,"N.M.",M94/L94))))</f>
        <v>0.09323306284473913</v>
      </c>
      <c r="O94" s="112"/>
      <c r="P94" s="34">
        <v>200996303.1</v>
      </c>
      <c r="Q94" s="34">
        <v>171797774.60300002</v>
      </c>
      <c r="R94" s="29">
        <f>+P94-Q94</f>
        <v>29198528.49699998</v>
      </c>
      <c r="S94" s="98">
        <f>IF(Q94&lt;0,IF(R94=0,0,IF(OR(Q94=0,P94=0),"N.M.",IF(ABS(R94/Q94)&gt;=10,"N.M.",R94/(-Q94)))),IF(R94=0,0,IF(OR(Q94=0,P94=0),"N.M.",IF(ABS(R94/Q94)&gt;=10,"N.M.",R94/Q94))))</f>
        <v>0.16995871200586612</v>
      </c>
      <c r="T94" s="112"/>
      <c r="U94" s="34">
        <v>698603172.1639998</v>
      </c>
      <c r="V94" s="34">
        <v>637677467.9909999</v>
      </c>
      <c r="W94" s="29">
        <f>+U94-V94</f>
        <v>60925704.17299986</v>
      </c>
      <c r="X94" s="98">
        <f>IF(V94&lt;0,IF(W94=0,0,IF(OR(V94=0,U94=0),"N.M.",IF(ABS(W94/V94)&gt;=10,"N.M.",W94/(-V94)))),IF(W94=0,0,IF(OR(V94=0,U94=0),"N.M.",IF(ABS(W94/V94)&gt;=10,"N.M.",W94/V94))))</f>
        <v>0.09554313462720586</v>
      </c>
    </row>
    <row r="95" spans="1:24" s="12" customFormat="1" ht="0.75" customHeight="1" hidden="1" outlineLevel="1">
      <c r="A95" s="13"/>
      <c r="C95" s="64"/>
      <c r="D95" s="65"/>
      <c r="E95" s="65"/>
      <c r="F95" s="34"/>
      <c r="G95" s="34"/>
      <c r="H95" s="29"/>
      <c r="I95" s="98"/>
      <c r="J95" s="112"/>
      <c r="K95" s="34"/>
      <c r="L95" s="34"/>
      <c r="M95" s="29"/>
      <c r="N95" s="98"/>
      <c r="O95" s="112"/>
      <c r="P95" s="34"/>
      <c r="Q95" s="34"/>
      <c r="R95" s="29"/>
      <c r="S95" s="98"/>
      <c r="T95" s="112"/>
      <c r="U95" s="34"/>
      <c r="V95" s="34"/>
      <c r="W95" s="29"/>
      <c r="X95" s="98"/>
    </row>
    <row r="96" spans="1:24" s="14" customFormat="1" ht="12.75" hidden="1" outlineLevel="2">
      <c r="A96" s="14" t="s">
        <v>640</v>
      </c>
      <c r="B96" s="14" t="s">
        <v>641</v>
      </c>
      <c r="C96" s="54" t="s">
        <v>642</v>
      </c>
      <c r="D96" s="15"/>
      <c r="E96" s="15"/>
      <c r="F96" s="15">
        <v>464473.4</v>
      </c>
      <c r="G96" s="15">
        <v>166550.17</v>
      </c>
      <c r="H96" s="90">
        <f aca="true" t="shared" si="40" ref="H96:H116">+F96-G96</f>
        <v>297923.23</v>
      </c>
      <c r="I96" s="103">
        <f aca="true" t="shared" si="41" ref="I96:I116">IF(G96&lt;0,IF(H96=0,0,IF(OR(G96=0,F96=0),"N.M.",IF(ABS(H96/G96)&gt;=10,"N.M.",H96/(-G96)))),IF(H96=0,0,IF(OR(G96=0,F96=0),"N.M.",IF(ABS(H96/G96)&gt;=10,"N.M.",H96/G96))))</f>
        <v>1.7887897082302586</v>
      </c>
      <c r="J96" s="104"/>
      <c r="K96" s="15">
        <v>464473.4</v>
      </c>
      <c r="L96" s="15">
        <v>166550.17</v>
      </c>
      <c r="M96" s="90">
        <f aca="true" t="shared" si="42" ref="M96:M116">+K96-L96</f>
        <v>297923.23</v>
      </c>
      <c r="N96" s="103">
        <f aca="true" t="shared" si="43" ref="N96:N116">IF(L96&lt;0,IF(M96=0,0,IF(OR(L96=0,K96=0),"N.M.",IF(ABS(M96/L96)&gt;=10,"N.M.",M96/(-L96)))),IF(M96=0,0,IF(OR(L96=0,K96=0),"N.M.",IF(ABS(M96/L96)&gt;=10,"N.M.",M96/L96))))</f>
        <v>1.7887897082302586</v>
      </c>
      <c r="O96" s="104"/>
      <c r="P96" s="15">
        <v>1018697.54</v>
      </c>
      <c r="Q96" s="15">
        <v>328651.85</v>
      </c>
      <c r="R96" s="90">
        <f aca="true" t="shared" si="44" ref="R96:R116">+P96-Q96</f>
        <v>690045.6900000001</v>
      </c>
      <c r="S96" s="103">
        <f aca="true" t="shared" si="45" ref="S96:S116">IF(Q96&lt;0,IF(R96=0,0,IF(OR(Q96=0,P96=0),"N.M.",IF(ABS(R96/Q96)&gt;=10,"N.M.",R96/(-Q96)))),IF(R96=0,0,IF(OR(Q96=0,P96=0),"N.M.",IF(ABS(R96/Q96)&gt;=10,"N.M.",R96/Q96))))</f>
        <v>2.099625150444156</v>
      </c>
      <c r="T96" s="104"/>
      <c r="U96" s="15">
        <v>2393747.53</v>
      </c>
      <c r="V96" s="15">
        <v>1207063.71</v>
      </c>
      <c r="W96" s="90">
        <f aca="true" t="shared" si="46" ref="W96:W116">+U96-V96</f>
        <v>1186683.8199999998</v>
      </c>
      <c r="X96" s="103">
        <f aca="true" t="shared" si="47" ref="X96:X116">IF(V96&lt;0,IF(W96=0,0,IF(OR(V96=0,U96=0),"N.M.",IF(ABS(W96/V96)&gt;=10,"N.M.",W96/(-V96)))),IF(W96=0,0,IF(OR(V96=0,U96=0),"N.M.",IF(ABS(W96/V96)&gt;=10,"N.M.",W96/V96))))</f>
        <v>0.9831161438860587</v>
      </c>
    </row>
    <row r="97" spans="1:24" s="14" customFormat="1" ht="12.75" hidden="1" outlineLevel="2">
      <c r="A97" s="14" t="s">
        <v>643</v>
      </c>
      <c r="B97" s="14" t="s">
        <v>644</v>
      </c>
      <c r="C97" s="54" t="s">
        <v>645</v>
      </c>
      <c r="D97" s="15"/>
      <c r="E97" s="15"/>
      <c r="F97" s="15">
        <v>0</v>
      </c>
      <c r="G97" s="15">
        <v>6910.96</v>
      </c>
      <c r="H97" s="90">
        <f t="shared" si="40"/>
        <v>-6910.96</v>
      </c>
      <c r="I97" s="103" t="str">
        <f t="shared" si="41"/>
        <v>N.M.</v>
      </c>
      <c r="J97" s="104"/>
      <c r="K97" s="15">
        <v>0</v>
      </c>
      <c r="L97" s="15">
        <v>6910.96</v>
      </c>
      <c r="M97" s="90">
        <f t="shared" si="42"/>
        <v>-6910.96</v>
      </c>
      <c r="N97" s="103" t="str">
        <f t="shared" si="43"/>
        <v>N.M.</v>
      </c>
      <c r="O97" s="104"/>
      <c r="P97" s="15">
        <v>0</v>
      </c>
      <c r="Q97" s="15">
        <v>6904.44</v>
      </c>
      <c r="R97" s="90">
        <f t="shared" si="44"/>
        <v>-6904.44</v>
      </c>
      <c r="S97" s="103" t="str">
        <f t="shared" si="45"/>
        <v>N.M.</v>
      </c>
      <c r="T97" s="104"/>
      <c r="U97" s="15">
        <v>5790.75</v>
      </c>
      <c r="V97" s="15">
        <v>6876.97</v>
      </c>
      <c r="W97" s="90">
        <f t="shared" si="46"/>
        <v>-1086.2200000000003</v>
      </c>
      <c r="X97" s="103">
        <f t="shared" si="47"/>
        <v>-0.15795037640123488</v>
      </c>
    </row>
    <row r="98" spans="1:24" s="14" customFormat="1" ht="12.75" hidden="1" outlineLevel="2">
      <c r="A98" s="14" t="s">
        <v>646</v>
      </c>
      <c r="B98" s="14" t="s">
        <v>647</v>
      </c>
      <c r="C98" s="54" t="s">
        <v>648</v>
      </c>
      <c r="D98" s="15"/>
      <c r="E98" s="15"/>
      <c r="F98" s="15">
        <v>17233.54</v>
      </c>
      <c r="G98" s="15">
        <v>11119.050000000001</v>
      </c>
      <c r="H98" s="90">
        <f t="shared" si="40"/>
        <v>6114.49</v>
      </c>
      <c r="I98" s="103">
        <f t="shared" si="41"/>
        <v>0.5499111884558482</v>
      </c>
      <c r="J98" s="104"/>
      <c r="K98" s="15">
        <v>17233.54</v>
      </c>
      <c r="L98" s="15">
        <v>11119.050000000001</v>
      </c>
      <c r="M98" s="90">
        <f t="shared" si="42"/>
        <v>6114.49</v>
      </c>
      <c r="N98" s="103">
        <f t="shared" si="43"/>
        <v>0.5499111884558482</v>
      </c>
      <c r="O98" s="104"/>
      <c r="P98" s="15">
        <v>83670.23999999999</v>
      </c>
      <c r="Q98" s="15">
        <v>19350.15</v>
      </c>
      <c r="R98" s="90">
        <f t="shared" si="44"/>
        <v>64320.08999999999</v>
      </c>
      <c r="S98" s="103">
        <f t="shared" si="45"/>
        <v>3.32400989139619</v>
      </c>
      <c r="T98" s="104"/>
      <c r="U98" s="15">
        <v>248684.46000000002</v>
      </c>
      <c r="V98" s="15">
        <v>526306.35</v>
      </c>
      <c r="W98" s="90">
        <f t="shared" si="46"/>
        <v>-277621.88999999996</v>
      </c>
      <c r="X98" s="103">
        <f t="shared" si="47"/>
        <v>-0.5274910515520095</v>
      </c>
    </row>
    <row r="99" spans="1:24" s="14" customFormat="1" ht="12.75" hidden="1" outlineLevel="2">
      <c r="A99" s="14" t="s">
        <v>649</v>
      </c>
      <c r="B99" s="14" t="s">
        <v>650</v>
      </c>
      <c r="C99" s="54" t="s">
        <v>651</v>
      </c>
      <c r="D99" s="15"/>
      <c r="E99" s="15"/>
      <c r="F99" s="15">
        <v>0</v>
      </c>
      <c r="G99" s="15">
        <v>1759.26</v>
      </c>
      <c r="H99" s="90">
        <f t="shared" si="40"/>
        <v>-1759.26</v>
      </c>
      <c r="I99" s="103" t="str">
        <f t="shared" si="41"/>
        <v>N.M.</v>
      </c>
      <c r="J99" s="104"/>
      <c r="K99" s="15">
        <v>0</v>
      </c>
      <c r="L99" s="15">
        <v>1759.26</v>
      </c>
      <c r="M99" s="90">
        <f t="shared" si="42"/>
        <v>-1759.26</v>
      </c>
      <c r="N99" s="103" t="str">
        <f t="shared" si="43"/>
        <v>N.M.</v>
      </c>
      <c r="O99" s="104"/>
      <c r="P99" s="15">
        <v>2588.35</v>
      </c>
      <c r="Q99" s="15">
        <v>-2231.63</v>
      </c>
      <c r="R99" s="90">
        <f t="shared" si="44"/>
        <v>4819.98</v>
      </c>
      <c r="S99" s="103">
        <f t="shared" si="45"/>
        <v>2.159847286512549</v>
      </c>
      <c r="T99" s="104"/>
      <c r="U99" s="15">
        <v>-110758.52</v>
      </c>
      <c r="V99" s="15">
        <v>86847.33</v>
      </c>
      <c r="W99" s="90">
        <f t="shared" si="46"/>
        <v>-197605.85</v>
      </c>
      <c r="X99" s="103">
        <f t="shared" si="47"/>
        <v>-2.275324411239816</v>
      </c>
    </row>
    <row r="100" spans="1:24" s="14" customFormat="1" ht="12.75" hidden="1" outlineLevel="2">
      <c r="A100" s="14" t="s">
        <v>652</v>
      </c>
      <c r="B100" s="14" t="s">
        <v>653</v>
      </c>
      <c r="C100" s="54" t="s">
        <v>654</v>
      </c>
      <c r="D100" s="15"/>
      <c r="E100" s="15"/>
      <c r="F100" s="15">
        <v>0</v>
      </c>
      <c r="G100" s="15">
        <v>0</v>
      </c>
      <c r="H100" s="90">
        <f t="shared" si="40"/>
        <v>0</v>
      </c>
      <c r="I100" s="103">
        <f t="shared" si="41"/>
        <v>0</v>
      </c>
      <c r="J100" s="104"/>
      <c r="K100" s="15">
        <v>0</v>
      </c>
      <c r="L100" s="15">
        <v>0</v>
      </c>
      <c r="M100" s="90">
        <f t="shared" si="42"/>
        <v>0</v>
      </c>
      <c r="N100" s="103">
        <f t="shared" si="43"/>
        <v>0</v>
      </c>
      <c r="O100" s="104"/>
      <c r="P100" s="15">
        <v>0</v>
      </c>
      <c r="Q100" s="15">
        <v>0</v>
      </c>
      <c r="R100" s="90">
        <f t="shared" si="44"/>
        <v>0</v>
      </c>
      <c r="S100" s="103">
        <f t="shared" si="45"/>
        <v>0</v>
      </c>
      <c r="T100" s="104"/>
      <c r="U100" s="15">
        <v>0</v>
      </c>
      <c r="V100" s="15">
        <v>0.66</v>
      </c>
      <c r="W100" s="90">
        <f t="shared" si="46"/>
        <v>-0.66</v>
      </c>
      <c r="X100" s="103" t="str">
        <f t="shared" si="47"/>
        <v>N.M.</v>
      </c>
    </row>
    <row r="101" spans="1:24" s="14" customFormat="1" ht="12.75" hidden="1" outlineLevel="2">
      <c r="A101" s="14" t="s">
        <v>655</v>
      </c>
      <c r="B101" s="14" t="s">
        <v>656</v>
      </c>
      <c r="C101" s="54" t="s">
        <v>657</v>
      </c>
      <c r="D101" s="15"/>
      <c r="E101" s="15"/>
      <c r="F101" s="15">
        <v>-0.06</v>
      </c>
      <c r="G101" s="15">
        <v>-6.17</v>
      </c>
      <c r="H101" s="90">
        <f t="shared" si="40"/>
        <v>6.11</v>
      </c>
      <c r="I101" s="103">
        <f t="shared" si="41"/>
        <v>0.9902755267423016</v>
      </c>
      <c r="J101" s="104"/>
      <c r="K101" s="15">
        <v>-0.06</v>
      </c>
      <c r="L101" s="15">
        <v>-6.17</v>
      </c>
      <c r="M101" s="90">
        <f t="shared" si="42"/>
        <v>6.11</v>
      </c>
      <c r="N101" s="103">
        <f t="shared" si="43"/>
        <v>0.9902755267423016</v>
      </c>
      <c r="O101" s="104"/>
      <c r="P101" s="15">
        <v>-2.8600000000000003</v>
      </c>
      <c r="Q101" s="15">
        <v>-22.89</v>
      </c>
      <c r="R101" s="90">
        <f t="shared" si="44"/>
        <v>20.03</v>
      </c>
      <c r="S101" s="103">
        <f t="shared" si="45"/>
        <v>0.8750546089995631</v>
      </c>
      <c r="T101" s="104"/>
      <c r="U101" s="15">
        <v>18.430000000000003</v>
      </c>
      <c r="V101" s="15">
        <v>-90.7</v>
      </c>
      <c r="W101" s="90">
        <f t="shared" si="46"/>
        <v>109.13000000000001</v>
      </c>
      <c r="X101" s="103">
        <f t="shared" si="47"/>
        <v>1.2031973539140022</v>
      </c>
    </row>
    <row r="102" spans="1:24" s="14" customFormat="1" ht="12.75" hidden="1" outlineLevel="2">
      <c r="A102" s="14" t="s">
        <v>658</v>
      </c>
      <c r="B102" s="14" t="s">
        <v>659</v>
      </c>
      <c r="C102" s="54" t="s">
        <v>660</v>
      </c>
      <c r="D102" s="15"/>
      <c r="E102" s="15"/>
      <c r="F102" s="15">
        <v>-26194.93</v>
      </c>
      <c r="G102" s="15">
        <v>243375.30000000002</v>
      </c>
      <c r="H102" s="90">
        <f t="shared" si="40"/>
        <v>-269570.23000000004</v>
      </c>
      <c r="I102" s="103">
        <f t="shared" si="41"/>
        <v>-1.1076318344548524</v>
      </c>
      <c r="J102" s="104"/>
      <c r="K102" s="15">
        <v>-26194.93</v>
      </c>
      <c r="L102" s="15">
        <v>243375.30000000002</v>
      </c>
      <c r="M102" s="90">
        <f t="shared" si="42"/>
        <v>-269570.23000000004</v>
      </c>
      <c r="N102" s="103">
        <f t="shared" si="43"/>
        <v>-1.1076318344548524</v>
      </c>
      <c r="O102" s="104"/>
      <c r="P102" s="15">
        <v>409968.97000000003</v>
      </c>
      <c r="Q102" s="15">
        <v>366620.57</v>
      </c>
      <c r="R102" s="90">
        <f t="shared" si="44"/>
        <v>43348.40000000002</v>
      </c>
      <c r="S102" s="103">
        <f t="shared" si="45"/>
        <v>0.11823777372884457</v>
      </c>
      <c r="T102" s="104"/>
      <c r="U102" s="15">
        <v>1794412.9600000002</v>
      </c>
      <c r="V102" s="15">
        <v>1217938.06</v>
      </c>
      <c r="W102" s="90">
        <f t="shared" si="46"/>
        <v>576474.9000000001</v>
      </c>
      <c r="X102" s="103">
        <f t="shared" si="47"/>
        <v>0.4733203755862594</v>
      </c>
    </row>
    <row r="103" spans="1:24" s="14" customFormat="1" ht="12.75" hidden="1" outlineLevel="2">
      <c r="A103" s="14" t="s">
        <v>661</v>
      </c>
      <c r="B103" s="14" t="s">
        <v>662</v>
      </c>
      <c r="C103" s="54" t="s">
        <v>663</v>
      </c>
      <c r="D103" s="15"/>
      <c r="E103" s="15"/>
      <c r="F103" s="15">
        <v>-790.6700000000001</v>
      </c>
      <c r="G103" s="15">
        <v>-192.77</v>
      </c>
      <c r="H103" s="90">
        <f t="shared" si="40"/>
        <v>-597.9000000000001</v>
      </c>
      <c r="I103" s="103">
        <f t="shared" si="41"/>
        <v>-3.1016236966332937</v>
      </c>
      <c r="J103" s="104"/>
      <c r="K103" s="15">
        <v>-790.6700000000001</v>
      </c>
      <c r="L103" s="15">
        <v>-192.77</v>
      </c>
      <c r="M103" s="90">
        <f t="shared" si="42"/>
        <v>-597.9000000000001</v>
      </c>
      <c r="N103" s="103">
        <f t="shared" si="43"/>
        <v>-3.1016236966332937</v>
      </c>
      <c r="O103" s="104"/>
      <c r="P103" s="15">
        <v>-973.5900000000001</v>
      </c>
      <c r="Q103" s="15">
        <v>-512.88</v>
      </c>
      <c r="R103" s="90">
        <f t="shared" si="44"/>
        <v>-460.71000000000015</v>
      </c>
      <c r="S103" s="103">
        <f t="shared" si="45"/>
        <v>-0.89828029948526</v>
      </c>
      <c r="T103" s="104"/>
      <c r="U103" s="15">
        <v>-3960.2000000000003</v>
      </c>
      <c r="V103" s="15">
        <v>-1845.47</v>
      </c>
      <c r="W103" s="90">
        <f t="shared" si="46"/>
        <v>-2114.7300000000005</v>
      </c>
      <c r="X103" s="103">
        <f t="shared" si="47"/>
        <v>-1.1459032116479815</v>
      </c>
    </row>
    <row r="104" spans="1:24" s="14" customFormat="1" ht="12.75" hidden="1" outlineLevel="2">
      <c r="A104" s="14" t="s">
        <v>664</v>
      </c>
      <c r="B104" s="14" t="s">
        <v>665</v>
      </c>
      <c r="C104" s="54" t="s">
        <v>666</v>
      </c>
      <c r="D104" s="15"/>
      <c r="E104" s="15"/>
      <c r="F104" s="15">
        <v>0</v>
      </c>
      <c r="G104" s="15">
        <v>-1759.26</v>
      </c>
      <c r="H104" s="90">
        <f t="shared" si="40"/>
        <v>1759.26</v>
      </c>
      <c r="I104" s="103" t="str">
        <f t="shared" si="41"/>
        <v>N.M.</v>
      </c>
      <c r="J104" s="104"/>
      <c r="K104" s="15">
        <v>0</v>
      </c>
      <c r="L104" s="15">
        <v>-1759.26</v>
      </c>
      <c r="M104" s="90">
        <f t="shared" si="42"/>
        <v>1759.26</v>
      </c>
      <c r="N104" s="103" t="str">
        <f t="shared" si="43"/>
        <v>N.M.</v>
      </c>
      <c r="O104" s="104"/>
      <c r="P104" s="15">
        <v>-2588.35</v>
      </c>
      <c r="Q104" s="15">
        <v>2231.63</v>
      </c>
      <c r="R104" s="90">
        <f t="shared" si="44"/>
        <v>-4819.98</v>
      </c>
      <c r="S104" s="103">
        <f t="shared" si="45"/>
        <v>-2.159847286512549</v>
      </c>
      <c r="T104" s="104"/>
      <c r="U104" s="15">
        <v>110758.52</v>
      </c>
      <c r="V104" s="15">
        <v>-86847.33</v>
      </c>
      <c r="W104" s="90">
        <f t="shared" si="46"/>
        <v>197605.85</v>
      </c>
      <c r="X104" s="103">
        <f t="shared" si="47"/>
        <v>2.275324411239816</v>
      </c>
    </row>
    <row r="105" spans="1:24" s="14" customFormat="1" ht="12.75" hidden="1" outlineLevel="2">
      <c r="A105" s="14" t="s">
        <v>667</v>
      </c>
      <c r="B105" s="14" t="s">
        <v>668</v>
      </c>
      <c r="C105" s="54" t="s">
        <v>669</v>
      </c>
      <c r="D105" s="15"/>
      <c r="E105" s="15"/>
      <c r="F105" s="15">
        <v>0</v>
      </c>
      <c r="G105" s="15">
        <v>-80456.07</v>
      </c>
      <c r="H105" s="90">
        <f t="shared" si="40"/>
        <v>80456.07</v>
      </c>
      <c r="I105" s="103" t="str">
        <f t="shared" si="41"/>
        <v>N.M.</v>
      </c>
      <c r="J105" s="104"/>
      <c r="K105" s="15">
        <v>0</v>
      </c>
      <c r="L105" s="15">
        <v>-80456.07</v>
      </c>
      <c r="M105" s="90">
        <f t="shared" si="42"/>
        <v>80456.07</v>
      </c>
      <c r="N105" s="103" t="str">
        <f t="shared" si="43"/>
        <v>N.M.</v>
      </c>
      <c r="O105" s="104"/>
      <c r="P105" s="15">
        <v>-163649.64</v>
      </c>
      <c r="Q105" s="15">
        <v>-117679.55000000002</v>
      </c>
      <c r="R105" s="90">
        <f t="shared" si="44"/>
        <v>-45970.09</v>
      </c>
      <c r="S105" s="103">
        <f t="shared" si="45"/>
        <v>-0.3906378805833298</v>
      </c>
      <c r="T105" s="104"/>
      <c r="U105" s="15">
        <v>-865314.61</v>
      </c>
      <c r="V105" s="15">
        <v>-346834.51</v>
      </c>
      <c r="W105" s="90">
        <f t="shared" si="46"/>
        <v>-518480.1</v>
      </c>
      <c r="X105" s="103">
        <f t="shared" si="47"/>
        <v>-1.4948919010394899</v>
      </c>
    </row>
    <row r="106" spans="1:24" s="14" customFormat="1" ht="12.75" hidden="1" outlineLevel="2">
      <c r="A106" s="14" t="s">
        <v>670</v>
      </c>
      <c r="B106" s="14" t="s">
        <v>671</v>
      </c>
      <c r="C106" s="54" t="s">
        <v>672</v>
      </c>
      <c r="D106" s="15"/>
      <c r="E106" s="15"/>
      <c r="F106" s="15">
        <v>1242.71</v>
      </c>
      <c r="G106" s="15">
        <v>899.63</v>
      </c>
      <c r="H106" s="90">
        <f t="shared" si="40"/>
        <v>343.08000000000004</v>
      </c>
      <c r="I106" s="103">
        <f t="shared" si="41"/>
        <v>0.3813567800095595</v>
      </c>
      <c r="J106" s="104"/>
      <c r="K106" s="15">
        <v>1242.71</v>
      </c>
      <c r="L106" s="15">
        <v>899.63</v>
      </c>
      <c r="M106" s="90">
        <f t="shared" si="42"/>
        <v>343.08000000000004</v>
      </c>
      <c r="N106" s="103">
        <f t="shared" si="43"/>
        <v>0.3813567800095595</v>
      </c>
      <c r="O106" s="104"/>
      <c r="P106" s="15">
        <v>2255.99</v>
      </c>
      <c r="Q106" s="15">
        <v>3817.1400000000003</v>
      </c>
      <c r="R106" s="90">
        <f t="shared" si="44"/>
        <v>-1561.1500000000005</v>
      </c>
      <c r="S106" s="103">
        <f t="shared" si="45"/>
        <v>-0.408984213311537</v>
      </c>
      <c r="T106" s="104"/>
      <c r="U106" s="15">
        <v>13988.279999999999</v>
      </c>
      <c r="V106" s="15">
        <v>14968.729</v>
      </c>
      <c r="W106" s="90">
        <f t="shared" si="46"/>
        <v>-980.4490000000005</v>
      </c>
      <c r="X106" s="103">
        <f t="shared" si="47"/>
        <v>-0.06549981631707011</v>
      </c>
    </row>
    <row r="107" spans="1:24" s="14" customFormat="1" ht="12.75" hidden="1" outlineLevel="2">
      <c r="A107" s="14" t="s">
        <v>673</v>
      </c>
      <c r="B107" s="14" t="s">
        <v>674</v>
      </c>
      <c r="C107" s="54" t="s">
        <v>675</v>
      </c>
      <c r="D107" s="15"/>
      <c r="E107" s="15"/>
      <c r="F107" s="15">
        <v>7152.05</v>
      </c>
      <c r="G107" s="15">
        <v>6165.3</v>
      </c>
      <c r="H107" s="90">
        <f t="shared" si="40"/>
        <v>986.75</v>
      </c>
      <c r="I107" s="103">
        <f t="shared" si="41"/>
        <v>0.16004898382884855</v>
      </c>
      <c r="J107" s="104"/>
      <c r="K107" s="15">
        <v>7152.05</v>
      </c>
      <c r="L107" s="15">
        <v>6165.3</v>
      </c>
      <c r="M107" s="90">
        <f t="shared" si="42"/>
        <v>986.75</v>
      </c>
      <c r="N107" s="103">
        <f t="shared" si="43"/>
        <v>0.16004898382884855</v>
      </c>
      <c r="O107" s="104"/>
      <c r="P107" s="15">
        <v>20052.95</v>
      </c>
      <c r="Q107" s="15">
        <v>19264.18</v>
      </c>
      <c r="R107" s="90">
        <f t="shared" si="44"/>
        <v>788.7700000000004</v>
      </c>
      <c r="S107" s="103">
        <f t="shared" si="45"/>
        <v>0.040944903961653206</v>
      </c>
      <c r="T107" s="104"/>
      <c r="U107" s="15">
        <v>77854.15000000001</v>
      </c>
      <c r="V107" s="15">
        <v>77008.334</v>
      </c>
      <c r="W107" s="90">
        <f t="shared" si="46"/>
        <v>845.8160000000062</v>
      </c>
      <c r="X107" s="103">
        <f t="shared" si="47"/>
        <v>0.010983434598130719</v>
      </c>
    </row>
    <row r="108" spans="1:24" s="14" customFormat="1" ht="12.75" hidden="1" outlineLevel="2">
      <c r="A108" s="14" t="s">
        <v>676</v>
      </c>
      <c r="B108" s="14" t="s">
        <v>677</v>
      </c>
      <c r="C108" s="54" t="s">
        <v>678</v>
      </c>
      <c r="D108" s="15"/>
      <c r="E108" s="15"/>
      <c r="F108" s="15">
        <v>0</v>
      </c>
      <c r="G108" s="15">
        <v>0</v>
      </c>
      <c r="H108" s="90">
        <f t="shared" si="40"/>
        <v>0</v>
      </c>
      <c r="I108" s="103">
        <f t="shared" si="41"/>
        <v>0</v>
      </c>
      <c r="J108" s="104"/>
      <c r="K108" s="15">
        <v>0</v>
      </c>
      <c r="L108" s="15">
        <v>0</v>
      </c>
      <c r="M108" s="90">
        <f t="shared" si="42"/>
        <v>0</v>
      </c>
      <c r="N108" s="103">
        <f t="shared" si="43"/>
        <v>0</v>
      </c>
      <c r="O108" s="104"/>
      <c r="P108" s="15">
        <v>176533.95</v>
      </c>
      <c r="Q108" s="15">
        <v>0</v>
      </c>
      <c r="R108" s="90">
        <f t="shared" si="44"/>
        <v>176533.95</v>
      </c>
      <c r="S108" s="103" t="str">
        <f t="shared" si="45"/>
        <v>N.M.</v>
      </c>
      <c r="T108" s="104"/>
      <c r="U108" s="15">
        <v>176533.95</v>
      </c>
      <c r="V108" s="15">
        <v>0</v>
      </c>
      <c r="W108" s="90">
        <f t="shared" si="46"/>
        <v>176533.95</v>
      </c>
      <c r="X108" s="103" t="str">
        <f t="shared" si="47"/>
        <v>N.M.</v>
      </c>
    </row>
    <row r="109" spans="1:24" s="14" customFormat="1" ht="12.75" hidden="1" outlineLevel="2">
      <c r="A109" s="14" t="s">
        <v>679</v>
      </c>
      <c r="B109" s="14" t="s">
        <v>680</v>
      </c>
      <c r="C109" s="54" t="s">
        <v>681</v>
      </c>
      <c r="D109" s="15"/>
      <c r="E109" s="15"/>
      <c r="F109" s="15">
        <v>129840.58</v>
      </c>
      <c r="G109" s="15">
        <v>69528.86</v>
      </c>
      <c r="H109" s="90">
        <f t="shared" si="40"/>
        <v>60311.72</v>
      </c>
      <c r="I109" s="103">
        <f t="shared" si="41"/>
        <v>0.8674343287089706</v>
      </c>
      <c r="J109" s="104"/>
      <c r="K109" s="15">
        <v>129840.58</v>
      </c>
      <c r="L109" s="15">
        <v>69528.86</v>
      </c>
      <c r="M109" s="90">
        <f t="shared" si="42"/>
        <v>60311.72</v>
      </c>
      <c r="N109" s="103">
        <f t="shared" si="43"/>
        <v>0.8674343287089706</v>
      </c>
      <c r="O109" s="104"/>
      <c r="P109" s="15">
        <v>193767.6</v>
      </c>
      <c r="Q109" s="15">
        <v>196059.88</v>
      </c>
      <c r="R109" s="90">
        <f t="shared" si="44"/>
        <v>-2292.279999999999</v>
      </c>
      <c r="S109" s="103">
        <f t="shared" si="45"/>
        <v>-0.011691734178354077</v>
      </c>
      <c r="T109" s="104"/>
      <c r="U109" s="15">
        <v>958479.4299999999</v>
      </c>
      <c r="V109" s="15">
        <v>837259</v>
      </c>
      <c r="W109" s="90">
        <f t="shared" si="46"/>
        <v>121220.42999999993</v>
      </c>
      <c r="X109" s="103">
        <f t="shared" si="47"/>
        <v>0.1447824747180979</v>
      </c>
    </row>
    <row r="110" spans="1:24" s="14" customFormat="1" ht="12.75" hidden="1" outlineLevel="2">
      <c r="A110" s="14" t="s">
        <v>682</v>
      </c>
      <c r="B110" s="14" t="s">
        <v>683</v>
      </c>
      <c r="C110" s="54" t="s">
        <v>684</v>
      </c>
      <c r="D110" s="15"/>
      <c r="E110" s="15"/>
      <c r="F110" s="15">
        <v>20011.64</v>
      </c>
      <c r="G110" s="15">
        <v>16306.51</v>
      </c>
      <c r="H110" s="90">
        <f t="shared" si="40"/>
        <v>3705.129999999999</v>
      </c>
      <c r="I110" s="103">
        <f t="shared" si="41"/>
        <v>0.22721784121801655</v>
      </c>
      <c r="J110" s="104"/>
      <c r="K110" s="15">
        <v>20011.64</v>
      </c>
      <c r="L110" s="15">
        <v>16306.51</v>
      </c>
      <c r="M110" s="90">
        <f t="shared" si="42"/>
        <v>3705.129999999999</v>
      </c>
      <c r="N110" s="103">
        <f t="shared" si="43"/>
        <v>0.22721784121801655</v>
      </c>
      <c r="O110" s="104"/>
      <c r="P110" s="15">
        <v>54971</v>
      </c>
      <c r="Q110" s="15">
        <v>43253.97</v>
      </c>
      <c r="R110" s="90">
        <f t="shared" si="44"/>
        <v>11717.029999999999</v>
      </c>
      <c r="S110" s="103">
        <f t="shared" si="45"/>
        <v>0.2708891230099803</v>
      </c>
      <c r="T110" s="104"/>
      <c r="U110" s="15">
        <v>193774.06</v>
      </c>
      <c r="V110" s="15">
        <v>155376.242</v>
      </c>
      <c r="W110" s="90">
        <f t="shared" si="46"/>
        <v>38397.818</v>
      </c>
      <c r="X110" s="103">
        <f t="shared" si="47"/>
        <v>0.24712798755938503</v>
      </c>
    </row>
    <row r="111" spans="1:24" s="14" customFormat="1" ht="12.75" hidden="1" outlineLevel="2">
      <c r="A111" s="14" t="s">
        <v>685</v>
      </c>
      <c r="B111" s="14" t="s">
        <v>686</v>
      </c>
      <c r="C111" s="54" t="s">
        <v>687</v>
      </c>
      <c r="D111" s="15"/>
      <c r="E111" s="15"/>
      <c r="F111" s="15">
        <v>448099.31</v>
      </c>
      <c r="G111" s="15">
        <v>352908.36</v>
      </c>
      <c r="H111" s="90">
        <f t="shared" si="40"/>
        <v>95190.95000000001</v>
      </c>
      <c r="I111" s="103">
        <f t="shared" si="41"/>
        <v>0.2697327714197533</v>
      </c>
      <c r="J111" s="104"/>
      <c r="K111" s="15">
        <v>448099.31</v>
      </c>
      <c r="L111" s="15">
        <v>352908.36</v>
      </c>
      <c r="M111" s="90">
        <f t="shared" si="42"/>
        <v>95190.95000000001</v>
      </c>
      <c r="N111" s="103">
        <f t="shared" si="43"/>
        <v>0.2697327714197533</v>
      </c>
      <c r="O111" s="104"/>
      <c r="P111" s="15">
        <v>1251896.72</v>
      </c>
      <c r="Q111" s="15">
        <v>1045455.07</v>
      </c>
      <c r="R111" s="90">
        <f t="shared" si="44"/>
        <v>206441.65000000002</v>
      </c>
      <c r="S111" s="103">
        <f t="shared" si="45"/>
        <v>0.1974658270106242</v>
      </c>
      <c r="T111" s="104"/>
      <c r="U111" s="15">
        <v>4231545.8149999995</v>
      </c>
      <c r="V111" s="15">
        <v>3943634.346</v>
      </c>
      <c r="W111" s="90">
        <f t="shared" si="46"/>
        <v>287911.4689999996</v>
      </c>
      <c r="X111" s="103">
        <f t="shared" si="47"/>
        <v>0.07300663391676414</v>
      </c>
    </row>
    <row r="112" spans="1:24" s="14" customFormat="1" ht="12.75" hidden="1" outlineLevel="2">
      <c r="A112" s="14" t="s">
        <v>688</v>
      </c>
      <c r="B112" s="14" t="s">
        <v>689</v>
      </c>
      <c r="C112" s="54" t="s">
        <v>690</v>
      </c>
      <c r="D112" s="15"/>
      <c r="E112" s="15"/>
      <c r="F112" s="15">
        <v>8412</v>
      </c>
      <c r="G112" s="15">
        <v>6480</v>
      </c>
      <c r="H112" s="90">
        <f t="shared" si="40"/>
        <v>1932</v>
      </c>
      <c r="I112" s="103">
        <f t="shared" si="41"/>
        <v>0.29814814814814816</v>
      </c>
      <c r="J112" s="104"/>
      <c r="K112" s="15">
        <v>8412</v>
      </c>
      <c r="L112" s="15">
        <v>6480</v>
      </c>
      <c r="M112" s="90">
        <f t="shared" si="42"/>
        <v>1932</v>
      </c>
      <c r="N112" s="103">
        <f t="shared" si="43"/>
        <v>0.29814814814814816</v>
      </c>
      <c r="O112" s="104"/>
      <c r="P112" s="15">
        <v>20676</v>
      </c>
      <c r="Q112" s="15">
        <v>15468</v>
      </c>
      <c r="R112" s="90">
        <f t="shared" si="44"/>
        <v>5208</v>
      </c>
      <c r="S112" s="103">
        <f t="shared" si="45"/>
        <v>0.33669511249030254</v>
      </c>
      <c r="T112" s="104"/>
      <c r="U112" s="15">
        <v>66468</v>
      </c>
      <c r="V112" s="15">
        <v>66240</v>
      </c>
      <c r="W112" s="90">
        <f t="shared" si="46"/>
        <v>228</v>
      </c>
      <c r="X112" s="103">
        <f t="shared" si="47"/>
        <v>0.0034420289855072463</v>
      </c>
    </row>
    <row r="113" spans="1:24" s="14" customFormat="1" ht="12.75" hidden="1" outlineLevel="2">
      <c r="A113" s="14" t="s">
        <v>691</v>
      </c>
      <c r="B113" s="14" t="s">
        <v>692</v>
      </c>
      <c r="C113" s="54" t="s">
        <v>693</v>
      </c>
      <c r="D113" s="15"/>
      <c r="E113" s="15"/>
      <c r="F113" s="15">
        <v>392.58</v>
      </c>
      <c r="G113" s="15">
        <v>0</v>
      </c>
      <c r="H113" s="90">
        <f t="shared" si="40"/>
        <v>392.58</v>
      </c>
      <c r="I113" s="103" t="str">
        <f t="shared" si="41"/>
        <v>N.M.</v>
      </c>
      <c r="J113" s="104"/>
      <c r="K113" s="15">
        <v>392.58</v>
      </c>
      <c r="L113" s="15">
        <v>0</v>
      </c>
      <c r="M113" s="90">
        <f t="shared" si="42"/>
        <v>392.58</v>
      </c>
      <c r="N113" s="103" t="str">
        <f t="shared" si="43"/>
        <v>N.M.</v>
      </c>
      <c r="O113" s="104"/>
      <c r="P113" s="15">
        <v>793.74</v>
      </c>
      <c r="Q113" s="15">
        <v>0</v>
      </c>
      <c r="R113" s="90">
        <f t="shared" si="44"/>
        <v>793.74</v>
      </c>
      <c r="S113" s="103" t="str">
        <f t="shared" si="45"/>
        <v>N.M.</v>
      </c>
      <c r="T113" s="104"/>
      <c r="U113" s="15">
        <v>793.74</v>
      </c>
      <c r="V113" s="15">
        <v>0</v>
      </c>
      <c r="W113" s="90">
        <f t="shared" si="46"/>
        <v>793.74</v>
      </c>
      <c r="X113" s="103" t="str">
        <f t="shared" si="47"/>
        <v>N.M.</v>
      </c>
    </row>
    <row r="114" spans="1:24" s="14" customFormat="1" ht="12.75" hidden="1" outlineLevel="2">
      <c r="A114" s="14" t="s">
        <v>694</v>
      </c>
      <c r="B114" s="14" t="s">
        <v>695</v>
      </c>
      <c r="C114" s="54" t="s">
        <v>696</v>
      </c>
      <c r="D114" s="15"/>
      <c r="E114" s="15"/>
      <c r="F114" s="15">
        <v>185461.18</v>
      </c>
      <c r="G114" s="15">
        <v>0</v>
      </c>
      <c r="H114" s="90">
        <f t="shared" si="40"/>
        <v>185461.18</v>
      </c>
      <c r="I114" s="103" t="str">
        <f t="shared" si="41"/>
        <v>N.M.</v>
      </c>
      <c r="J114" s="104"/>
      <c r="K114" s="15">
        <v>185461.18</v>
      </c>
      <c r="L114" s="15">
        <v>0</v>
      </c>
      <c r="M114" s="90">
        <f t="shared" si="42"/>
        <v>185461.18</v>
      </c>
      <c r="N114" s="103" t="str">
        <f t="shared" si="43"/>
        <v>N.M.</v>
      </c>
      <c r="O114" s="104"/>
      <c r="P114" s="15">
        <v>409869.65</v>
      </c>
      <c r="Q114" s="15">
        <v>0</v>
      </c>
      <c r="R114" s="90">
        <f t="shared" si="44"/>
        <v>409869.65</v>
      </c>
      <c r="S114" s="103" t="str">
        <f t="shared" si="45"/>
        <v>N.M.</v>
      </c>
      <c r="T114" s="104"/>
      <c r="U114" s="15">
        <v>409869.65</v>
      </c>
      <c r="V114" s="15">
        <v>0</v>
      </c>
      <c r="W114" s="90">
        <f t="shared" si="46"/>
        <v>409869.65</v>
      </c>
      <c r="X114" s="103" t="str">
        <f t="shared" si="47"/>
        <v>N.M.</v>
      </c>
    </row>
    <row r="115" spans="1:24" s="14" customFormat="1" ht="12.75" hidden="1" outlineLevel="2">
      <c r="A115" s="14" t="s">
        <v>697</v>
      </c>
      <c r="B115" s="14" t="s">
        <v>698</v>
      </c>
      <c r="C115" s="54" t="s">
        <v>699</v>
      </c>
      <c r="D115" s="15"/>
      <c r="E115" s="15"/>
      <c r="F115" s="15">
        <v>3744.88</v>
      </c>
      <c r="G115" s="15">
        <v>0</v>
      </c>
      <c r="H115" s="90">
        <f t="shared" si="40"/>
        <v>3744.88</v>
      </c>
      <c r="I115" s="103" t="str">
        <f t="shared" si="41"/>
        <v>N.M.</v>
      </c>
      <c r="J115" s="104"/>
      <c r="K115" s="15">
        <v>3744.88</v>
      </c>
      <c r="L115" s="15">
        <v>0</v>
      </c>
      <c r="M115" s="90">
        <f t="shared" si="42"/>
        <v>3744.88</v>
      </c>
      <c r="N115" s="103" t="str">
        <f t="shared" si="43"/>
        <v>N.M.</v>
      </c>
      <c r="O115" s="104"/>
      <c r="P115" s="15">
        <v>10744.060000000001</v>
      </c>
      <c r="Q115" s="15">
        <v>0</v>
      </c>
      <c r="R115" s="90">
        <f t="shared" si="44"/>
        <v>10744.060000000001</v>
      </c>
      <c r="S115" s="103" t="str">
        <f t="shared" si="45"/>
        <v>N.M.</v>
      </c>
      <c r="T115" s="104"/>
      <c r="U115" s="15">
        <v>10744.060000000001</v>
      </c>
      <c r="V115" s="15">
        <v>-0.02</v>
      </c>
      <c r="W115" s="90">
        <f t="shared" si="46"/>
        <v>10744.080000000002</v>
      </c>
      <c r="X115" s="103" t="str">
        <f t="shared" si="47"/>
        <v>N.M.</v>
      </c>
    </row>
    <row r="116" spans="1:24" s="14" customFormat="1" ht="12.75" hidden="1" outlineLevel="2">
      <c r="A116" s="14" t="s">
        <v>700</v>
      </c>
      <c r="B116" s="14" t="s">
        <v>701</v>
      </c>
      <c r="C116" s="54" t="s">
        <v>702</v>
      </c>
      <c r="D116" s="15"/>
      <c r="E116" s="15"/>
      <c r="F116" s="15">
        <v>13456.86</v>
      </c>
      <c r="G116" s="15">
        <v>0</v>
      </c>
      <c r="H116" s="90">
        <f t="shared" si="40"/>
        <v>13456.86</v>
      </c>
      <c r="I116" s="103" t="str">
        <f t="shared" si="41"/>
        <v>N.M.</v>
      </c>
      <c r="J116" s="104"/>
      <c r="K116" s="15">
        <v>13456.86</v>
      </c>
      <c r="L116" s="15">
        <v>0</v>
      </c>
      <c r="M116" s="90">
        <f t="shared" si="42"/>
        <v>13456.86</v>
      </c>
      <c r="N116" s="103" t="str">
        <f t="shared" si="43"/>
        <v>N.M.</v>
      </c>
      <c r="O116" s="104"/>
      <c r="P116" s="15">
        <v>39093.33</v>
      </c>
      <c r="Q116" s="15">
        <v>0</v>
      </c>
      <c r="R116" s="90">
        <f t="shared" si="44"/>
        <v>39093.33</v>
      </c>
      <c r="S116" s="103" t="str">
        <f t="shared" si="45"/>
        <v>N.M.</v>
      </c>
      <c r="T116" s="104"/>
      <c r="U116" s="15">
        <v>39093.33</v>
      </c>
      <c r="V116" s="15">
        <v>0</v>
      </c>
      <c r="W116" s="90">
        <f t="shared" si="46"/>
        <v>39093.33</v>
      </c>
      <c r="X116" s="103" t="str">
        <f t="shared" si="47"/>
        <v>N.M.</v>
      </c>
    </row>
    <row r="117" spans="1:24" ht="12.75" hidden="1" outlineLevel="1">
      <c r="A117" s="1" t="s">
        <v>334</v>
      </c>
      <c r="B117" s="9" t="s">
        <v>307</v>
      </c>
      <c r="C117" s="62" t="s">
        <v>312</v>
      </c>
      <c r="D117" s="28"/>
      <c r="E117" s="28"/>
      <c r="F117" s="17">
        <v>1272535.07</v>
      </c>
      <c r="G117" s="17">
        <v>799589.1299999999</v>
      </c>
      <c r="H117" s="35">
        <f>+F117-G117</f>
        <v>472945.9400000002</v>
      </c>
      <c r="I117" s="95">
        <f>IF(G117&lt;0,IF(H117=0,0,IF(OR(G117=0,F117=0),"N.M.",IF(ABS(H117/G117)&gt;=10,"N.M.",H117/(-G117)))),IF(H117=0,0,IF(OR(G117=0,F117=0),"N.M.",IF(ABS(H117/G117)&gt;=10,"N.M.",H117/G117))))</f>
        <v>0.5914862049212704</v>
      </c>
      <c r="K117" s="17">
        <v>1272535.07</v>
      </c>
      <c r="L117" s="17">
        <v>799589.1299999999</v>
      </c>
      <c r="M117" s="35">
        <f>+K117-L117</f>
        <v>472945.9400000002</v>
      </c>
      <c r="N117" s="95">
        <f>IF(L117&lt;0,IF(M117=0,0,IF(OR(L117=0,K117=0),"N.M.",IF(ABS(M117/L117)&gt;=10,"N.M.",M117/(-L117)))),IF(M117=0,0,IF(OR(L117=0,K117=0),"N.M.",IF(ABS(M117/L117)&gt;=10,"N.M.",M117/L117))))</f>
        <v>0.5914862049212704</v>
      </c>
      <c r="P117" s="17">
        <v>3528365.6500000004</v>
      </c>
      <c r="Q117" s="17">
        <v>1926629.9300000002</v>
      </c>
      <c r="R117" s="35">
        <f>+P117-Q117</f>
        <v>1601735.7200000002</v>
      </c>
      <c r="S117" s="95">
        <f>IF(Q117&lt;0,IF(R117=0,0,IF(OR(Q117=0,P117=0),"N.M.",IF(ABS(R117/Q117)&gt;=10,"N.M.",R117/(-Q117)))),IF(R117=0,0,IF(OR(Q117=0,P117=0),"N.M.",IF(ABS(R117/Q117)&gt;=10,"N.M.",R117/Q117))))</f>
        <v>0.8313665717837156</v>
      </c>
      <c r="U117" s="17">
        <v>9752523.785000004</v>
      </c>
      <c r="V117" s="17">
        <v>7703901.701</v>
      </c>
      <c r="W117" s="35">
        <f>+U117-V117</f>
        <v>2048622.0840000035</v>
      </c>
      <c r="X117" s="95">
        <f>IF(V117&lt;0,IF(W117=0,0,IF(OR(V117=0,U117=0),"N.M.",IF(ABS(W117/V117)&gt;=10,"N.M.",W117/(-V117)))),IF(W117=0,0,IF(OR(V117=0,U117=0),"N.M.",IF(ABS(W117/V117)&gt;=10,"N.M.",W117/V117))))</f>
        <v>0.2659200705707451</v>
      </c>
    </row>
    <row r="118" spans="1:24" s="14" customFormat="1" ht="12.75" hidden="1" outlineLevel="2">
      <c r="A118" s="14" t="s">
        <v>703</v>
      </c>
      <c r="B118" s="14" t="s">
        <v>704</v>
      </c>
      <c r="C118" s="54" t="s">
        <v>705</v>
      </c>
      <c r="D118" s="15"/>
      <c r="E118" s="15"/>
      <c r="F118" s="15">
        <v>0</v>
      </c>
      <c r="G118" s="15">
        <v>0</v>
      </c>
      <c r="H118" s="90">
        <f aca="true" t="shared" si="48" ref="H118:H123">+F118-G118</f>
        <v>0</v>
      </c>
      <c r="I118" s="103">
        <f aca="true" t="shared" si="49" ref="I118:I123">IF(G118&lt;0,IF(H118=0,0,IF(OR(G118=0,F118=0),"N.M.",IF(ABS(H118/G118)&gt;=10,"N.M.",H118/(-G118)))),IF(H118=0,0,IF(OR(G118=0,F118=0),"N.M.",IF(ABS(H118/G118)&gt;=10,"N.M.",H118/G118))))</f>
        <v>0</v>
      </c>
      <c r="J118" s="104"/>
      <c r="K118" s="15">
        <v>0</v>
      </c>
      <c r="L118" s="15">
        <v>0</v>
      </c>
      <c r="M118" s="90">
        <f aca="true" t="shared" si="50" ref="M118:M123">+K118-L118</f>
        <v>0</v>
      </c>
      <c r="N118" s="103">
        <f aca="true" t="shared" si="51" ref="N118:N123">IF(L118&lt;0,IF(M118=0,0,IF(OR(L118=0,K118=0),"N.M.",IF(ABS(M118/L118)&gt;=10,"N.M.",M118/(-L118)))),IF(M118=0,0,IF(OR(L118=0,K118=0),"N.M.",IF(ABS(M118/L118)&gt;=10,"N.M.",M118/L118))))</f>
        <v>0</v>
      </c>
      <c r="O118" s="104"/>
      <c r="P118" s="15">
        <v>61832.380000000005</v>
      </c>
      <c r="Q118" s="15">
        <v>0</v>
      </c>
      <c r="R118" s="90">
        <f aca="true" t="shared" si="52" ref="R118:R123">+P118-Q118</f>
        <v>61832.380000000005</v>
      </c>
      <c r="S118" s="103" t="str">
        <f aca="true" t="shared" si="53" ref="S118:S123">IF(Q118&lt;0,IF(R118=0,0,IF(OR(Q118=0,P118=0),"N.M.",IF(ABS(R118/Q118)&gt;=10,"N.M.",R118/(-Q118)))),IF(R118=0,0,IF(OR(Q118=0,P118=0),"N.M.",IF(ABS(R118/Q118)&gt;=10,"N.M.",R118/Q118))))</f>
        <v>N.M.</v>
      </c>
      <c r="T118" s="104"/>
      <c r="U118" s="15">
        <v>61832.380000000005</v>
      </c>
      <c r="V118" s="15">
        <v>0</v>
      </c>
      <c r="W118" s="90">
        <f aca="true" t="shared" si="54" ref="W118:W123">+U118-V118</f>
        <v>61832.380000000005</v>
      </c>
      <c r="X118" s="103" t="str">
        <f aca="true" t="shared" si="55" ref="X118:X123">IF(V118&lt;0,IF(W118=0,0,IF(OR(V118=0,U118=0),"N.M.",IF(ABS(W118/V118)&gt;=10,"N.M.",W118/(-V118)))),IF(W118=0,0,IF(OR(V118=0,U118=0),"N.M.",IF(ABS(W118/V118)&gt;=10,"N.M.",W118/V118))))</f>
        <v>N.M.</v>
      </c>
    </row>
    <row r="119" spans="1:24" s="14" customFormat="1" ht="12.75" hidden="1" outlineLevel="2">
      <c r="A119" s="14" t="s">
        <v>706</v>
      </c>
      <c r="B119" s="14" t="s">
        <v>707</v>
      </c>
      <c r="C119" s="54" t="s">
        <v>708</v>
      </c>
      <c r="D119" s="15"/>
      <c r="E119" s="15"/>
      <c r="F119" s="15">
        <v>0</v>
      </c>
      <c r="G119" s="15">
        <v>0</v>
      </c>
      <c r="H119" s="90">
        <f t="shared" si="48"/>
        <v>0</v>
      </c>
      <c r="I119" s="103">
        <f t="shared" si="49"/>
        <v>0</v>
      </c>
      <c r="J119" s="104"/>
      <c r="K119" s="15">
        <v>0</v>
      </c>
      <c r="L119" s="15">
        <v>0</v>
      </c>
      <c r="M119" s="90">
        <f t="shared" si="50"/>
        <v>0</v>
      </c>
      <c r="N119" s="103">
        <f t="shared" si="51"/>
        <v>0</v>
      </c>
      <c r="O119" s="104"/>
      <c r="P119" s="15">
        <v>1979.42</v>
      </c>
      <c r="Q119" s="15">
        <v>0</v>
      </c>
      <c r="R119" s="90">
        <f t="shared" si="52"/>
        <v>1979.42</v>
      </c>
      <c r="S119" s="103" t="str">
        <f t="shared" si="53"/>
        <v>N.M.</v>
      </c>
      <c r="T119" s="104"/>
      <c r="U119" s="15">
        <v>1979.42</v>
      </c>
      <c r="V119" s="15">
        <v>0</v>
      </c>
      <c r="W119" s="90">
        <f t="shared" si="54"/>
        <v>1979.42</v>
      </c>
      <c r="X119" s="103" t="str">
        <f t="shared" si="55"/>
        <v>N.M.</v>
      </c>
    </row>
    <row r="120" spans="1:24" s="14" customFormat="1" ht="12.75" hidden="1" outlineLevel="2">
      <c r="A120" s="14" t="s">
        <v>709</v>
      </c>
      <c r="B120" s="14" t="s">
        <v>710</v>
      </c>
      <c r="C120" s="54" t="s">
        <v>711</v>
      </c>
      <c r="D120" s="15"/>
      <c r="E120" s="15"/>
      <c r="F120" s="15">
        <v>3265208.58</v>
      </c>
      <c r="G120" s="15">
        <v>0</v>
      </c>
      <c r="H120" s="90">
        <f t="shared" si="48"/>
        <v>3265208.58</v>
      </c>
      <c r="I120" s="103" t="str">
        <f t="shared" si="49"/>
        <v>N.M.</v>
      </c>
      <c r="J120" s="104"/>
      <c r="K120" s="15">
        <v>3265208.58</v>
      </c>
      <c r="L120" s="15">
        <v>0</v>
      </c>
      <c r="M120" s="90">
        <f t="shared" si="50"/>
        <v>3265208.58</v>
      </c>
      <c r="N120" s="103" t="str">
        <f t="shared" si="51"/>
        <v>N.M.</v>
      </c>
      <c r="O120" s="104"/>
      <c r="P120" s="15">
        <v>8077236.62</v>
      </c>
      <c r="Q120" s="15">
        <v>0</v>
      </c>
      <c r="R120" s="90">
        <f t="shared" si="52"/>
        <v>8077236.62</v>
      </c>
      <c r="S120" s="103" t="str">
        <f t="shared" si="53"/>
        <v>N.M.</v>
      </c>
      <c r="T120" s="104"/>
      <c r="U120" s="15">
        <v>8077236.62</v>
      </c>
      <c r="V120" s="15">
        <v>0</v>
      </c>
      <c r="W120" s="90">
        <f t="shared" si="54"/>
        <v>8077236.62</v>
      </c>
      <c r="X120" s="103" t="str">
        <f t="shared" si="55"/>
        <v>N.M.</v>
      </c>
    </row>
    <row r="121" spans="1:24" s="14" customFormat="1" ht="12.75" hidden="1" outlineLevel="2">
      <c r="A121" s="14" t="s">
        <v>712</v>
      </c>
      <c r="B121" s="14" t="s">
        <v>713</v>
      </c>
      <c r="C121" s="54" t="s">
        <v>714</v>
      </c>
      <c r="D121" s="15"/>
      <c r="E121" s="15"/>
      <c r="F121" s="15">
        <v>-2803667.89</v>
      </c>
      <c r="G121" s="15">
        <v>0</v>
      </c>
      <c r="H121" s="90">
        <f t="shared" si="48"/>
        <v>-2803667.89</v>
      </c>
      <c r="I121" s="103" t="str">
        <f t="shared" si="49"/>
        <v>N.M.</v>
      </c>
      <c r="J121" s="104"/>
      <c r="K121" s="15">
        <v>-2803667.89</v>
      </c>
      <c r="L121" s="15">
        <v>0</v>
      </c>
      <c r="M121" s="90">
        <f t="shared" si="50"/>
        <v>-2803667.89</v>
      </c>
      <c r="N121" s="103" t="str">
        <f t="shared" si="51"/>
        <v>N.M.</v>
      </c>
      <c r="O121" s="104"/>
      <c r="P121" s="15">
        <v>-6951227.68</v>
      </c>
      <c r="Q121" s="15">
        <v>0</v>
      </c>
      <c r="R121" s="90">
        <f t="shared" si="52"/>
        <v>-6951227.68</v>
      </c>
      <c r="S121" s="103" t="str">
        <f t="shared" si="53"/>
        <v>N.M.</v>
      </c>
      <c r="T121" s="104"/>
      <c r="U121" s="15">
        <v>-6951227.68</v>
      </c>
      <c r="V121" s="15">
        <v>0</v>
      </c>
      <c r="W121" s="90">
        <f t="shared" si="54"/>
        <v>-6951227.68</v>
      </c>
      <c r="X121" s="103" t="str">
        <f t="shared" si="55"/>
        <v>N.M.</v>
      </c>
    </row>
    <row r="122" spans="1:24" s="14" customFormat="1" ht="12.75" hidden="1" outlineLevel="2">
      <c r="A122" s="14" t="s">
        <v>715</v>
      </c>
      <c r="B122" s="14" t="s">
        <v>716</v>
      </c>
      <c r="C122" s="54" t="s">
        <v>717</v>
      </c>
      <c r="D122" s="15"/>
      <c r="E122" s="15"/>
      <c r="F122" s="15">
        <v>28197.89</v>
      </c>
      <c r="G122" s="15">
        <v>0</v>
      </c>
      <c r="H122" s="90">
        <f t="shared" si="48"/>
        <v>28197.89</v>
      </c>
      <c r="I122" s="103" t="str">
        <f t="shared" si="49"/>
        <v>N.M.</v>
      </c>
      <c r="J122" s="104"/>
      <c r="K122" s="15">
        <v>28197.89</v>
      </c>
      <c r="L122" s="15">
        <v>0</v>
      </c>
      <c r="M122" s="90">
        <f t="shared" si="50"/>
        <v>28197.89</v>
      </c>
      <c r="N122" s="103" t="str">
        <f t="shared" si="51"/>
        <v>N.M.</v>
      </c>
      <c r="O122" s="104"/>
      <c r="P122" s="15">
        <v>85870.92</v>
      </c>
      <c r="Q122" s="15">
        <v>0</v>
      </c>
      <c r="R122" s="90">
        <f t="shared" si="52"/>
        <v>85870.92</v>
      </c>
      <c r="S122" s="103" t="str">
        <f t="shared" si="53"/>
        <v>N.M.</v>
      </c>
      <c r="T122" s="104"/>
      <c r="U122" s="15">
        <v>85870.92</v>
      </c>
      <c r="V122" s="15">
        <v>0</v>
      </c>
      <c r="W122" s="90">
        <f t="shared" si="54"/>
        <v>85870.92</v>
      </c>
      <c r="X122" s="103" t="str">
        <f t="shared" si="55"/>
        <v>N.M.</v>
      </c>
    </row>
    <row r="123" spans="1:24" s="14" customFormat="1" ht="12.75" hidden="1" outlineLevel="2">
      <c r="A123" s="14" t="s">
        <v>718</v>
      </c>
      <c r="B123" s="14" t="s">
        <v>719</v>
      </c>
      <c r="C123" s="54" t="s">
        <v>720</v>
      </c>
      <c r="D123" s="15"/>
      <c r="E123" s="15"/>
      <c r="F123" s="15">
        <v>-23694.010000000002</v>
      </c>
      <c r="G123" s="15">
        <v>0</v>
      </c>
      <c r="H123" s="90">
        <f t="shared" si="48"/>
        <v>-23694.010000000002</v>
      </c>
      <c r="I123" s="103" t="str">
        <f t="shared" si="49"/>
        <v>N.M.</v>
      </c>
      <c r="J123" s="104"/>
      <c r="K123" s="15">
        <v>-23694.010000000002</v>
      </c>
      <c r="L123" s="15">
        <v>0</v>
      </c>
      <c r="M123" s="90">
        <f t="shared" si="50"/>
        <v>-23694.010000000002</v>
      </c>
      <c r="N123" s="103" t="str">
        <f t="shared" si="51"/>
        <v>N.M.</v>
      </c>
      <c r="O123" s="104"/>
      <c r="P123" s="15">
        <v>-72586.01000000001</v>
      </c>
      <c r="Q123" s="15">
        <v>0</v>
      </c>
      <c r="R123" s="90">
        <f t="shared" si="52"/>
        <v>-72586.01000000001</v>
      </c>
      <c r="S123" s="103" t="str">
        <f t="shared" si="53"/>
        <v>N.M.</v>
      </c>
      <c r="T123" s="104"/>
      <c r="U123" s="15">
        <v>-72586.01000000001</v>
      </c>
      <c r="V123" s="15">
        <v>0</v>
      </c>
      <c r="W123" s="90">
        <f t="shared" si="54"/>
        <v>-72586.01000000001</v>
      </c>
      <c r="X123" s="103" t="str">
        <f t="shared" si="55"/>
        <v>N.M.</v>
      </c>
    </row>
    <row r="124" spans="1:24" ht="12.75" hidden="1" outlineLevel="1">
      <c r="A124" s="1" t="s">
        <v>335</v>
      </c>
      <c r="B124" s="9" t="s">
        <v>306</v>
      </c>
      <c r="C124" s="63" t="s">
        <v>313</v>
      </c>
      <c r="D124" s="28"/>
      <c r="E124" s="28"/>
      <c r="F124" s="125">
        <v>466044.56999999995</v>
      </c>
      <c r="G124" s="125">
        <v>0</v>
      </c>
      <c r="H124" s="128">
        <f>+F124-G124</f>
        <v>466044.56999999995</v>
      </c>
      <c r="I124" s="96" t="str">
        <f>IF(G124&lt;0,IF(H124=0,0,IF(OR(G124=0,F124=0),"N.M.",IF(ABS(H124/G124)&gt;=10,"N.M.",H124/(-G124)))),IF(H124=0,0,IF(OR(G124=0,F124=0),"N.M.",IF(ABS(H124/G124)&gt;=10,"N.M.",H124/G124))))</f>
        <v>N.M.</v>
      </c>
      <c r="K124" s="125">
        <v>466044.56999999995</v>
      </c>
      <c r="L124" s="125">
        <v>0</v>
      </c>
      <c r="M124" s="128">
        <f>+K124-L124</f>
        <v>466044.56999999995</v>
      </c>
      <c r="N124" s="96" t="str">
        <f>IF(L124&lt;0,IF(M124=0,0,IF(OR(L124=0,K124=0),"N.M.",IF(ABS(M124/L124)&gt;=10,"N.M.",M124/(-L124)))),IF(M124=0,0,IF(OR(L124=0,K124=0),"N.M.",IF(ABS(M124/L124)&gt;=10,"N.M.",M124/L124))))</f>
        <v>N.M.</v>
      </c>
      <c r="P124" s="125">
        <v>1203105.65</v>
      </c>
      <c r="Q124" s="125">
        <v>0</v>
      </c>
      <c r="R124" s="128">
        <f>+P124-Q124</f>
        <v>1203105.65</v>
      </c>
      <c r="S124" s="96" t="str">
        <f>IF(Q124&lt;0,IF(R124=0,0,IF(OR(Q124=0,P124=0),"N.M.",IF(ABS(R124/Q124)&gt;=10,"N.M.",R124/(-Q124)))),IF(R124=0,0,IF(OR(Q124=0,P124=0),"N.M.",IF(ABS(R124/Q124)&gt;=10,"N.M.",R124/Q124))))</f>
        <v>N.M.</v>
      </c>
      <c r="U124" s="125">
        <v>1203105.65</v>
      </c>
      <c r="V124" s="125">
        <v>0</v>
      </c>
      <c r="W124" s="128">
        <f>+U124-V124</f>
        <v>1203105.65</v>
      </c>
      <c r="X124" s="96" t="str">
        <f>IF(V124&lt;0,IF(W124=0,0,IF(OR(V124=0,U124=0),"N.M.",IF(ABS(W124/V124)&gt;=10,"N.M.",W124/(-V124)))),IF(W124=0,0,IF(OR(V124=0,U124=0),"N.M.",IF(ABS(W124/V124)&gt;=10,"N.M.",W124/V124))))</f>
        <v>N.M.</v>
      </c>
    </row>
    <row r="125" spans="1:24" s="12" customFormat="1" ht="12.75" collapsed="1">
      <c r="A125" s="13" t="s">
        <v>344</v>
      </c>
      <c r="C125" s="80" t="s">
        <v>311</v>
      </c>
      <c r="D125" s="65"/>
      <c r="E125" s="65"/>
      <c r="F125" s="34">
        <v>1738579.6400000001</v>
      </c>
      <c r="G125" s="34">
        <v>799589.13</v>
      </c>
      <c r="H125" s="29">
        <f>+F125-G125</f>
        <v>938990.5100000001</v>
      </c>
      <c r="I125" s="98">
        <f>IF(G125&lt;0,IF(H125=0,0,IF(OR(G125=0,F125=0),"N.M.",IF(ABS(H125/G125)&gt;=10,"N.M.",H125/(-G125)))),IF(H125=0,0,IF(OR(G125=0,F125=0),"N.M.",IF(ABS(H125/G125)&gt;=10,"N.M.",H125/G125))))</f>
        <v>1.1743412644941786</v>
      </c>
      <c r="J125" s="112" t="s">
        <v>304</v>
      </c>
      <c r="K125" s="34">
        <v>1738579.6400000001</v>
      </c>
      <c r="L125" s="34">
        <v>799589.13</v>
      </c>
      <c r="M125" s="29">
        <f>+K125-L125</f>
        <v>938990.5100000001</v>
      </c>
      <c r="N125" s="98">
        <f>IF(L125&lt;0,IF(M125=0,0,IF(OR(L125=0,K125=0),"N.M.",IF(ABS(M125/L125)&gt;=10,"N.M.",M125/(-L125)))),IF(M125=0,0,IF(OR(L125=0,K125=0),"N.M.",IF(ABS(M125/L125)&gt;=10,"N.M.",M125/L125))))</f>
        <v>1.1743412644941786</v>
      </c>
      <c r="O125" s="112"/>
      <c r="P125" s="34">
        <v>4731471.3</v>
      </c>
      <c r="Q125" s="34">
        <v>1926629.93</v>
      </c>
      <c r="R125" s="29">
        <f>+P125-Q125</f>
        <v>2804841.37</v>
      </c>
      <c r="S125" s="98">
        <f>IF(Q125&lt;0,IF(R125=0,0,IF(OR(Q125=0,P125=0),"N.M.",IF(ABS(R125/Q125)&gt;=10,"N.M.",R125/(-Q125)))),IF(R125=0,0,IF(OR(Q125=0,P125=0),"N.M.",IF(ABS(R125/Q125)&gt;=10,"N.M.",R125/Q125))))</f>
        <v>1.455827777989518</v>
      </c>
      <c r="T125" s="112"/>
      <c r="U125" s="34">
        <v>10955629.435</v>
      </c>
      <c r="V125" s="34">
        <v>7703901.701</v>
      </c>
      <c r="W125" s="29">
        <f>+U125-V125</f>
        <v>3251727.734</v>
      </c>
      <c r="X125" s="98">
        <f>IF(V125&lt;0,IF(W125=0,0,IF(OR(V125=0,U125=0),"N.M.",IF(ABS(W125/V125)&gt;=10,"N.M.",W125/(-V125)))),IF(W125=0,0,IF(OR(V125=0,U125=0),"N.M.",IF(ABS(W125/V125)&gt;=10,"N.M.",W125/V125))))</f>
        <v>0.42208842482737174</v>
      </c>
    </row>
    <row r="126" spans="1:24" ht="0.75" customHeight="1" hidden="1" outlineLevel="1">
      <c r="A126" s="1"/>
      <c r="C126" s="53"/>
      <c r="D126" s="28"/>
      <c r="E126" s="28"/>
      <c r="F126" s="17"/>
      <c r="G126" s="17"/>
      <c r="I126" s="95"/>
      <c r="K126" s="17"/>
      <c r="L126" s="17"/>
      <c r="N126" s="95"/>
      <c r="P126" s="17"/>
      <c r="Q126" s="17"/>
      <c r="S126" s="95"/>
      <c r="U126" s="17"/>
      <c r="V126" s="17"/>
      <c r="X126" s="95"/>
    </row>
    <row r="127" spans="1:24" s="14" customFormat="1" ht="12.75" hidden="1" outlineLevel="2">
      <c r="A127" s="14" t="s">
        <v>721</v>
      </c>
      <c r="B127" s="14" t="s">
        <v>722</v>
      </c>
      <c r="C127" s="54" t="s">
        <v>723</v>
      </c>
      <c r="D127" s="15"/>
      <c r="E127" s="15"/>
      <c r="F127" s="15">
        <v>363456.78</v>
      </c>
      <c r="G127" s="15">
        <v>341314.05</v>
      </c>
      <c r="H127" s="90">
        <f aca="true" t="shared" si="56" ref="H127:H132">+F127-G127</f>
        <v>22142.73000000004</v>
      </c>
      <c r="I127" s="103">
        <f aca="true" t="shared" si="57" ref="I127:I132">IF(G127&lt;0,IF(H127=0,0,IF(OR(G127=0,F127=0),"N.M.",IF(ABS(H127/G127)&gt;=10,"N.M.",H127/(-G127)))),IF(H127=0,0,IF(OR(G127=0,F127=0),"N.M.",IF(ABS(H127/G127)&gt;=10,"N.M.",H127/G127))))</f>
        <v>0.06487494435110433</v>
      </c>
      <c r="J127" s="104"/>
      <c r="K127" s="15">
        <v>363456.78</v>
      </c>
      <c r="L127" s="15">
        <v>341314.05</v>
      </c>
      <c r="M127" s="90">
        <f aca="true" t="shared" si="58" ref="M127:M132">+K127-L127</f>
        <v>22142.73000000004</v>
      </c>
      <c r="N127" s="103">
        <f aca="true" t="shared" si="59" ref="N127:N132">IF(L127&lt;0,IF(M127=0,0,IF(OR(L127=0,K127=0),"N.M.",IF(ABS(M127/L127)&gt;=10,"N.M.",M127/(-L127)))),IF(M127=0,0,IF(OR(L127=0,K127=0),"N.M.",IF(ABS(M127/L127)&gt;=10,"N.M.",M127/L127))))</f>
        <v>0.06487494435110433</v>
      </c>
      <c r="O127" s="104"/>
      <c r="P127" s="15">
        <v>1121114.52</v>
      </c>
      <c r="Q127" s="15">
        <v>977034.6000000001</v>
      </c>
      <c r="R127" s="90">
        <f aca="true" t="shared" si="60" ref="R127:R132">+P127-Q127</f>
        <v>144079.91999999993</v>
      </c>
      <c r="S127" s="103">
        <f aca="true" t="shared" si="61" ref="S127:S132">IF(Q127&lt;0,IF(R127=0,0,IF(OR(Q127=0,P127=0),"N.M.",IF(ABS(R127/Q127)&gt;=10,"N.M.",R127/(-Q127)))),IF(R127=0,0,IF(OR(Q127=0,P127=0),"N.M.",IF(ABS(R127/Q127)&gt;=10,"N.M.",R127/Q127))))</f>
        <v>0.1474665482675843</v>
      </c>
      <c r="T127" s="104"/>
      <c r="U127" s="15">
        <v>4236437.7700000005</v>
      </c>
      <c r="V127" s="15">
        <v>4095248.87</v>
      </c>
      <c r="W127" s="90">
        <f aca="true" t="shared" si="62" ref="W127:W132">+U127-V127</f>
        <v>141188.90000000037</v>
      </c>
      <c r="X127" s="103">
        <f aca="true" t="shared" si="63" ref="X127:X132">IF(V127&lt;0,IF(W127=0,0,IF(OR(V127=0,U127=0),"N.M.",IF(ABS(W127/V127)&gt;=10,"N.M.",W127/(-V127)))),IF(W127=0,0,IF(OR(V127=0,U127=0),"N.M.",IF(ABS(W127/V127)&gt;=10,"N.M.",W127/V127))))</f>
        <v>0.03447626859365945</v>
      </c>
    </row>
    <row r="128" spans="1:24" s="14" customFormat="1" ht="12.75" hidden="1" outlineLevel="2">
      <c r="A128" s="14" t="s">
        <v>724</v>
      </c>
      <c r="B128" s="14" t="s">
        <v>725</v>
      </c>
      <c r="C128" s="54" t="s">
        <v>726</v>
      </c>
      <c r="D128" s="15"/>
      <c r="E128" s="15"/>
      <c r="F128" s="15">
        <v>17745</v>
      </c>
      <c r="G128" s="15">
        <v>2300</v>
      </c>
      <c r="H128" s="90">
        <f t="shared" si="56"/>
        <v>15445</v>
      </c>
      <c r="I128" s="103">
        <f t="shared" si="57"/>
        <v>6.715217391304348</v>
      </c>
      <c r="J128" s="104"/>
      <c r="K128" s="15">
        <v>17745</v>
      </c>
      <c r="L128" s="15">
        <v>2300</v>
      </c>
      <c r="M128" s="90">
        <f t="shared" si="58"/>
        <v>15445</v>
      </c>
      <c r="N128" s="103">
        <f t="shared" si="59"/>
        <v>6.715217391304348</v>
      </c>
      <c r="O128" s="104"/>
      <c r="P128" s="15">
        <v>34116.93</v>
      </c>
      <c r="Q128" s="15">
        <v>18708.93</v>
      </c>
      <c r="R128" s="90">
        <f t="shared" si="60"/>
        <v>15408</v>
      </c>
      <c r="S128" s="103">
        <f t="shared" si="61"/>
        <v>0.8235639344420017</v>
      </c>
      <c r="T128" s="104"/>
      <c r="U128" s="15">
        <v>153500.7</v>
      </c>
      <c r="V128" s="15">
        <v>83131.67</v>
      </c>
      <c r="W128" s="90">
        <f t="shared" si="62"/>
        <v>70369.03000000001</v>
      </c>
      <c r="X128" s="103">
        <f t="shared" si="63"/>
        <v>0.8464767999969207</v>
      </c>
    </row>
    <row r="129" spans="1:24" ht="12.75" hidden="1" outlineLevel="1">
      <c r="A129" s="1" t="s">
        <v>336</v>
      </c>
      <c r="B129" s="9" t="s">
        <v>307</v>
      </c>
      <c r="C129" s="62" t="s">
        <v>398</v>
      </c>
      <c r="D129" s="28"/>
      <c r="E129" s="28"/>
      <c r="F129" s="17">
        <v>381201.78</v>
      </c>
      <c r="G129" s="17">
        <v>343614.05</v>
      </c>
      <c r="H129" s="35">
        <f t="shared" si="56"/>
        <v>37587.73000000004</v>
      </c>
      <c r="I129" s="95">
        <f t="shared" si="57"/>
        <v>0.10938938614413479</v>
      </c>
      <c r="K129" s="17">
        <v>381201.78</v>
      </c>
      <c r="L129" s="17">
        <v>343614.05</v>
      </c>
      <c r="M129" s="35">
        <f t="shared" si="58"/>
        <v>37587.73000000004</v>
      </c>
      <c r="N129" s="95">
        <f t="shared" si="59"/>
        <v>0.10938938614413479</v>
      </c>
      <c r="P129" s="17">
        <v>1155231.4500000002</v>
      </c>
      <c r="Q129" s="17">
        <v>995743.53</v>
      </c>
      <c r="R129" s="35">
        <f t="shared" si="60"/>
        <v>159487.92000000016</v>
      </c>
      <c r="S129" s="95">
        <f t="shared" si="61"/>
        <v>0.16016967742687732</v>
      </c>
      <c r="U129" s="17">
        <v>4389938.470000001</v>
      </c>
      <c r="V129" s="17">
        <v>4178380.54</v>
      </c>
      <c r="W129" s="35">
        <f t="shared" si="62"/>
        <v>211557.93000000063</v>
      </c>
      <c r="X129" s="95">
        <f t="shared" si="63"/>
        <v>0.05063156119332315</v>
      </c>
    </row>
    <row r="130" spans="1:24" s="14" customFormat="1" ht="12.75" hidden="1" outlineLevel="2">
      <c r="A130" s="14" t="s">
        <v>727</v>
      </c>
      <c r="B130" s="14" t="s">
        <v>728</v>
      </c>
      <c r="C130" s="54" t="s">
        <v>729</v>
      </c>
      <c r="D130" s="15"/>
      <c r="E130" s="15"/>
      <c r="F130" s="15">
        <v>21932.386</v>
      </c>
      <c r="G130" s="15">
        <v>20969.789</v>
      </c>
      <c r="H130" s="90">
        <f t="shared" si="56"/>
        <v>962.5969999999979</v>
      </c>
      <c r="I130" s="103">
        <f t="shared" si="57"/>
        <v>0.04590399073638737</v>
      </c>
      <c r="J130" s="104"/>
      <c r="K130" s="15">
        <v>21932.386</v>
      </c>
      <c r="L130" s="15">
        <v>20969.789</v>
      </c>
      <c r="M130" s="90">
        <f t="shared" si="58"/>
        <v>962.5969999999979</v>
      </c>
      <c r="N130" s="103">
        <f t="shared" si="59"/>
        <v>0.04590399073638737</v>
      </c>
      <c r="O130" s="104"/>
      <c r="P130" s="15">
        <v>63871.964</v>
      </c>
      <c r="Q130" s="15">
        <v>62106.209</v>
      </c>
      <c r="R130" s="90">
        <f t="shared" si="60"/>
        <v>1765.7549999999974</v>
      </c>
      <c r="S130" s="103">
        <f t="shared" si="61"/>
        <v>0.02843121530731327</v>
      </c>
      <c r="T130" s="104"/>
      <c r="U130" s="15">
        <v>252600.065</v>
      </c>
      <c r="V130" s="15">
        <v>247220.099</v>
      </c>
      <c r="W130" s="90">
        <f t="shared" si="62"/>
        <v>5379.966000000015</v>
      </c>
      <c r="X130" s="103">
        <f t="shared" si="63"/>
        <v>0.021761847122308674</v>
      </c>
    </row>
    <row r="131" spans="1:24" ht="12.75" hidden="1" outlineLevel="1">
      <c r="A131" s="1" t="s">
        <v>337</v>
      </c>
      <c r="B131" s="9" t="s">
        <v>306</v>
      </c>
      <c r="C131" s="63" t="s">
        <v>399</v>
      </c>
      <c r="D131" s="28"/>
      <c r="E131" s="28"/>
      <c r="F131" s="125">
        <v>21932.386</v>
      </c>
      <c r="G131" s="125">
        <v>20969.789</v>
      </c>
      <c r="H131" s="128">
        <f t="shared" si="56"/>
        <v>962.5969999999979</v>
      </c>
      <c r="I131" s="96">
        <f t="shared" si="57"/>
        <v>0.04590399073638737</v>
      </c>
      <c r="K131" s="125">
        <v>21932.386</v>
      </c>
      <c r="L131" s="125">
        <v>20969.789</v>
      </c>
      <c r="M131" s="128">
        <f t="shared" si="58"/>
        <v>962.5969999999979</v>
      </c>
      <c r="N131" s="96">
        <f t="shared" si="59"/>
        <v>0.04590399073638737</v>
      </c>
      <c r="P131" s="125">
        <v>63871.964</v>
      </c>
      <c r="Q131" s="125">
        <v>62106.209</v>
      </c>
      <c r="R131" s="128">
        <f t="shared" si="60"/>
        <v>1765.7549999999974</v>
      </c>
      <c r="S131" s="96">
        <f t="shared" si="61"/>
        <v>0.02843121530731327</v>
      </c>
      <c r="U131" s="125">
        <v>252600.065</v>
      </c>
      <c r="V131" s="125">
        <v>247220.099</v>
      </c>
      <c r="W131" s="128">
        <f t="shared" si="62"/>
        <v>5379.966000000015</v>
      </c>
      <c r="X131" s="96">
        <f t="shared" si="63"/>
        <v>0.021761847122308674</v>
      </c>
    </row>
    <row r="132" spans="1:24" s="12" customFormat="1" ht="12.75" collapsed="1">
      <c r="A132" s="13" t="s">
        <v>345</v>
      </c>
      <c r="C132" s="80" t="s">
        <v>314</v>
      </c>
      <c r="D132" s="65"/>
      <c r="E132" s="65"/>
      <c r="F132" s="34">
        <v>403134.166</v>
      </c>
      <c r="G132" s="34">
        <v>364583.839</v>
      </c>
      <c r="H132" s="29">
        <f t="shared" si="56"/>
        <v>38550.32700000005</v>
      </c>
      <c r="I132" s="98">
        <f t="shared" si="57"/>
        <v>0.10573789311599203</v>
      </c>
      <c r="J132" s="112" t="s">
        <v>304</v>
      </c>
      <c r="K132" s="34">
        <v>403134.166</v>
      </c>
      <c r="L132" s="34">
        <v>364583.839</v>
      </c>
      <c r="M132" s="29">
        <f t="shared" si="58"/>
        <v>38550.32700000005</v>
      </c>
      <c r="N132" s="98">
        <f t="shared" si="59"/>
        <v>0.10573789311599203</v>
      </c>
      <c r="O132" s="112"/>
      <c r="P132" s="34">
        <v>1219103.414</v>
      </c>
      <c r="Q132" s="34">
        <v>1057849.739</v>
      </c>
      <c r="R132" s="29">
        <f t="shared" si="60"/>
        <v>161253.67500000005</v>
      </c>
      <c r="S132" s="98">
        <f t="shared" si="61"/>
        <v>0.1524353308934361</v>
      </c>
      <c r="T132" s="112"/>
      <c r="U132" s="34">
        <v>4642538.535</v>
      </c>
      <c r="V132" s="34">
        <v>4425600.639</v>
      </c>
      <c r="W132" s="29">
        <f t="shared" si="62"/>
        <v>216937.89599999972</v>
      </c>
      <c r="X132" s="98">
        <f t="shared" si="63"/>
        <v>0.04901885951666406</v>
      </c>
    </row>
    <row r="133" spans="1:24" ht="0.75" customHeight="1" hidden="1" outlineLevel="1">
      <c r="A133" s="1"/>
      <c r="C133" s="53"/>
      <c r="D133" s="28"/>
      <c r="E133" s="28"/>
      <c r="F133" s="17"/>
      <c r="G133" s="17"/>
      <c r="I133" s="95"/>
      <c r="K133" s="17"/>
      <c r="L133" s="17"/>
      <c r="N133" s="95"/>
      <c r="P133" s="17"/>
      <c r="Q133" s="17"/>
      <c r="S133" s="95"/>
      <c r="U133" s="17"/>
      <c r="V133" s="17"/>
      <c r="X133" s="95"/>
    </row>
    <row r="134" spans="1:24" s="14" customFormat="1" ht="12.75" hidden="1" outlineLevel="2">
      <c r="A134" s="14" t="s">
        <v>730</v>
      </c>
      <c r="B134" s="14" t="s">
        <v>731</v>
      </c>
      <c r="C134" s="54" t="s">
        <v>732</v>
      </c>
      <c r="D134" s="15"/>
      <c r="E134" s="15"/>
      <c r="F134" s="15">
        <v>285674.51</v>
      </c>
      <c r="G134" s="15">
        <v>183664.44</v>
      </c>
      <c r="H134" s="90">
        <f>+F134-G134</f>
        <v>102010.07</v>
      </c>
      <c r="I134" s="103">
        <f>IF(G134&lt;0,IF(H134=0,0,IF(OR(G134=0,F134=0),"N.M.",IF(ABS(H134/G134)&gt;=10,"N.M.",H134/(-G134)))),IF(H134=0,0,IF(OR(G134=0,F134=0),"N.M.",IF(ABS(H134/G134)&gt;=10,"N.M.",H134/G134))))</f>
        <v>0.5554154631130556</v>
      </c>
      <c r="J134" s="104"/>
      <c r="K134" s="15">
        <v>285674.51</v>
      </c>
      <c r="L134" s="15">
        <v>183664.44</v>
      </c>
      <c r="M134" s="90">
        <f>+K134-L134</f>
        <v>102010.07</v>
      </c>
      <c r="N134" s="103">
        <f>IF(L134&lt;0,IF(M134=0,0,IF(OR(L134=0,K134=0),"N.M.",IF(ABS(M134/L134)&gt;=10,"N.M.",M134/(-L134)))),IF(M134=0,0,IF(OR(L134=0,K134=0),"N.M.",IF(ABS(M134/L134)&gt;=10,"N.M.",M134/L134))))</f>
        <v>0.5554154631130556</v>
      </c>
      <c r="O134" s="104"/>
      <c r="P134" s="15">
        <v>576892.04</v>
      </c>
      <c r="Q134" s="15">
        <v>428717.95</v>
      </c>
      <c r="R134" s="90">
        <f>+P134-Q134</f>
        <v>148174.09000000003</v>
      </c>
      <c r="S134" s="103">
        <f>IF(Q134&lt;0,IF(R134=0,0,IF(OR(Q134=0,P134=0),"N.M.",IF(ABS(R134/Q134)&gt;=10,"N.M.",R134/(-Q134)))),IF(R134=0,0,IF(OR(Q134=0,P134=0),"N.M.",IF(ABS(R134/Q134)&gt;=10,"N.M.",R134/Q134))))</f>
        <v>0.3456213811434768</v>
      </c>
      <c r="T134" s="104"/>
      <c r="U134" s="15">
        <v>1975790.58</v>
      </c>
      <c r="V134" s="15">
        <v>1707242.69</v>
      </c>
      <c r="W134" s="90">
        <f>+U134-V134</f>
        <v>268547.89000000013</v>
      </c>
      <c r="X134" s="103">
        <f>IF(V134&lt;0,IF(W134=0,0,IF(OR(V134=0,U134=0),"N.M.",IF(ABS(W134/V134)&gt;=10,"N.M.",W134/(-V134)))),IF(W134=0,0,IF(OR(V134=0,U134=0),"N.M.",IF(ABS(W134/V134)&gt;=10,"N.M.",W134/V134))))</f>
        <v>0.15729918867012407</v>
      </c>
    </row>
    <row r="135" spans="1:24" s="14" customFormat="1" ht="12.75" hidden="1" outlineLevel="2">
      <c r="A135" s="14" t="s">
        <v>733</v>
      </c>
      <c r="B135" s="14" t="s">
        <v>734</v>
      </c>
      <c r="C135" s="54" t="s">
        <v>735</v>
      </c>
      <c r="D135" s="15"/>
      <c r="E135" s="15"/>
      <c r="F135" s="15">
        <v>31170.440000000002</v>
      </c>
      <c r="G135" s="15">
        <v>21004.84</v>
      </c>
      <c r="H135" s="90">
        <f>+F135-G135</f>
        <v>10165.600000000002</v>
      </c>
      <c r="I135" s="103">
        <f>IF(G135&lt;0,IF(H135=0,0,IF(OR(G135=0,F135=0),"N.M.",IF(ABS(H135/G135)&gt;=10,"N.M.",H135/(-G135)))),IF(H135=0,0,IF(OR(G135=0,F135=0),"N.M.",IF(ABS(H135/G135)&gt;=10,"N.M.",H135/G135))))</f>
        <v>0.48396464814776036</v>
      </c>
      <c r="J135" s="104"/>
      <c r="K135" s="15">
        <v>31170.440000000002</v>
      </c>
      <c r="L135" s="15">
        <v>21004.84</v>
      </c>
      <c r="M135" s="90">
        <f>+K135-L135</f>
        <v>10165.600000000002</v>
      </c>
      <c r="N135" s="103">
        <f>IF(L135&lt;0,IF(M135=0,0,IF(OR(L135=0,K135=0),"N.M.",IF(ABS(M135/L135)&gt;=10,"N.M.",M135/(-L135)))),IF(M135=0,0,IF(OR(L135=0,K135=0),"N.M.",IF(ABS(M135/L135)&gt;=10,"N.M.",M135/L135))))</f>
        <v>0.48396464814776036</v>
      </c>
      <c r="O135" s="104"/>
      <c r="P135" s="15">
        <v>78146.03</v>
      </c>
      <c r="Q135" s="15">
        <v>67464.15</v>
      </c>
      <c r="R135" s="90">
        <f>+P135-Q135</f>
        <v>10681.880000000005</v>
      </c>
      <c r="S135" s="103">
        <f>IF(Q135&lt;0,IF(R135=0,0,IF(OR(Q135=0,P135=0),"N.M.",IF(ABS(R135/Q135)&gt;=10,"N.M.",R135/(-Q135)))),IF(R135=0,0,IF(OR(Q135=0,P135=0),"N.M.",IF(ABS(R135/Q135)&gt;=10,"N.M.",R135/Q135))))</f>
        <v>0.15833416710949452</v>
      </c>
      <c r="T135" s="104"/>
      <c r="U135" s="15">
        <v>386846.24</v>
      </c>
      <c r="V135" s="15">
        <v>397245.64</v>
      </c>
      <c r="W135" s="90">
        <f>+U135-V135</f>
        <v>-10399.400000000023</v>
      </c>
      <c r="X135" s="103">
        <f>IF(V135&lt;0,IF(W135=0,0,IF(OR(V135=0,U135=0),"N.M.",IF(ABS(W135/V135)&gt;=10,"N.M.",W135/(-V135)))),IF(W135=0,0,IF(OR(V135=0,U135=0),"N.M.",IF(ABS(W135/V135)&gt;=10,"N.M.",W135/V135))))</f>
        <v>-0.02617876435346156</v>
      </c>
    </row>
    <row r="136" spans="1:24" ht="12.75" hidden="1" outlineLevel="1">
      <c r="A136" s="9" t="s">
        <v>338</v>
      </c>
      <c r="B136" s="9" t="s">
        <v>307</v>
      </c>
      <c r="C136" s="62" t="s">
        <v>315</v>
      </c>
      <c r="D136" s="28"/>
      <c r="E136" s="28"/>
      <c r="F136" s="17">
        <v>316844.95</v>
      </c>
      <c r="G136" s="17">
        <v>204669.28</v>
      </c>
      <c r="H136" s="35">
        <f>+F136-G136</f>
        <v>112175.67000000001</v>
      </c>
      <c r="I136" s="95">
        <f>IF(G136&lt;0,IF(H136=0,0,IF(OR(G136=0,F136=0),"N.M.",IF(ABS(H136/G136)&gt;=10,"N.M.",H136/(-G136)))),IF(H136=0,0,IF(OR(G136=0,F136=0),"N.M.",IF(ABS(H136/G136)&gt;=10,"N.M.",H136/G136))))</f>
        <v>0.5480825945154056</v>
      </c>
      <c r="K136" s="17">
        <v>316844.95</v>
      </c>
      <c r="L136" s="17">
        <v>204669.28</v>
      </c>
      <c r="M136" s="35">
        <f>+K136-L136</f>
        <v>112175.67000000001</v>
      </c>
      <c r="N136" s="95">
        <f>IF(L136&lt;0,IF(M136=0,0,IF(OR(L136=0,K136=0),"N.M.",IF(ABS(M136/L136)&gt;=10,"N.M.",M136/(-L136)))),IF(M136=0,0,IF(OR(L136=0,K136=0),"N.M.",IF(ABS(M136/L136)&gt;=10,"N.M.",M136/L136))))</f>
        <v>0.5480825945154056</v>
      </c>
      <c r="P136" s="17">
        <v>655038.0700000001</v>
      </c>
      <c r="Q136" s="17">
        <v>496182.10000000003</v>
      </c>
      <c r="R136" s="35">
        <f>+P136-Q136</f>
        <v>158855.97000000003</v>
      </c>
      <c r="S136" s="95">
        <f>IF(Q136&lt;0,IF(R136=0,0,IF(OR(Q136=0,P136=0),"N.M.",IF(ABS(R136/Q136)&gt;=10,"N.M.",R136/(-Q136)))),IF(R136=0,0,IF(OR(Q136=0,P136=0),"N.M.",IF(ABS(R136/Q136)&gt;=10,"N.M.",R136/Q136))))</f>
        <v>0.3201565917029252</v>
      </c>
      <c r="U136" s="17">
        <v>2362636.82</v>
      </c>
      <c r="V136" s="17">
        <v>2104488.33</v>
      </c>
      <c r="W136" s="35">
        <f>+U136-V136</f>
        <v>258148.48999999976</v>
      </c>
      <c r="X136" s="95">
        <f>IF(V136&lt;0,IF(W136=0,0,IF(OR(V136=0,U136=0),"N.M.",IF(ABS(W136/V136)&gt;=10,"N.M.",W136/(-V136)))),IF(W136=0,0,IF(OR(V136=0,U136=0),"N.M.",IF(ABS(W136/V136)&gt;=10,"N.M.",W136/V136))))</f>
        <v>0.12266567902517177</v>
      </c>
    </row>
    <row r="137" spans="1:24" ht="12.75" hidden="1" outlineLevel="1">
      <c r="A137" s="9" t="s">
        <v>339</v>
      </c>
      <c r="B137" s="9" t="s">
        <v>306</v>
      </c>
      <c r="C137" s="63" t="s">
        <v>316</v>
      </c>
      <c r="D137" s="28"/>
      <c r="E137" s="28"/>
      <c r="F137" s="125">
        <v>0</v>
      </c>
      <c r="G137" s="125">
        <v>0</v>
      </c>
      <c r="H137" s="128">
        <f>+F137-G137</f>
        <v>0</v>
      </c>
      <c r="I137" s="96">
        <f>IF(G137&lt;0,IF(H137=0,0,IF(OR(G137=0,F137=0),"N.M.",IF(ABS(H137/G137)&gt;=10,"N.M.",H137/(-G137)))),IF(H137=0,0,IF(OR(G137=0,F137=0),"N.M.",IF(ABS(H137/G137)&gt;=10,"N.M.",H137/G137))))</f>
        <v>0</v>
      </c>
      <c r="K137" s="125">
        <v>0</v>
      </c>
      <c r="L137" s="125">
        <v>0</v>
      </c>
      <c r="M137" s="128">
        <f>+K137-L137</f>
        <v>0</v>
      </c>
      <c r="N137" s="96">
        <f>IF(L137&lt;0,IF(M137=0,0,IF(OR(L137=0,K137=0),"N.M.",IF(ABS(M137/L137)&gt;=10,"N.M.",M137/(-L137)))),IF(M137=0,0,IF(OR(L137=0,K137=0),"N.M.",IF(ABS(M137/L137)&gt;=10,"N.M.",M137/L137))))</f>
        <v>0</v>
      </c>
      <c r="P137" s="125">
        <v>0</v>
      </c>
      <c r="Q137" s="125">
        <v>0</v>
      </c>
      <c r="R137" s="128">
        <f>+P137-Q137</f>
        <v>0</v>
      </c>
      <c r="S137" s="96">
        <f>IF(Q137&lt;0,IF(R137=0,0,IF(OR(Q137=0,P137=0),"N.M.",IF(ABS(R137/Q137)&gt;=10,"N.M.",R137/(-Q137)))),IF(R137=0,0,IF(OR(Q137=0,P137=0),"N.M.",IF(ABS(R137/Q137)&gt;=10,"N.M.",R137/Q137))))</f>
        <v>0</v>
      </c>
      <c r="U137" s="125">
        <v>0</v>
      </c>
      <c r="V137" s="125">
        <v>0</v>
      </c>
      <c r="W137" s="128">
        <f>+U137-V137</f>
        <v>0</v>
      </c>
      <c r="X137" s="96">
        <f>IF(V137&lt;0,IF(W137=0,0,IF(OR(V137=0,U137=0),"N.M.",IF(ABS(W137/V137)&gt;=10,"N.M.",W137/(-V137)))),IF(W137=0,0,IF(OR(V137=0,U137=0),"N.M.",IF(ABS(W137/V137)&gt;=10,"N.M.",W137/V137))))</f>
        <v>0</v>
      </c>
    </row>
    <row r="138" spans="1:24" s="12" customFormat="1" ht="12.75" collapsed="1">
      <c r="A138" s="12" t="s">
        <v>346</v>
      </c>
      <c r="C138" s="80" t="s">
        <v>317</v>
      </c>
      <c r="D138" s="65"/>
      <c r="E138" s="65"/>
      <c r="F138" s="34">
        <v>316844.95</v>
      </c>
      <c r="G138" s="34">
        <v>204669.28</v>
      </c>
      <c r="H138" s="29">
        <f>+F138-G138</f>
        <v>112175.67000000001</v>
      </c>
      <c r="I138" s="98">
        <f>IF(G138&lt;0,IF(H138=0,0,IF(OR(G138=0,F138=0),"N.M.",IF(ABS(H138/G138)&gt;=10,"N.M.",H138/(-G138)))),IF(H138=0,0,IF(OR(G138=0,F138=0),"N.M.",IF(ABS(H138/G138)&gt;=10,"N.M.",H138/G138))))</f>
        <v>0.5480825945154056</v>
      </c>
      <c r="J138" s="112" t="s">
        <v>304</v>
      </c>
      <c r="K138" s="34">
        <v>316844.95</v>
      </c>
      <c r="L138" s="34">
        <v>204669.28</v>
      </c>
      <c r="M138" s="29">
        <f>+K138-L138</f>
        <v>112175.67000000001</v>
      </c>
      <c r="N138" s="98">
        <f>IF(L138&lt;0,IF(M138=0,0,IF(OR(L138=0,K138=0),"N.M.",IF(ABS(M138/L138)&gt;=10,"N.M.",M138/(-L138)))),IF(M138=0,0,IF(OR(L138=0,K138=0),"N.M.",IF(ABS(M138/L138)&gt;=10,"N.M.",M138/L138))))</f>
        <v>0.5480825945154056</v>
      </c>
      <c r="O138" s="112"/>
      <c r="P138" s="34">
        <v>655038.0700000001</v>
      </c>
      <c r="Q138" s="34">
        <v>496182.10000000003</v>
      </c>
      <c r="R138" s="29">
        <f>+P138-Q138</f>
        <v>158855.97000000003</v>
      </c>
      <c r="S138" s="98">
        <f>IF(Q138&lt;0,IF(R138=0,0,IF(OR(Q138=0,P138=0),"N.M.",IF(ABS(R138/Q138)&gt;=10,"N.M.",R138/(-Q138)))),IF(R138=0,0,IF(OR(Q138=0,P138=0),"N.M.",IF(ABS(R138/Q138)&gt;=10,"N.M.",R138/Q138))))</f>
        <v>0.3201565917029252</v>
      </c>
      <c r="T138" s="112"/>
      <c r="U138" s="34">
        <v>2362636.8200000003</v>
      </c>
      <c r="V138" s="34">
        <v>2104488.33</v>
      </c>
      <c r="W138" s="29">
        <f>+U138-V138</f>
        <v>258148.49000000022</v>
      </c>
      <c r="X138" s="98">
        <f>IF(V138&lt;0,IF(W138=0,0,IF(OR(V138=0,U138=0),"N.M.",IF(ABS(W138/V138)&gt;=10,"N.M.",W138/(-V138)))),IF(W138=0,0,IF(OR(V138=0,U138=0),"N.M.",IF(ABS(W138/V138)&gt;=10,"N.M.",W138/V138))))</f>
        <v>0.12266567902517199</v>
      </c>
    </row>
    <row r="139" spans="3:24" ht="0.75" customHeight="1" hidden="1" outlineLevel="1">
      <c r="C139" s="53"/>
      <c r="D139" s="28"/>
      <c r="E139" s="28"/>
      <c r="F139" s="17"/>
      <c r="G139" s="17"/>
      <c r="I139" s="95"/>
      <c r="J139" s="112"/>
      <c r="K139" s="17"/>
      <c r="L139" s="17"/>
      <c r="N139" s="95"/>
      <c r="O139" s="112"/>
      <c r="P139" s="17"/>
      <c r="Q139" s="17"/>
      <c r="S139" s="95"/>
      <c r="T139" s="112"/>
      <c r="U139" s="17"/>
      <c r="V139" s="17"/>
      <c r="X139" s="95"/>
    </row>
    <row r="140" spans="1:24" s="14" customFormat="1" ht="12.75" hidden="1" outlineLevel="2">
      <c r="A140" s="14" t="s">
        <v>736</v>
      </c>
      <c r="B140" s="14" t="s">
        <v>737</v>
      </c>
      <c r="C140" s="54" t="s">
        <v>738</v>
      </c>
      <c r="D140" s="15"/>
      <c r="E140" s="15"/>
      <c r="F140" s="15">
        <v>0</v>
      </c>
      <c r="G140" s="15">
        <v>-77.76</v>
      </c>
      <c r="H140" s="90">
        <f>+F140-G140</f>
        <v>77.76</v>
      </c>
      <c r="I140" s="103" t="str">
        <f>IF(G140&lt;0,IF(H140=0,0,IF(OR(G140=0,F140=0),"N.M.",IF(ABS(H140/G140)&gt;=10,"N.M.",H140/(-G140)))),IF(H140=0,0,IF(OR(G140=0,F140=0),"N.M.",IF(ABS(H140/G140)&gt;=10,"N.M.",H140/G140))))</f>
        <v>N.M.</v>
      </c>
      <c r="J140" s="104"/>
      <c r="K140" s="15">
        <v>0</v>
      </c>
      <c r="L140" s="15">
        <v>-77.76</v>
      </c>
      <c r="M140" s="90">
        <f>+K140-L140</f>
        <v>77.76</v>
      </c>
      <c r="N140" s="103" t="str">
        <f>IF(L140&lt;0,IF(M140=0,0,IF(OR(L140=0,K140=0),"N.M.",IF(ABS(M140/L140)&gt;=10,"N.M.",M140/(-L140)))),IF(M140=0,0,IF(OR(L140=0,K140=0),"N.M.",IF(ABS(M140/L140)&gt;=10,"N.M.",M140/L140))))</f>
        <v>N.M.</v>
      </c>
      <c r="O140" s="104"/>
      <c r="P140" s="15">
        <v>1804170.6800000002</v>
      </c>
      <c r="Q140" s="15">
        <v>-77.76</v>
      </c>
      <c r="R140" s="90">
        <f>+P140-Q140</f>
        <v>1804248.4400000002</v>
      </c>
      <c r="S140" s="103" t="str">
        <f>IF(Q140&lt;0,IF(R140=0,0,IF(OR(Q140=0,P140=0),"N.M.",IF(ABS(R140/Q140)&gt;=10,"N.M.",R140/(-Q140)))),IF(R140=0,0,IF(OR(Q140=0,P140=0),"N.M.",IF(ABS(R140/Q140)&gt;=10,"N.M.",R140/Q140))))</f>
        <v>N.M.</v>
      </c>
      <c r="T140" s="104"/>
      <c r="U140" s="15">
        <v>1824342.63</v>
      </c>
      <c r="V140" s="15">
        <v>38551.96</v>
      </c>
      <c r="W140" s="90">
        <f>+U140-V140</f>
        <v>1785790.67</v>
      </c>
      <c r="X140" s="103" t="str">
        <f>IF(V140&lt;0,IF(W140=0,0,IF(OR(V140=0,U140=0),"N.M.",IF(ABS(W140/V140)&gt;=10,"N.M.",W140/(-V140)))),IF(W140=0,0,IF(OR(V140=0,U140=0),"N.M.",IF(ABS(W140/V140)&gt;=10,"N.M.",W140/V140))))</f>
        <v>N.M.</v>
      </c>
    </row>
    <row r="141" spans="1:24" s="1" customFormat="1" ht="12.75" hidden="1" outlineLevel="1">
      <c r="A141" s="1" t="s">
        <v>340</v>
      </c>
      <c r="B141" s="9" t="s">
        <v>307</v>
      </c>
      <c r="C141" s="73" t="s">
        <v>402</v>
      </c>
      <c r="D141" s="35"/>
      <c r="E141" s="35"/>
      <c r="F141" s="128">
        <v>0</v>
      </c>
      <c r="G141" s="128">
        <v>-77.76</v>
      </c>
      <c r="H141" s="128">
        <f>+F141-G141</f>
        <v>77.76</v>
      </c>
      <c r="I141" s="96" t="str">
        <f>IF(G141&lt;0,IF(H141=0,0,IF(OR(G141=0,F141=0),"N.M.",IF(ABS(H141/G141)&gt;=10,"N.M.",H141/(-G141)))),IF(H141=0,0,IF(OR(G141=0,F141=0),"N.M.",IF(ABS(H141/G141)&gt;=10,"N.M.",H141/G141))))</f>
        <v>N.M.</v>
      </c>
      <c r="J141" s="114" t="s">
        <v>304</v>
      </c>
      <c r="K141" s="128">
        <v>0</v>
      </c>
      <c r="L141" s="128">
        <v>-77.76</v>
      </c>
      <c r="M141" s="128">
        <f>+K141-L141</f>
        <v>77.76</v>
      </c>
      <c r="N141" s="96" t="str">
        <f>IF(L141&lt;0,IF(M141=0,0,IF(OR(L141=0,K141=0),"N.M.",IF(ABS(M141/L141)&gt;=10,"N.M.",M141/(-L141)))),IF(M141=0,0,IF(OR(L141=0,K141=0),"N.M.",IF(ABS(M141/L141)&gt;=10,"N.M.",M141/L141))))</f>
        <v>N.M.</v>
      </c>
      <c r="O141" s="114"/>
      <c r="P141" s="128">
        <v>1804170.6800000002</v>
      </c>
      <c r="Q141" s="128">
        <v>-77.76</v>
      </c>
      <c r="R141" s="128">
        <f>+P141-Q141</f>
        <v>1804248.4400000002</v>
      </c>
      <c r="S141" s="96" t="str">
        <f>IF(Q141&lt;0,IF(R141=0,0,IF(OR(Q141=0,P141=0),"N.M.",IF(ABS(R141/Q141)&gt;=10,"N.M.",R141/(-Q141)))),IF(R141=0,0,IF(OR(Q141=0,P141=0),"N.M.",IF(ABS(R141/Q141)&gt;=10,"N.M.",R141/Q141))))</f>
        <v>N.M.</v>
      </c>
      <c r="T141" s="114"/>
      <c r="U141" s="128">
        <v>1824342.63</v>
      </c>
      <c r="V141" s="128">
        <v>38551.96</v>
      </c>
      <c r="W141" s="128">
        <f>+U141-V141</f>
        <v>1785790.67</v>
      </c>
      <c r="X141" s="96" t="str">
        <f>IF(V141&lt;0,IF(W141=0,0,IF(OR(V141=0,U141=0),"N.M.",IF(ABS(W141/V141)&gt;=10,"N.M.",W141/(-V141)))),IF(W141=0,0,IF(OR(V141=0,U141=0),"N.M.",IF(ABS(W141/V141)&gt;=10,"N.M.",W141/V141))))</f>
        <v>N.M.</v>
      </c>
    </row>
    <row r="142" spans="1:24" s="13" customFormat="1" ht="12.75" collapsed="1">
      <c r="A142" s="13" t="s">
        <v>347</v>
      </c>
      <c r="B142" s="12"/>
      <c r="C142" s="81" t="s">
        <v>402</v>
      </c>
      <c r="D142" s="29"/>
      <c r="E142" s="29"/>
      <c r="F142" s="129">
        <v>0</v>
      </c>
      <c r="G142" s="129">
        <v>-77.76</v>
      </c>
      <c r="H142" s="129">
        <f>+F142-G142</f>
        <v>77.76</v>
      </c>
      <c r="I142" s="99" t="str">
        <f>IF(G142&lt;0,IF(H142=0,0,IF(OR(G142=0,F142=0),"N.M.",IF(ABS(H142/G142)&gt;=10,"N.M.",H142/(-G142)))),IF(H142=0,0,IF(OR(G142=0,F142=0),"N.M.",IF(ABS(H142/G142)&gt;=10,"N.M.",H142/G142))))</f>
        <v>N.M.</v>
      </c>
      <c r="J142" s="115" t="s">
        <v>304</v>
      </c>
      <c r="K142" s="129">
        <v>0</v>
      </c>
      <c r="L142" s="129">
        <v>-77.76</v>
      </c>
      <c r="M142" s="129">
        <f>+K142-L142</f>
        <v>77.76</v>
      </c>
      <c r="N142" s="99" t="str">
        <f>IF(L142&lt;0,IF(M142=0,0,IF(OR(L142=0,K142=0),"N.M.",IF(ABS(M142/L142)&gt;=10,"N.M.",M142/(-L142)))),IF(M142=0,0,IF(OR(L142=0,K142=0),"N.M.",IF(ABS(M142/L142)&gt;=10,"N.M.",M142/L142))))</f>
        <v>N.M.</v>
      </c>
      <c r="O142" s="115"/>
      <c r="P142" s="129">
        <v>1804170.6800000002</v>
      </c>
      <c r="Q142" s="129">
        <v>-77.76</v>
      </c>
      <c r="R142" s="129">
        <f>+P142-Q142</f>
        <v>1804248.4400000002</v>
      </c>
      <c r="S142" s="99" t="str">
        <f>IF(Q142&lt;0,IF(R142=0,0,IF(OR(Q142=0,P142=0),"N.M.",IF(ABS(R142/Q142)&gt;=10,"N.M.",R142/(-Q142)))),IF(R142=0,0,IF(OR(Q142=0,P142=0),"N.M.",IF(ABS(R142/Q142)&gt;=10,"N.M.",R142/Q142))))</f>
        <v>N.M.</v>
      </c>
      <c r="T142" s="115"/>
      <c r="U142" s="129">
        <v>1824342.63</v>
      </c>
      <c r="V142" s="129">
        <v>38551.96</v>
      </c>
      <c r="W142" s="129">
        <f>+U142-V142</f>
        <v>1785790.67</v>
      </c>
      <c r="X142" s="99" t="str">
        <f>IF(V142&lt;0,IF(W142=0,0,IF(OR(V142=0,U142=0),"N.M.",IF(ABS(W142/V142)&gt;=10,"N.M.",W142/(-V142)))),IF(W142=0,0,IF(OR(V142=0,U142=0),"N.M.",IF(ABS(W142/V142)&gt;=10,"N.M.",W142/V142))))</f>
        <v>N.M.</v>
      </c>
    </row>
    <row r="143" spans="1:24" s="13" customFormat="1" ht="12.75">
      <c r="A143" s="13" t="s">
        <v>230</v>
      </c>
      <c r="B143" s="11"/>
      <c r="C143" s="60" t="s">
        <v>342</v>
      </c>
      <c r="D143" s="29"/>
      <c r="E143" s="29"/>
      <c r="F143" s="29">
        <v>75887129.396</v>
      </c>
      <c r="G143" s="29">
        <v>68535202.40200001</v>
      </c>
      <c r="H143" s="29">
        <f>+F143-G143</f>
        <v>7351926.993999988</v>
      </c>
      <c r="I143" s="98">
        <f>IF(G143&lt;0,IF(H143=0,0,IF(OR(G143=0,F143=0),"N.M.",IF(ABS(H143/G143)&gt;=10,"N.M.",H143/(-G143)))),IF(H143=0,0,IF(OR(G143=0,F143=0),"N.M.",IF(ABS(H143/G143)&gt;=10,"N.M.",H143/G143))))</f>
        <v>0.10727227375614261</v>
      </c>
      <c r="J143" s="115" t="s">
        <v>304</v>
      </c>
      <c r="K143" s="29">
        <v>75887129.396</v>
      </c>
      <c r="L143" s="29">
        <v>68535202.40200001</v>
      </c>
      <c r="M143" s="29">
        <f>+K143-L143</f>
        <v>7351926.993999988</v>
      </c>
      <c r="N143" s="98">
        <f>IF(L143&lt;0,IF(M143=0,0,IF(OR(L143=0,K143=0),"N.M.",IF(ABS(M143/L143)&gt;=10,"N.M.",M143/(-L143)))),IF(M143=0,0,IF(OR(L143=0,K143=0),"N.M.",IF(ABS(M143/L143)&gt;=10,"N.M.",M143/L143))))</f>
        <v>0.10727227375614261</v>
      </c>
      <c r="O143" s="115"/>
      <c r="P143" s="29">
        <v>209406086.56399995</v>
      </c>
      <c r="Q143" s="29">
        <v>175278358.612</v>
      </c>
      <c r="R143" s="29">
        <f>+P143-Q143</f>
        <v>34127727.95199996</v>
      </c>
      <c r="S143" s="98">
        <f>IF(Q143&lt;0,IF(R143=0,0,IF(OR(Q143=0,P143=0),"N.M.",IF(ABS(R143/Q143)&gt;=10,"N.M.",R143/(-Q143)))),IF(R143=0,0,IF(OR(Q143=0,P143=0),"N.M.",IF(ABS(R143/Q143)&gt;=10,"N.M.",R143/Q143))))</f>
        <v>0.19470588509757697</v>
      </c>
      <c r="T143" s="115"/>
      <c r="U143" s="29">
        <v>718388319.5840001</v>
      </c>
      <c r="V143" s="29">
        <v>651950010.621</v>
      </c>
      <c r="W143" s="29">
        <f>+U143-V143</f>
        <v>66438308.96300006</v>
      </c>
      <c r="X143" s="98">
        <f>IF(V143&lt;0,IF(W143=0,0,IF(OR(V143=0,U143=0),"N.M.",IF(ABS(W143/V143)&gt;=10,"N.M.",W143/(-V143)))),IF(W143=0,0,IF(OR(V143=0,U143=0),"N.M.",IF(ABS(W143/V143)&gt;=10,"N.M.",W143/V143))))</f>
        <v>0.10190706017431578</v>
      </c>
    </row>
    <row r="144" spans="1:24" s="13" customFormat="1" ht="12.75">
      <c r="A144" s="1"/>
      <c r="B144" s="11"/>
      <c r="C144" s="60"/>
      <c r="D144" s="29"/>
      <c r="E144" s="29"/>
      <c r="F144" s="29"/>
      <c r="G144" s="29"/>
      <c r="H144" s="35"/>
      <c r="I144" s="95"/>
      <c r="J144" s="115"/>
      <c r="K144" s="29"/>
      <c r="L144" s="29"/>
      <c r="M144" s="35"/>
      <c r="N144" s="95"/>
      <c r="O144" s="115"/>
      <c r="P144" s="29"/>
      <c r="Q144" s="29"/>
      <c r="R144" s="35"/>
      <c r="S144" s="95"/>
      <c r="T144" s="115"/>
      <c r="U144" s="29"/>
      <c r="V144" s="29"/>
      <c r="W144" s="35"/>
      <c r="X144" s="95"/>
    </row>
    <row r="145" spans="2:24" s="30" customFormat="1" ht="4.5" customHeight="1" hidden="1" outlineLevel="1">
      <c r="B145" s="31"/>
      <c r="C145" s="58"/>
      <c r="D145" s="33"/>
      <c r="E145" s="33"/>
      <c r="F145" s="36"/>
      <c r="G145" s="36"/>
      <c r="H145" s="36"/>
      <c r="I145" s="100"/>
      <c r="J145" s="116"/>
      <c r="K145" s="36"/>
      <c r="L145" s="36"/>
      <c r="M145" s="36"/>
      <c r="N145" s="100"/>
      <c r="O145" s="116"/>
      <c r="P145" s="36"/>
      <c r="Q145" s="36"/>
      <c r="R145" s="36"/>
      <c r="S145" s="100"/>
      <c r="T145" s="116"/>
      <c r="U145" s="36"/>
      <c r="V145" s="36"/>
      <c r="W145" s="36"/>
      <c r="X145" s="100"/>
    </row>
    <row r="146" spans="1:24" s="14" customFormat="1" ht="12.75" hidden="1" outlineLevel="2">
      <c r="A146" s="14" t="s">
        <v>739</v>
      </c>
      <c r="B146" s="14" t="s">
        <v>740</v>
      </c>
      <c r="C146" s="54" t="s">
        <v>274</v>
      </c>
      <c r="D146" s="15"/>
      <c r="E146" s="15"/>
      <c r="F146" s="15">
        <v>23337.08</v>
      </c>
      <c r="G146" s="15">
        <v>49897.75</v>
      </c>
      <c r="H146" s="90">
        <f aca="true" t="shared" si="64" ref="H146:H153">+F146-G146</f>
        <v>-26560.67</v>
      </c>
      <c r="I146" s="103">
        <f aca="true" t="shared" si="65" ref="I146:I153">IF(G146&lt;0,IF(H146=0,0,IF(OR(G146=0,F146=0),"N.M.",IF(ABS(H146/G146)&gt;=10,"N.M.",H146/(-G146)))),IF(H146=0,0,IF(OR(G146=0,F146=0),"N.M.",IF(ABS(H146/G146)&gt;=10,"N.M.",H146/G146))))</f>
        <v>-0.5323019575030938</v>
      </c>
      <c r="J146" s="104"/>
      <c r="K146" s="15">
        <v>23337.08</v>
      </c>
      <c r="L146" s="15">
        <v>49897.75</v>
      </c>
      <c r="M146" s="90">
        <f aca="true" t="shared" si="66" ref="M146:M153">+K146-L146</f>
        <v>-26560.67</v>
      </c>
      <c r="N146" s="103">
        <f aca="true" t="shared" si="67" ref="N146:N153">IF(L146&lt;0,IF(M146=0,0,IF(OR(L146=0,K146=0),"N.M.",IF(ABS(M146/L146)&gt;=10,"N.M.",M146/(-L146)))),IF(M146=0,0,IF(OR(L146=0,K146=0),"N.M.",IF(ABS(M146/L146)&gt;=10,"N.M.",M146/L146))))</f>
        <v>-0.5323019575030938</v>
      </c>
      <c r="O146" s="104"/>
      <c r="P146" s="15">
        <v>172442.42100000003</v>
      </c>
      <c r="Q146" s="15">
        <v>235313.26</v>
      </c>
      <c r="R146" s="90">
        <f aca="true" t="shared" si="68" ref="R146:R153">+P146-Q146</f>
        <v>-62870.83899999998</v>
      </c>
      <c r="S146" s="103">
        <f aca="true" t="shared" si="69" ref="S146:S153">IF(Q146&lt;0,IF(R146=0,0,IF(OR(Q146=0,P146=0),"N.M.",IF(ABS(R146/Q146)&gt;=10,"N.M.",R146/(-Q146)))),IF(R146=0,0,IF(OR(Q146=0,P146=0),"N.M.",IF(ABS(R146/Q146)&gt;=10,"N.M.",R146/Q146))))</f>
        <v>-0.2671793293756585</v>
      </c>
      <c r="T146" s="104"/>
      <c r="U146" s="15">
        <v>575778.841</v>
      </c>
      <c r="V146" s="15">
        <v>653680.14</v>
      </c>
      <c r="W146" s="90">
        <f aca="true" t="shared" si="70" ref="W146:W153">+U146-V146</f>
        <v>-77901.299</v>
      </c>
      <c r="X146" s="103">
        <f aca="true" t="shared" si="71" ref="X146:X153">IF(V146&lt;0,IF(W146=0,0,IF(OR(V146=0,U146=0),"N.M.",IF(ABS(W146/V146)&gt;=10,"N.M.",W146/(-V146)))),IF(W146=0,0,IF(OR(V146=0,U146=0),"N.M.",IF(ABS(W146/V146)&gt;=10,"N.M.",W146/V146))))</f>
        <v>-0.11917342172885961</v>
      </c>
    </row>
    <row r="147" spans="1:24" s="14" customFormat="1" ht="12.75" hidden="1" outlineLevel="2">
      <c r="A147" s="14" t="s">
        <v>741</v>
      </c>
      <c r="B147" s="14" t="s">
        <v>742</v>
      </c>
      <c r="C147" s="54" t="s">
        <v>1425</v>
      </c>
      <c r="D147" s="15"/>
      <c r="E147" s="15"/>
      <c r="F147" s="15">
        <v>19565675.69</v>
      </c>
      <c r="G147" s="15">
        <v>18452051.28</v>
      </c>
      <c r="H147" s="90">
        <f t="shared" si="64"/>
        <v>1113624.4100000001</v>
      </c>
      <c r="I147" s="103">
        <f t="shared" si="65"/>
        <v>0.06035233661024164</v>
      </c>
      <c r="J147" s="104"/>
      <c r="K147" s="15">
        <v>19565675.69</v>
      </c>
      <c r="L147" s="15">
        <v>18452051.28</v>
      </c>
      <c r="M147" s="90">
        <f t="shared" si="66"/>
        <v>1113624.4100000001</v>
      </c>
      <c r="N147" s="103">
        <f t="shared" si="67"/>
        <v>0.06035233661024164</v>
      </c>
      <c r="O147" s="104"/>
      <c r="P147" s="15">
        <v>46554430.36</v>
      </c>
      <c r="Q147" s="15">
        <v>48631860.45</v>
      </c>
      <c r="R147" s="90">
        <f t="shared" si="68"/>
        <v>-2077430.0900000036</v>
      </c>
      <c r="S147" s="103">
        <f t="shared" si="69"/>
        <v>-0.04271747103189435</v>
      </c>
      <c r="T147" s="104"/>
      <c r="U147" s="15">
        <v>170424268.95</v>
      </c>
      <c r="V147" s="15">
        <v>165434519.91</v>
      </c>
      <c r="W147" s="90">
        <f t="shared" si="70"/>
        <v>4989749.039999992</v>
      </c>
      <c r="X147" s="103">
        <f t="shared" si="71"/>
        <v>0.030161474417277147</v>
      </c>
    </row>
    <row r="148" spans="1:24" s="14" customFormat="1" ht="12.75" hidden="1" outlineLevel="2">
      <c r="A148" s="14" t="s">
        <v>743</v>
      </c>
      <c r="B148" s="14" t="s">
        <v>744</v>
      </c>
      <c r="C148" s="54" t="s">
        <v>1426</v>
      </c>
      <c r="D148" s="15"/>
      <c r="E148" s="15"/>
      <c r="F148" s="15">
        <v>335510.43</v>
      </c>
      <c r="G148" s="15">
        <v>372637.89</v>
      </c>
      <c r="H148" s="90">
        <f t="shared" si="64"/>
        <v>-37127.46000000002</v>
      </c>
      <c r="I148" s="103">
        <f t="shared" si="65"/>
        <v>-0.09963415153515393</v>
      </c>
      <c r="J148" s="104"/>
      <c r="K148" s="15">
        <v>335510.43</v>
      </c>
      <c r="L148" s="15">
        <v>372637.89</v>
      </c>
      <c r="M148" s="90">
        <f t="shared" si="66"/>
        <v>-37127.46000000002</v>
      </c>
      <c r="N148" s="103">
        <f t="shared" si="67"/>
        <v>-0.09963415153515393</v>
      </c>
      <c r="O148" s="104"/>
      <c r="P148" s="15">
        <v>835606.39</v>
      </c>
      <c r="Q148" s="15">
        <v>931920.9</v>
      </c>
      <c r="R148" s="90">
        <f t="shared" si="68"/>
        <v>-96314.51000000001</v>
      </c>
      <c r="S148" s="103">
        <f t="shared" si="69"/>
        <v>-0.1033505204143399</v>
      </c>
      <c r="T148" s="104"/>
      <c r="U148" s="15">
        <v>3352031.0700000003</v>
      </c>
      <c r="V148" s="15">
        <v>2506145.71</v>
      </c>
      <c r="W148" s="90">
        <f t="shared" si="70"/>
        <v>845885.3600000003</v>
      </c>
      <c r="X148" s="103">
        <f t="shared" si="71"/>
        <v>0.33752441313557957</v>
      </c>
    </row>
    <row r="149" spans="1:24" s="14" customFormat="1" ht="12.75" hidden="1" outlineLevel="2">
      <c r="A149" s="14" t="s">
        <v>745</v>
      </c>
      <c r="B149" s="14" t="s">
        <v>746</v>
      </c>
      <c r="C149" s="54" t="s">
        <v>1427</v>
      </c>
      <c r="D149" s="15"/>
      <c r="E149" s="15"/>
      <c r="F149" s="15">
        <v>2242054</v>
      </c>
      <c r="G149" s="15">
        <v>-291829</v>
      </c>
      <c r="H149" s="90">
        <f t="shared" si="64"/>
        <v>2533883</v>
      </c>
      <c r="I149" s="103">
        <f t="shared" si="65"/>
        <v>8.682766277511831</v>
      </c>
      <c r="J149" s="104"/>
      <c r="K149" s="15">
        <v>2242054</v>
      </c>
      <c r="L149" s="15">
        <v>-291829</v>
      </c>
      <c r="M149" s="90">
        <f t="shared" si="66"/>
        <v>2533883</v>
      </c>
      <c r="N149" s="103">
        <f t="shared" si="67"/>
        <v>8.682766277511831</v>
      </c>
      <c r="O149" s="104"/>
      <c r="P149" s="15">
        <v>1827002</v>
      </c>
      <c r="Q149" s="15">
        <v>-2807276</v>
      </c>
      <c r="R149" s="90">
        <f t="shared" si="68"/>
        <v>4634278</v>
      </c>
      <c r="S149" s="103">
        <f t="shared" si="69"/>
        <v>1.650809539211677</v>
      </c>
      <c r="T149" s="104"/>
      <c r="U149" s="15">
        <v>1611102</v>
      </c>
      <c r="V149" s="15">
        <v>10504069.08</v>
      </c>
      <c r="W149" s="90">
        <f t="shared" si="70"/>
        <v>-8892967.08</v>
      </c>
      <c r="X149" s="103">
        <f t="shared" si="71"/>
        <v>-0.8466211534092463</v>
      </c>
    </row>
    <row r="150" spans="1:24" s="14" customFormat="1" ht="12.75" hidden="1" outlineLevel="2">
      <c r="A150" s="14" t="s">
        <v>747</v>
      </c>
      <c r="B150" s="14" t="s">
        <v>748</v>
      </c>
      <c r="C150" s="54" t="s">
        <v>1428</v>
      </c>
      <c r="D150" s="15"/>
      <c r="E150" s="15"/>
      <c r="F150" s="15">
        <v>0</v>
      </c>
      <c r="G150" s="15">
        <v>0</v>
      </c>
      <c r="H150" s="90">
        <f t="shared" si="64"/>
        <v>0</v>
      </c>
      <c r="I150" s="103">
        <f t="shared" si="65"/>
        <v>0</v>
      </c>
      <c r="J150" s="104"/>
      <c r="K150" s="15">
        <v>0</v>
      </c>
      <c r="L150" s="15">
        <v>0</v>
      </c>
      <c r="M150" s="90">
        <f t="shared" si="66"/>
        <v>0</v>
      </c>
      <c r="N150" s="103">
        <f t="shared" si="67"/>
        <v>0</v>
      </c>
      <c r="O150" s="104"/>
      <c r="P150" s="15">
        <v>1</v>
      </c>
      <c r="Q150" s="15">
        <v>0</v>
      </c>
      <c r="R150" s="90">
        <f t="shared" si="68"/>
        <v>1</v>
      </c>
      <c r="S150" s="103" t="str">
        <f t="shared" si="69"/>
        <v>N.M.</v>
      </c>
      <c r="T150" s="104"/>
      <c r="U150" s="15">
        <v>0</v>
      </c>
      <c r="V150" s="15">
        <v>1</v>
      </c>
      <c r="W150" s="90">
        <f t="shared" si="70"/>
        <v>-1</v>
      </c>
      <c r="X150" s="103" t="str">
        <f t="shared" si="71"/>
        <v>N.M.</v>
      </c>
    </row>
    <row r="151" spans="1:24" s="14" customFormat="1" ht="12.75" hidden="1" outlineLevel="2">
      <c r="A151" s="14" t="s">
        <v>749</v>
      </c>
      <c r="B151" s="14" t="s">
        <v>750</v>
      </c>
      <c r="C151" s="54" t="s">
        <v>1429</v>
      </c>
      <c r="D151" s="15"/>
      <c r="E151" s="15"/>
      <c r="F151" s="15">
        <v>53060.99</v>
      </c>
      <c r="G151" s="15">
        <v>28150.73</v>
      </c>
      <c r="H151" s="90">
        <f t="shared" si="64"/>
        <v>24910.26</v>
      </c>
      <c r="I151" s="103">
        <f t="shared" si="65"/>
        <v>0.884888597915578</v>
      </c>
      <c r="J151" s="104"/>
      <c r="K151" s="15">
        <v>53060.99</v>
      </c>
      <c r="L151" s="15">
        <v>28150.73</v>
      </c>
      <c r="M151" s="90">
        <f t="shared" si="66"/>
        <v>24910.26</v>
      </c>
      <c r="N151" s="103">
        <f t="shared" si="67"/>
        <v>0.884888597915578</v>
      </c>
      <c r="O151" s="104"/>
      <c r="P151" s="15">
        <v>801939.53</v>
      </c>
      <c r="Q151" s="15">
        <v>424110.27999999997</v>
      </c>
      <c r="R151" s="90">
        <f t="shared" si="68"/>
        <v>377829.25000000006</v>
      </c>
      <c r="S151" s="103">
        <f t="shared" si="69"/>
        <v>0.890875010150662</v>
      </c>
      <c r="T151" s="104"/>
      <c r="U151" s="15">
        <v>1649239.6900000002</v>
      </c>
      <c r="V151" s="15">
        <v>2366740.7</v>
      </c>
      <c r="W151" s="90">
        <f t="shared" si="70"/>
        <v>-717501.01</v>
      </c>
      <c r="X151" s="103">
        <f t="shared" si="71"/>
        <v>-0.3031599574892171</v>
      </c>
    </row>
    <row r="152" spans="1:24" s="14" customFormat="1" ht="12.75" hidden="1" outlineLevel="2">
      <c r="A152" s="14" t="s">
        <v>751</v>
      </c>
      <c r="B152" s="14" t="s">
        <v>752</v>
      </c>
      <c r="C152" s="54" t="s">
        <v>1430</v>
      </c>
      <c r="D152" s="15"/>
      <c r="E152" s="15"/>
      <c r="F152" s="15">
        <v>0</v>
      </c>
      <c r="G152" s="15">
        <v>0</v>
      </c>
      <c r="H152" s="90">
        <f t="shared" si="64"/>
        <v>0</v>
      </c>
      <c r="I152" s="103">
        <f t="shared" si="65"/>
        <v>0</v>
      </c>
      <c r="J152" s="104"/>
      <c r="K152" s="15">
        <v>0</v>
      </c>
      <c r="L152" s="15">
        <v>0</v>
      </c>
      <c r="M152" s="90">
        <f t="shared" si="66"/>
        <v>0</v>
      </c>
      <c r="N152" s="103">
        <f t="shared" si="67"/>
        <v>0</v>
      </c>
      <c r="O152" s="104"/>
      <c r="P152" s="15">
        <v>0</v>
      </c>
      <c r="Q152" s="15">
        <v>0</v>
      </c>
      <c r="R152" s="90">
        <f t="shared" si="68"/>
        <v>0</v>
      </c>
      <c r="S152" s="103">
        <f t="shared" si="69"/>
        <v>0</v>
      </c>
      <c r="T152" s="104"/>
      <c r="U152" s="15">
        <v>0</v>
      </c>
      <c r="V152" s="15">
        <v>-765915.64</v>
      </c>
      <c r="W152" s="90">
        <f t="shared" si="70"/>
        <v>765915.64</v>
      </c>
      <c r="X152" s="103" t="str">
        <f t="shared" si="71"/>
        <v>N.M.</v>
      </c>
    </row>
    <row r="153" spans="1:24" s="14" customFormat="1" ht="12.75" hidden="1" outlineLevel="2">
      <c r="A153" s="14" t="s">
        <v>753</v>
      </c>
      <c r="B153" s="14" t="s">
        <v>754</v>
      </c>
      <c r="C153" s="54" t="s">
        <v>1431</v>
      </c>
      <c r="D153" s="15"/>
      <c r="E153" s="15"/>
      <c r="F153" s="15">
        <v>0</v>
      </c>
      <c r="G153" s="15">
        <v>0</v>
      </c>
      <c r="H153" s="90">
        <f t="shared" si="64"/>
        <v>0</v>
      </c>
      <c r="I153" s="103">
        <f t="shared" si="65"/>
        <v>0</v>
      </c>
      <c r="J153" s="104"/>
      <c r="K153" s="15">
        <v>0</v>
      </c>
      <c r="L153" s="15">
        <v>0</v>
      </c>
      <c r="M153" s="90">
        <f t="shared" si="66"/>
        <v>0</v>
      </c>
      <c r="N153" s="103">
        <f t="shared" si="67"/>
        <v>0</v>
      </c>
      <c r="O153" s="104"/>
      <c r="P153" s="15">
        <v>0</v>
      </c>
      <c r="Q153" s="15">
        <v>0</v>
      </c>
      <c r="R153" s="90">
        <f t="shared" si="68"/>
        <v>0</v>
      </c>
      <c r="S153" s="103">
        <f t="shared" si="69"/>
        <v>0</v>
      </c>
      <c r="T153" s="104"/>
      <c r="U153" s="15">
        <v>0</v>
      </c>
      <c r="V153" s="15">
        <v>765915.64</v>
      </c>
      <c r="W153" s="90">
        <f t="shared" si="70"/>
        <v>-765915.64</v>
      </c>
      <c r="X153" s="103" t="str">
        <f t="shared" si="71"/>
        <v>N.M.</v>
      </c>
    </row>
    <row r="154" spans="1:24" ht="12.75" hidden="1" outlineLevel="1">
      <c r="A154" s="9" t="s">
        <v>410</v>
      </c>
      <c r="C154" s="66" t="s">
        <v>348</v>
      </c>
      <c r="D154" s="28"/>
      <c r="E154" s="28"/>
      <c r="F154" s="17">
        <v>22219638.189999998</v>
      </c>
      <c r="G154" s="17">
        <v>18610908.650000002</v>
      </c>
      <c r="H154" s="35">
        <f>+F154-G154</f>
        <v>3608729.5399999954</v>
      </c>
      <c r="I154" s="95">
        <f>IF(G154&lt;0,IF(H154=0,0,IF(OR(G154=0,F154=0),"N.M.",IF(ABS(H154/G154)&gt;=10,"N.M.",H154/(-G154)))),IF(H154=0,0,IF(OR(G154=0,F154=0),"N.M.",IF(ABS(H154/G154)&gt;=10,"N.M.",H154/G154))))</f>
        <v>0.19390399511740095</v>
      </c>
      <c r="K154" s="17">
        <v>22219638.189999998</v>
      </c>
      <c r="L154" s="17">
        <v>18610908.650000002</v>
      </c>
      <c r="M154" s="35">
        <f>+K154-L154</f>
        <v>3608729.5399999954</v>
      </c>
      <c r="N154" s="95">
        <f>IF(L154&lt;0,IF(M154=0,0,IF(OR(L154=0,K154=0),"N.M.",IF(ABS(M154/L154)&gt;=10,"N.M.",M154/(-L154)))),IF(M154=0,0,IF(OR(L154=0,K154=0),"N.M.",IF(ABS(M154/L154)&gt;=10,"N.M.",M154/L154))))</f>
        <v>0.19390399511740095</v>
      </c>
      <c r="P154" s="17">
        <v>50191421.701000005</v>
      </c>
      <c r="Q154" s="17">
        <v>47415928.89000001</v>
      </c>
      <c r="R154" s="35">
        <f>+P154-Q154</f>
        <v>2775492.810999997</v>
      </c>
      <c r="S154" s="95">
        <f>IF(Q154&lt;0,IF(R154=0,0,IF(OR(Q154=0,P154=0),"N.M.",IF(ABS(R154/Q154)&gt;=10,"N.M.",R154/(-Q154)))),IF(R154=0,0,IF(OR(Q154=0,P154=0),"N.M.",IF(ABS(R154/Q154)&gt;=10,"N.M.",R154/Q154))))</f>
        <v>0.058535029809051085</v>
      </c>
      <c r="U154" s="17">
        <v>177612420.551</v>
      </c>
      <c r="V154" s="17">
        <v>181465156.53999996</v>
      </c>
      <c r="W154" s="35">
        <f>+U154-V154</f>
        <v>-3852735.988999963</v>
      </c>
      <c r="X154" s="95">
        <f>IF(V154&lt;0,IF(W154=0,0,IF(OR(V154=0,U154=0),"N.M.",IF(ABS(W154/V154)&gt;=10,"N.M.",W154/(-V154)))),IF(W154=0,0,IF(OR(V154=0,U154=0),"N.M.",IF(ABS(W154/V154)&gt;=10,"N.M.",W154/V154))))</f>
        <v>-0.02123127140471572</v>
      </c>
    </row>
    <row r="155" spans="1:24" ht="12.75" hidden="1" outlineLevel="1">
      <c r="A155" s="9" t="s">
        <v>411</v>
      </c>
      <c r="C155" s="66" t="s">
        <v>349</v>
      </c>
      <c r="D155" s="28"/>
      <c r="E155" s="28"/>
      <c r="F155" s="17">
        <v>0</v>
      </c>
      <c r="G155" s="17">
        <v>0</v>
      </c>
      <c r="H155" s="35">
        <f>+F155-G155</f>
        <v>0</v>
      </c>
      <c r="I155" s="95">
        <f>IF(G155&lt;0,IF(H155=0,0,IF(OR(G155=0,F155=0),"N.M.",IF(ABS(H155/G155)&gt;=10,"N.M.",H155/(-G155)))),IF(H155=0,0,IF(OR(G155=0,F155=0),"N.M.",IF(ABS(H155/G155)&gt;=10,"N.M.",H155/G155))))</f>
        <v>0</v>
      </c>
      <c r="K155" s="17">
        <v>0</v>
      </c>
      <c r="L155" s="17">
        <v>0</v>
      </c>
      <c r="M155" s="35">
        <f>+K155-L155</f>
        <v>0</v>
      </c>
      <c r="N155" s="95">
        <f>IF(L155&lt;0,IF(M155=0,0,IF(OR(L155=0,K155=0),"N.M.",IF(ABS(M155/L155)&gt;=10,"N.M.",M155/(-L155)))),IF(M155=0,0,IF(OR(L155=0,K155=0),"N.M.",IF(ABS(M155/L155)&gt;=10,"N.M.",M155/L155))))</f>
        <v>0</v>
      </c>
      <c r="P155" s="17">
        <v>0</v>
      </c>
      <c r="Q155" s="17">
        <v>0</v>
      </c>
      <c r="R155" s="35">
        <f>+P155-Q155</f>
        <v>0</v>
      </c>
      <c r="S155" s="95">
        <f>IF(Q155&lt;0,IF(R155=0,0,IF(OR(Q155=0,P155=0),"N.M.",IF(ABS(R155/Q155)&gt;=10,"N.M.",R155/(-Q155)))),IF(R155=0,0,IF(OR(Q155=0,P155=0),"N.M.",IF(ABS(R155/Q155)&gt;=10,"N.M.",R155/Q155))))</f>
        <v>0</v>
      </c>
      <c r="U155" s="17">
        <v>0</v>
      </c>
      <c r="V155" s="17">
        <v>0</v>
      </c>
      <c r="W155" s="35">
        <f>+U155-V155</f>
        <v>0</v>
      </c>
      <c r="X155" s="95">
        <f>IF(V155&lt;0,IF(W155=0,0,IF(OR(V155=0,U155=0),"N.M.",IF(ABS(W155/V155)&gt;=10,"N.M.",W155/(-V155)))),IF(W155=0,0,IF(OR(V155=0,U155=0),"N.M.",IF(ABS(W155/V155)&gt;=10,"N.M.",W155/V155))))</f>
        <v>0</v>
      </c>
    </row>
    <row r="156" spans="1:24" ht="12.75" hidden="1" outlineLevel="1">
      <c r="A156" s="9" t="s">
        <v>412</v>
      </c>
      <c r="C156" s="66" t="s">
        <v>350</v>
      </c>
      <c r="D156" s="28"/>
      <c r="E156" s="28"/>
      <c r="F156" s="17">
        <v>0</v>
      </c>
      <c r="G156" s="17">
        <v>0</v>
      </c>
      <c r="H156" s="35">
        <f>+F156-G156</f>
        <v>0</v>
      </c>
      <c r="I156" s="95">
        <f>IF(G156&lt;0,IF(H156=0,0,IF(OR(G156=0,F156=0),"N.M.",IF(ABS(H156/G156)&gt;=10,"N.M.",H156/(-G156)))),IF(H156=0,0,IF(OR(G156=0,F156=0),"N.M.",IF(ABS(H156/G156)&gt;=10,"N.M.",H156/G156))))</f>
        <v>0</v>
      </c>
      <c r="K156" s="17">
        <v>0</v>
      </c>
      <c r="L156" s="17">
        <v>0</v>
      </c>
      <c r="M156" s="35">
        <f>+K156-L156</f>
        <v>0</v>
      </c>
      <c r="N156" s="95">
        <f>IF(L156&lt;0,IF(M156=0,0,IF(OR(L156=0,K156=0),"N.M.",IF(ABS(M156/L156)&gt;=10,"N.M.",M156/(-L156)))),IF(M156=0,0,IF(OR(L156=0,K156=0),"N.M.",IF(ABS(M156/L156)&gt;=10,"N.M.",M156/L156))))</f>
        <v>0</v>
      </c>
      <c r="P156" s="17">
        <v>0</v>
      </c>
      <c r="Q156" s="17">
        <v>0</v>
      </c>
      <c r="R156" s="35">
        <f>+P156-Q156</f>
        <v>0</v>
      </c>
      <c r="S156" s="95">
        <f>IF(Q156&lt;0,IF(R156=0,0,IF(OR(Q156=0,P156=0),"N.M.",IF(ABS(R156/Q156)&gt;=10,"N.M.",R156/(-Q156)))),IF(R156=0,0,IF(OR(Q156=0,P156=0),"N.M.",IF(ABS(R156/Q156)&gt;=10,"N.M.",R156/Q156))))</f>
        <v>0</v>
      </c>
      <c r="U156" s="17">
        <v>0</v>
      </c>
      <c r="V156" s="17">
        <v>0</v>
      </c>
      <c r="W156" s="35">
        <f>+U156-V156</f>
        <v>0</v>
      </c>
      <c r="X156" s="95">
        <f>IF(V156&lt;0,IF(W156=0,0,IF(OR(V156=0,U156=0),"N.M.",IF(ABS(W156/V156)&gt;=10,"N.M.",W156/(-V156)))),IF(W156=0,0,IF(OR(V156=0,U156=0),"N.M.",IF(ABS(W156/V156)&gt;=10,"N.M.",W156/V156))))</f>
        <v>0</v>
      </c>
    </row>
    <row r="157" spans="1:24" s="13" customFormat="1" ht="12.75" collapsed="1">
      <c r="A157" s="13" t="s">
        <v>413</v>
      </c>
      <c r="B157" s="11"/>
      <c r="C157" s="56" t="s">
        <v>274</v>
      </c>
      <c r="D157" s="29"/>
      <c r="E157" s="29"/>
      <c r="F157" s="29">
        <v>22219638.19</v>
      </c>
      <c r="G157" s="29">
        <v>18610908.65</v>
      </c>
      <c r="H157" s="29">
        <f>+F157-G157</f>
        <v>3608729.540000003</v>
      </c>
      <c r="I157" s="98">
        <f>IF(G157&lt;0,IF(H157=0,0,IF(OR(G157=0,F157=0),"N.M.",IF(ABS(H157/G157)&gt;=10,"N.M.",H157/(-G157)))),IF(H157=0,0,IF(OR(G157=0,F157=0),"N.M.",IF(ABS(H157/G157)&gt;=10,"N.M.",H157/G157))))</f>
        <v>0.1939039951174014</v>
      </c>
      <c r="J157" s="115"/>
      <c r="K157" s="29">
        <v>22219638.19</v>
      </c>
      <c r="L157" s="29">
        <v>18610908.65</v>
      </c>
      <c r="M157" s="29">
        <f>+K157-L157</f>
        <v>3608729.540000003</v>
      </c>
      <c r="N157" s="98">
        <f>IF(L157&lt;0,IF(M157=0,0,IF(OR(L157=0,K157=0),"N.M.",IF(ABS(M157/L157)&gt;=10,"N.M.",M157/(-L157)))),IF(M157=0,0,IF(OR(L157=0,K157=0),"N.M.",IF(ABS(M157/L157)&gt;=10,"N.M.",M157/L157))))</f>
        <v>0.1939039951174014</v>
      </c>
      <c r="O157" s="115"/>
      <c r="P157" s="29">
        <v>50191421.701000005</v>
      </c>
      <c r="Q157" s="29">
        <v>47415928.89</v>
      </c>
      <c r="R157" s="29">
        <f>+P157-Q157</f>
        <v>2775492.8110000044</v>
      </c>
      <c r="S157" s="98">
        <f>IF(Q157&lt;0,IF(R157=0,0,IF(OR(Q157=0,P157=0),"N.M.",IF(ABS(R157/Q157)&gt;=10,"N.M.",R157/(-Q157)))),IF(R157=0,0,IF(OR(Q157=0,P157=0),"N.M.",IF(ABS(R157/Q157)&gt;=10,"N.M.",R157/Q157))))</f>
        <v>0.05853502980905125</v>
      </c>
      <c r="T157" s="115"/>
      <c r="U157" s="29">
        <v>177612420.551</v>
      </c>
      <c r="V157" s="29">
        <v>181465156.54</v>
      </c>
      <c r="W157" s="29">
        <f>+U157-V157</f>
        <v>-3852735.9889999926</v>
      </c>
      <c r="X157" s="98">
        <f>IF(V157&lt;0,IF(W157=0,0,IF(OR(V157=0,U157=0),"N.M.",IF(ABS(W157/V157)&gt;=10,"N.M.",W157/(-V157)))),IF(W157=0,0,IF(OR(V157=0,U157=0),"N.M.",IF(ABS(W157/V157)&gt;=10,"N.M.",W157/V157))))</f>
        <v>-0.02123127140471588</v>
      </c>
    </row>
    <row r="158" spans="2:24" s="13" customFormat="1" ht="0.75" customHeight="1" hidden="1" outlineLevel="1">
      <c r="B158" s="11"/>
      <c r="C158" s="56"/>
      <c r="D158" s="29"/>
      <c r="E158" s="29"/>
      <c r="F158" s="29"/>
      <c r="G158" s="29"/>
      <c r="H158" s="29"/>
      <c r="I158" s="98"/>
      <c r="J158" s="115"/>
      <c r="K158" s="29"/>
      <c r="L158" s="29"/>
      <c r="M158" s="29"/>
      <c r="N158" s="98"/>
      <c r="O158" s="115"/>
      <c r="P158" s="29"/>
      <c r="Q158" s="29"/>
      <c r="R158" s="29"/>
      <c r="S158" s="98"/>
      <c r="T158" s="115"/>
      <c r="U158" s="29"/>
      <c r="V158" s="29"/>
      <c r="W158" s="29"/>
      <c r="X158" s="98"/>
    </row>
    <row r="159" spans="1:24" s="14" customFormat="1" ht="12.75" hidden="1" outlineLevel="2">
      <c r="A159" s="14" t="s">
        <v>755</v>
      </c>
      <c r="B159" s="14" t="s">
        <v>756</v>
      </c>
      <c r="C159" s="54" t="s">
        <v>1432</v>
      </c>
      <c r="D159" s="15"/>
      <c r="E159" s="15"/>
      <c r="F159" s="15">
        <v>158137.89</v>
      </c>
      <c r="G159" s="15">
        <v>321030.22000000003</v>
      </c>
      <c r="H159" s="90">
        <f aca="true" t="shared" si="72" ref="H159:H188">+F159-G159</f>
        <v>-162892.33000000002</v>
      </c>
      <c r="I159" s="103">
        <f aca="true" t="shared" si="73" ref="I159:I188">IF(G159&lt;0,IF(H159=0,0,IF(OR(G159=0,F159=0),"N.M.",IF(ABS(H159/G159)&gt;=10,"N.M.",H159/(-G159)))),IF(H159=0,0,IF(OR(G159=0,F159=0),"N.M.",IF(ABS(H159/G159)&gt;=10,"N.M.",H159/G159))))</f>
        <v>-0.5074049726533533</v>
      </c>
      <c r="J159" s="104"/>
      <c r="K159" s="15">
        <v>158137.89</v>
      </c>
      <c r="L159" s="15">
        <v>321030.22000000003</v>
      </c>
      <c r="M159" s="90">
        <f aca="true" t="shared" si="74" ref="M159:M188">+K159-L159</f>
        <v>-162892.33000000002</v>
      </c>
      <c r="N159" s="103">
        <f aca="true" t="shared" si="75" ref="N159:N188">IF(L159&lt;0,IF(M159=0,0,IF(OR(L159=0,K159=0),"N.M.",IF(ABS(M159/L159)&gt;=10,"N.M.",M159/(-L159)))),IF(M159=0,0,IF(OR(L159=0,K159=0),"N.M.",IF(ABS(M159/L159)&gt;=10,"N.M.",M159/L159))))</f>
        <v>-0.5074049726533533</v>
      </c>
      <c r="O159" s="104"/>
      <c r="P159" s="15">
        <v>2664520.5700000003</v>
      </c>
      <c r="Q159" s="15">
        <v>1219324.6</v>
      </c>
      <c r="R159" s="90">
        <f aca="true" t="shared" si="76" ref="R159:R188">+P159-Q159</f>
        <v>1445195.9700000002</v>
      </c>
      <c r="S159" s="103">
        <f aca="true" t="shared" si="77" ref="S159:S188">IF(Q159&lt;0,IF(R159=0,0,IF(OR(Q159=0,P159=0),"N.M.",IF(ABS(R159/Q159)&gt;=10,"N.M.",R159/(-Q159)))),IF(R159=0,0,IF(OR(Q159=0,P159=0),"N.M.",IF(ABS(R159/Q159)&gt;=10,"N.M.",R159/Q159))))</f>
        <v>1.1852430189631211</v>
      </c>
      <c r="T159" s="104"/>
      <c r="U159" s="15">
        <v>5662076.744</v>
      </c>
      <c r="V159" s="15">
        <v>8765507.848000001</v>
      </c>
      <c r="W159" s="90">
        <f aca="true" t="shared" si="78" ref="W159:W188">+U159-V159</f>
        <v>-3103431.104000001</v>
      </c>
      <c r="X159" s="103">
        <f aca="true" t="shared" si="79" ref="X159:X188">IF(V159&lt;0,IF(W159=0,0,IF(OR(V159=0,U159=0),"N.M.",IF(ABS(W159/V159)&gt;=10,"N.M.",W159/(-V159)))),IF(W159=0,0,IF(OR(V159=0,U159=0),"N.M.",IF(ABS(W159/V159)&gt;=10,"N.M.",W159/V159))))</f>
        <v>-0.35405034800215274</v>
      </c>
    </row>
    <row r="160" spans="1:24" s="14" customFormat="1" ht="12.75" hidden="1" outlineLevel="2">
      <c r="A160" s="14" t="s">
        <v>757</v>
      </c>
      <c r="B160" s="14" t="s">
        <v>758</v>
      </c>
      <c r="C160" s="54" t="s">
        <v>1433</v>
      </c>
      <c r="D160" s="15"/>
      <c r="E160" s="15"/>
      <c r="F160" s="15">
        <v>67021.5</v>
      </c>
      <c r="G160" s="15">
        <v>69936.75</v>
      </c>
      <c r="H160" s="90">
        <f t="shared" si="72"/>
        <v>-2915.25</v>
      </c>
      <c r="I160" s="103">
        <f t="shared" si="73"/>
        <v>-0.041684093127004045</v>
      </c>
      <c r="J160" s="104"/>
      <c r="K160" s="15">
        <v>67021.5</v>
      </c>
      <c r="L160" s="15">
        <v>69936.75</v>
      </c>
      <c r="M160" s="90">
        <f t="shared" si="74"/>
        <v>-2915.25</v>
      </c>
      <c r="N160" s="103">
        <f t="shared" si="75"/>
        <v>-0.041684093127004045</v>
      </c>
      <c r="O160" s="104"/>
      <c r="P160" s="15">
        <v>197944.5</v>
      </c>
      <c r="Q160" s="15">
        <v>210551.25</v>
      </c>
      <c r="R160" s="90">
        <f t="shared" si="76"/>
        <v>-12606.75</v>
      </c>
      <c r="S160" s="103">
        <f t="shared" si="77"/>
        <v>-0.0598749710581153</v>
      </c>
      <c r="T160" s="104"/>
      <c r="U160" s="15">
        <v>800826</v>
      </c>
      <c r="V160" s="15">
        <v>554112</v>
      </c>
      <c r="W160" s="90">
        <f t="shared" si="78"/>
        <v>246714</v>
      </c>
      <c r="X160" s="103">
        <f t="shared" si="79"/>
        <v>0.44524211711711714</v>
      </c>
    </row>
    <row r="161" spans="1:24" s="14" customFormat="1" ht="12.75" hidden="1" outlineLevel="2">
      <c r="A161" s="14" t="s">
        <v>759</v>
      </c>
      <c r="B161" s="14" t="s">
        <v>760</v>
      </c>
      <c r="C161" s="54" t="s">
        <v>1434</v>
      </c>
      <c r="D161" s="15"/>
      <c r="E161" s="15"/>
      <c r="F161" s="15">
        <v>3784.12</v>
      </c>
      <c r="G161" s="15">
        <v>5753.97</v>
      </c>
      <c r="H161" s="90">
        <f t="shared" si="72"/>
        <v>-1969.8500000000004</v>
      </c>
      <c r="I161" s="103">
        <f t="shared" si="73"/>
        <v>-0.3423462409432097</v>
      </c>
      <c r="J161" s="104"/>
      <c r="K161" s="15">
        <v>3784.12</v>
      </c>
      <c r="L161" s="15">
        <v>5753.97</v>
      </c>
      <c r="M161" s="90">
        <f t="shared" si="74"/>
        <v>-1969.8500000000004</v>
      </c>
      <c r="N161" s="103">
        <f t="shared" si="75"/>
        <v>-0.3423462409432097</v>
      </c>
      <c r="O161" s="104"/>
      <c r="P161" s="15">
        <v>65006.950000000004</v>
      </c>
      <c r="Q161" s="15">
        <v>36779.12</v>
      </c>
      <c r="R161" s="90">
        <f t="shared" si="76"/>
        <v>28227.83</v>
      </c>
      <c r="S161" s="103">
        <f t="shared" si="77"/>
        <v>0.7674960684214304</v>
      </c>
      <c r="T161" s="104"/>
      <c r="U161" s="15">
        <v>307011.21</v>
      </c>
      <c r="V161" s="15">
        <v>178449.67</v>
      </c>
      <c r="W161" s="90">
        <f t="shared" si="78"/>
        <v>128561.54000000001</v>
      </c>
      <c r="X161" s="103">
        <f t="shared" si="79"/>
        <v>0.7204358517446404</v>
      </c>
    </row>
    <row r="162" spans="1:24" s="14" customFormat="1" ht="12.75" hidden="1" outlineLevel="2">
      <c r="A162" s="14" t="s">
        <v>761</v>
      </c>
      <c r="B162" s="14" t="s">
        <v>762</v>
      </c>
      <c r="C162" s="54" t="s">
        <v>1435</v>
      </c>
      <c r="D162" s="15"/>
      <c r="E162" s="15"/>
      <c r="F162" s="15">
        <v>0</v>
      </c>
      <c r="G162" s="15">
        <v>0</v>
      </c>
      <c r="H162" s="90">
        <f t="shared" si="72"/>
        <v>0</v>
      </c>
      <c r="I162" s="103">
        <f t="shared" si="73"/>
        <v>0</v>
      </c>
      <c r="J162" s="104"/>
      <c r="K162" s="15">
        <v>0</v>
      </c>
      <c r="L162" s="15">
        <v>0</v>
      </c>
      <c r="M162" s="90">
        <f t="shared" si="74"/>
        <v>0</v>
      </c>
      <c r="N162" s="103">
        <f t="shared" si="75"/>
        <v>0</v>
      </c>
      <c r="O162" s="104"/>
      <c r="P162" s="15">
        <v>0</v>
      </c>
      <c r="Q162" s="15">
        <v>-569.32</v>
      </c>
      <c r="R162" s="90">
        <f t="shared" si="76"/>
        <v>569.32</v>
      </c>
      <c r="S162" s="103" t="str">
        <f t="shared" si="77"/>
        <v>N.M.</v>
      </c>
      <c r="T162" s="104"/>
      <c r="U162" s="15">
        <v>0</v>
      </c>
      <c r="V162" s="15">
        <v>-61075.25</v>
      </c>
      <c r="W162" s="90">
        <f t="shared" si="78"/>
        <v>61075.25</v>
      </c>
      <c r="X162" s="103" t="str">
        <f t="shared" si="79"/>
        <v>N.M.</v>
      </c>
    </row>
    <row r="163" spans="1:24" s="14" customFormat="1" ht="12.75" hidden="1" outlineLevel="2">
      <c r="A163" s="14" t="s">
        <v>763</v>
      </c>
      <c r="B163" s="14" t="s">
        <v>764</v>
      </c>
      <c r="C163" s="54" t="s">
        <v>1436</v>
      </c>
      <c r="D163" s="15"/>
      <c r="E163" s="15"/>
      <c r="F163" s="15">
        <v>-3.6</v>
      </c>
      <c r="G163" s="15">
        <v>20887.79</v>
      </c>
      <c r="H163" s="90">
        <f t="shared" si="72"/>
        <v>-20891.39</v>
      </c>
      <c r="I163" s="103">
        <f t="shared" si="73"/>
        <v>-1.0001723494922152</v>
      </c>
      <c r="J163" s="104"/>
      <c r="K163" s="15">
        <v>-3.6</v>
      </c>
      <c r="L163" s="15">
        <v>20887.79</v>
      </c>
      <c r="M163" s="90">
        <f t="shared" si="74"/>
        <v>-20891.39</v>
      </c>
      <c r="N163" s="103">
        <f t="shared" si="75"/>
        <v>-1.0001723494922152</v>
      </c>
      <c r="O163" s="104"/>
      <c r="P163" s="15">
        <v>0</v>
      </c>
      <c r="Q163" s="15">
        <v>19475.48</v>
      </c>
      <c r="R163" s="90">
        <f t="shared" si="76"/>
        <v>-19475.48</v>
      </c>
      <c r="S163" s="103" t="str">
        <f t="shared" si="77"/>
        <v>N.M.</v>
      </c>
      <c r="T163" s="104"/>
      <c r="U163" s="15">
        <v>6609.41</v>
      </c>
      <c r="V163" s="15">
        <v>30454.95</v>
      </c>
      <c r="W163" s="90">
        <f t="shared" si="78"/>
        <v>-23845.54</v>
      </c>
      <c r="X163" s="103">
        <f t="shared" si="79"/>
        <v>-0.7829774798513871</v>
      </c>
    </row>
    <row r="164" spans="1:24" s="14" customFormat="1" ht="12.75" hidden="1" outlineLevel="2">
      <c r="A164" s="14" t="s">
        <v>765</v>
      </c>
      <c r="B164" s="14" t="s">
        <v>766</v>
      </c>
      <c r="C164" s="54" t="s">
        <v>1437</v>
      </c>
      <c r="D164" s="15"/>
      <c r="E164" s="15"/>
      <c r="F164" s="15">
        <v>952.51</v>
      </c>
      <c r="G164" s="15">
        <v>-1150.68</v>
      </c>
      <c r="H164" s="90">
        <f t="shared" si="72"/>
        <v>2103.19</v>
      </c>
      <c r="I164" s="103">
        <f t="shared" si="73"/>
        <v>1.8277800952480272</v>
      </c>
      <c r="J164" s="104"/>
      <c r="K164" s="15">
        <v>952.51</v>
      </c>
      <c r="L164" s="15">
        <v>-1150.68</v>
      </c>
      <c r="M164" s="90">
        <f t="shared" si="74"/>
        <v>2103.19</v>
      </c>
      <c r="N164" s="103">
        <f t="shared" si="75"/>
        <v>1.8277800952480272</v>
      </c>
      <c r="O164" s="104"/>
      <c r="P164" s="15">
        <v>-1992.2</v>
      </c>
      <c r="Q164" s="15">
        <v>-2087.6400000000003</v>
      </c>
      <c r="R164" s="90">
        <f t="shared" si="76"/>
        <v>95.44000000000028</v>
      </c>
      <c r="S164" s="103">
        <f t="shared" si="77"/>
        <v>0.04571669444923467</v>
      </c>
      <c r="T164" s="104"/>
      <c r="U164" s="15">
        <v>-12920.26</v>
      </c>
      <c r="V164" s="15">
        <v>-2481.07</v>
      </c>
      <c r="W164" s="90">
        <f t="shared" si="78"/>
        <v>-10439.19</v>
      </c>
      <c r="X164" s="103">
        <f t="shared" si="79"/>
        <v>-4.207535458491699</v>
      </c>
    </row>
    <row r="165" spans="1:24" s="14" customFormat="1" ht="12.75" hidden="1" outlineLevel="2">
      <c r="A165" s="14" t="s">
        <v>767</v>
      </c>
      <c r="B165" s="14" t="s">
        <v>768</v>
      </c>
      <c r="C165" s="54" t="s">
        <v>1438</v>
      </c>
      <c r="D165" s="15"/>
      <c r="E165" s="15"/>
      <c r="F165" s="15">
        <v>35415.15</v>
      </c>
      <c r="G165" s="15">
        <v>-16074.79</v>
      </c>
      <c r="H165" s="90">
        <f t="shared" si="72"/>
        <v>51489.94</v>
      </c>
      <c r="I165" s="103">
        <f t="shared" si="73"/>
        <v>3.2031485325780307</v>
      </c>
      <c r="J165" s="104"/>
      <c r="K165" s="15">
        <v>35415.15</v>
      </c>
      <c r="L165" s="15">
        <v>-16074.79</v>
      </c>
      <c r="M165" s="90">
        <f t="shared" si="74"/>
        <v>51489.94</v>
      </c>
      <c r="N165" s="103">
        <f t="shared" si="75"/>
        <v>3.2031485325780307</v>
      </c>
      <c r="O165" s="104"/>
      <c r="P165" s="15">
        <v>10549.57</v>
      </c>
      <c r="Q165" s="15">
        <v>-29901.480000000003</v>
      </c>
      <c r="R165" s="90">
        <f t="shared" si="76"/>
        <v>40451.05</v>
      </c>
      <c r="S165" s="103">
        <f t="shared" si="77"/>
        <v>1.3528109645408855</v>
      </c>
      <c r="T165" s="104"/>
      <c r="U165" s="15">
        <v>-97726.76000000001</v>
      </c>
      <c r="V165" s="15">
        <v>-2651.8500000000004</v>
      </c>
      <c r="W165" s="90">
        <f t="shared" si="78"/>
        <v>-95074.91</v>
      </c>
      <c r="X165" s="103" t="str">
        <f t="shared" si="79"/>
        <v>N.M.</v>
      </c>
    </row>
    <row r="166" spans="1:24" s="14" customFormat="1" ht="12.75" hidden="1" outlineLevel="2">
      <c r="A166" s="14" t="s">
        <v>769</v>
      </c>
      <c r="B166" s="14" t="s">
        <v>770</v>
      </c>
      <c r="C166" s="54" t="s">
        <v>1439</v>
      </c>
      <c r="D166" s="15"/>
      <c r="E166" s="15"/>
      <c r="F166" s="15">
        <v>1596.98</v>
      </c>
      <c r="G166" s="15">
        <v>1894.45</v>
      </c>
      <c r="H166" s="90">
        <f t="shared" si="72"/>
        <v>-297.47</v>
      </c>
      <c r="I166" s="103">
        <f t="shared" si="73"/>
        <v>-0.1570218269154636</v>
      </c>
      <c r="J166" s="104"/>
      <c r="K166" s="15">
        <v>1596.98</v>
      </c>
      <c r="L166" s="15">
        <v>1894.45</v>
      </c>
      <c r="M166" s="90">
        <f t="shared" si="74"/>
        <v>-297.47</v>
      </c>
      <c r="N166" s="103">
        <f t="shared" si="75"/>
        <v>-0.1570218269154636</v>
      </c>
      <c r="O166" s="104"/>
      <c r="P166" s="15">
        <v>2606.34</v>
      </c>
      <c r="Q166" s="15">
        <v>2274.75</v>
      </c>
      <c r="R166" s="90">
        <f t="shared" si="76"/>
        <v>331.59000000000015</v>
      </c>
      <c r="S166" s="103">
        <f t="shared" si="77"/>
        <v>0.14576986482030999</v>
      </c>
      <c r="T166" s="104"/>
      <c r="U166" s="15">
        <v>9257.2</v>
      </c>
      <c r="V166" s="15">
        <v>18209.93</v>
      </c>
      <c r="W166" s="90">
        <f t="shared" si="78"/>
        <v>-8952.73</v>
      </c>
      <c r="X166" s="103">
        <f t="shared" si="79"/>
        <v>-0.49164000081274334</v>
      </c>
    </row>
    <row r="167" spans="1:24" s="14" customFormat="1" ht="12.75" hidden="1" outlineLevel="2">
      <c r="A167" s="14" t="s">
        <v>771</v>
      </c>
      <c r="B167" s="14" t="s">
        <v>772</v>
      </c>
      <c r="C167" s="54" t="s">
        <v>1440</v>
      </c>
      <c r="D167" s="15"/>
      <c r="E167" s="15"/>
      <c r="F167" s="15">
        <v>207217.48</v>
      </c>
      <c r="G167" s="15">
        <v>214244.1</v>
      </c>
      <c r="H167" s="90">
        <f t="shared" si="72"/>
        <v>-7026.619999999995</v>
      </c>
      <c r="I167" s="103">
        <f t="shared" si="73"/>
        <v>-0.032797262561722794</v>
      </c>
      <c r="J167" s="104"/>
      <c r="K167" s="15">
        <v>207217.48</v>
      </c>
      <c r="L167" s="15">
        <v>214244.1</v>
      </c>
      <c r="M167" s="90">
        <f t="shared" si="74"/>
        <v>-7026.619999999995</v>
      </c>
      <c r="N167" s="103">
        <f t="shared" si="75"/>
        <v>-0.032797262561722794</v>
      </c>
      <c r="O167" s="104"/>
      <c r="P167" s="15">
        <v>600026.56</v>
      </c>
      <c r="Q167" s="15">
        <v>635394.3200000001</v>
      </c>
      <c r="R167" s="90">
        <f t="shared" si="76"/>
        <v>-35367.76000000001</v>
      </c>
      <c r="S167" s="103">
        <f t="shared" si="77"/>
        <v>-0.055662694624024976</v>
      </c>
      <c r="T167" s="104"/>
      <c r="U167" s="15">
        <v>2310823.92</v>
      </c>
      <c r="V167" s="15">
        <v>2449040.86</v>
      </c>
      <c r="W167" s="90">
        <f t="shared" si="78"/>
        <v>-138216.93999999994</v>
      </c>
      <c r="X167" s="103">
        <f t="shared" si="79"/>
        <v>-0.056437171897572976</v>
      </c>
    </row>
    <row r="168" spans="1:24" s="14" customFormat="1" ht="12.75" hidden="1" outlineLevel="2">
      <c r="A168" s="14" t="s">
        <v>773</v>
      </c>
      <c r="B168" s="14" t="s">
        <v>774</v>
      </c>
      <c r="C168" s="54" t="s">
        <v>1441</v>
      </c>
      <c r="D168" s="15"/>
      <c r="E168" s="15"/>
      <c r="F168" s="15">
        <v>-188697.7</v>
      </c>
      <c r="G168" s="15">
        <v>-196905.51</v>
      </c>
      <c r="H168" s="90">
        <f t="shared" si="72"/>
        <v>8207.809999999998</v>
      </c>
      <c r="I168" s="103">
        <f t="shared" si="73"/>
        <v>0.04168400366246733</v>
      </c>
      <c r="J168" s="104"/>
      <c r="K168" s="15">
        <v>-188697.7</v>
      </c>
      <c r="L168" s="15">
        <v>-196905.51</v>
      </c>
      <c r="M168" s="90">
        <f t="shared" si="74"/>
        <v>8207.809999999998</v>
      </c>
      <c r="N168" s="103">
        <f t="shared" si="75"/>
        <v>0.04168400366246733</v>
      </c>
      <c r="O168" s="104"/>
      <c r="P168" s="15">
        <v>-557308.75</v>
      </c>
      <c r="Q168" s="15">
        <v>-593771.72</v>
      </c>
      <c r="R168" s="90">
        <f t="shared" si="76"/>
        <v>36462.96999999997</v>
      </c>
      <c r="S168" s="103">
        <f t="shared" si="77"/>
        <v>0.0614090714862607</v>
      </c>
      <c r="T168" s="104"/>
      <c r="U168" s="15">
        <v>-2254875.75</v>
      </c>
      <c r="V168" s="15">
        <v>-2323309.7800000003</v>
      </c>
      <c r="W168" s="90">
        <f t="shared" si="78"/>
        <v>68434.03000000026</v>
      </c>
      <c r="X168" s="103">
        <f t="shared" si="79"/>
        <v>0.02945540478033035</v>
      </c>
    </row>
    <row r="169" spans="1:24" s="14" customFormat="1" ht="12.75" hidden="1" outlineLevel="2">
      <c r="A169" s="14" t="s">
        <v>775</v>
      </c>
      <c r="B169" s="14" t="s">
        <v>776</v>
      </c>
      <c r="C169" s="54" t="s">
        <v>1442</v>
      </c>
      <c r="D169" s="15"/>
      <c r="E169" s="15"/>
      <c r="F169" s="15">
        <v>3313.78</v>
      </c>
      <c r="G169" s="15">
        <v>4401.3</v>
      </c>
      <c r="H169" s="90">
        <f t="shared" si="72"/>
        <v>-1087.52</v>
      </c>
      <c r="I169" s="103">
        <f t="shared" si="73"/>
        <v>-0.24709063231318018</v>
      </c>
      <c r="J169" s="104"/>
      <c r="K169" s="15">
        <v>3313.78</v>
      </c>
      <c r="L169" s="15">
        <v>4401.3</v>
      </c>
      <c r="M169" s="90">
        <f t="shared" si="74"/>
        <v>-1087.52</v>
      </c>
      <c r="N169" s="103">
        <f t="shared" si="75"/>
        <v>-0.24709063231318018</v>
      </c>
      <c r="O169" s="104"/>
      <c r="P169" s="15">
        <v>12226.52</v>
      </c>
      <c r="Q169" s="15">
        <v>13350.66</v>
      </c>
      <c r="R169" s="90">
        <f t="shared" si="76"/>
        <v>-1124.1399999999994</v>
      </c>
      <c r="S169" s="103">
        <f t="shared" si="77"/>
        <v>-0.08420108069563598</v>
      </c>
      <c r="T169" s="104"/>
      <c r="U169" s="15">
        <v>40720.11</v>
      </c>
      <c r="V169" s="15">
        <v>52712.590000000004</v>
      </c>
      <c r="W169" s="90">
        <f t="shared" si="78"/>
        <v>-11992.480000000003</v>
      </c>
      <c r="X169" s="103">
        <f t="shared" si="79"/>
        <v>-0.2275069390443536</v>
      </c>
    </row>
    <row r="170" spans="1:24" s="14" customFormat="1" ht="12.75" hidden="1" outlineLevel="2">
      <c r="A170" s="14" t="s">
        <v>777</v>
      </c>
      <c r="B170" s="14" t="s">
        <v>778</v>
      </c>
      <c r="C170" s="54" t="s">
        <v>1443</v>
      </c>
      <c r="D170" s="15"/>
      <c r="E170" s="15"/>
      <c r="F170" s="15">
        <v>-2133.11</v>
      </c>
      <c r="G170" s="15">
        <v>-1990.31</v>
      </c>
      <c r="H170" s="90">
        <f t="shared" si="72"/>
        <v>-142.80000000000018</v>
      </c>
      <c r="I170" s="103">
        <f t="shared" si="73"/>
        <v>-0.07174761720536006</v>
      </c>
      <c r="J170" s="104"/>
      <c r="K170" s="15">
        <v>-2133.11</v>
      </c>
      <c r="L170" s="15">
        <v>-1990.31</v>
      </c>
      <c r="M170" s="90">
        <f t="shared" si="74"/>
        <v>-142.80000000000018</v>
      </c>
      <c r="N170" s="103">
        <f t="shared" si="75"/>
        <v>-0.07174761720536006</v>
      </c>
      <c r="O170" s="104"/>
      <c r="P170" s="15">
        <v>-6300.120000000001</v>
      </c>
      <c r="Q170" s="15">
        <v>-6001.72</v>
      </c>
      <c r="R170" s="90">
        <f t="shared" si="76"/>
        <v>-298.40000000000055</v>
      </c>
      <c r="S170" s="103">
        <f t="shared" si="77"/>
        <v>-0.04971908053024809</v>
      </c>
      <c r="T170" s="104"/>
      <c r="U170" s="15">
        <v>-24542.600000000002</v>
      </c>
      <c r="V170" s="15">
        <v>-23484.960000000003</v>
      </c>
      <c r="W170" s="90">
        <f t="shared" si="78"/>
        <v>-1057.6399999999994</v>
      </c>
      <c r="X170" s="103">
        <f t="shared" si="79"/>
        <v>-0.045034779705820205</v>
      </c>
    </row>
    <row r="171" spans="1:24" s="14" customFormat="1" ht="12.75" hidden="1" outlineLevel="2">
      <c r="A171" s="14" t="s">
        <v>779</v>
      </c>
      <c r="B171" s="14" t="s">
        <v>780</v>
      </c>
      <c r="C171" s="54" t="s">
        <v>1444</v>
      </c>
      <c r="D171" s="15"/>
      <c r="E171" s="15"/>
      <c r="F171" s="15">
        <v>281637.5</v>
      </c>
      <c r="G171" s="15">
        <v>347777.05</v>
      </c>
      <c r="H171" s="90">
        <f t="shared" si="72"/>
        <v>-66139.54999999999</v>
      </c>
      <c r="I171" s="103">
        <f t="shared" si="73"/>
        <v>-0.19017801778466978</v>
      </c>
      <c r="J171" s="104"/>
      <c r="K171" s="15">
        <v>281637.5</v>
      </c>
      <c r="L171" s="15">
        <v>347777.05</v>
      </c>
      <c r="M171" s="90">
        <f t="shared" si="74"/>
        <v>-66139.54999999999</v>
      </c>
      <c r="N171" s="103">
        <f t="shared" si="75"/>
        <v>-0.19017801778466978</v>
      </c>
      <c r="O171" s="104"/>
      <c r="P171" s="15">
        <v>727469.22</v>
      </c>
      <c r="Q171" s="15">
        <v>764254.48</v>
      </c>
      <c r="R171" s="90">
        <f t="shared" si="76"/>
        <v>-36785.26000000001</v>
      </c>
      <c r="S171" s="103">
        <f t="shared" si="77"/>
        <v>-0.048132213762096636</v>
      </c>
      <c r="T171" s="104"/>
      <c r="U171" s="15">
        <v>2765703.81</v>
      </c>
      <c r="V171" s="15">
        <v>2815605.25</v>
      </c>
      <c r="W171" s="90">
        <f t="shared" si="78"/>
        <v>-49901.439999999944</v>
      </c>
      <c r="X171" s="103">
        <f t="shared" si="79"/>
        <v>-0.017723166271266168</v>
      </c>
    </row>
    <row r="172" spans="1:24" s="14" customFormat="1" ht="12.75" hidden="1" outlineLevel="2">
      <c r="A172" s="14" t="s">
        <v>781</v>
      </c>
      <c r="B172" s="14" t="s">
        <v>782</v>
      </c>
      <c r="C172" s="54" t="s">
        <v>1445</v>
      </c>
      <c r="D172" s="15"/>
      <c r="E172" s="15"/>
      <c r="F172" s="15">
        <v>-63700.72</v>
      </c>
      <c r="G172" s="15">
        <v>-107811.07</v>
      </c>
      <c r="H172" s="90">
        <f t="shared" si="72"/>
        <v>44110.350000000006</v>
      </c>
      <c r="I172" s="103">
        <f t="shared" si="73"/>
        <v>0.4091449050640162</v>
      </c>
      <c r="J172" s="104"/>
      <c r="K172" s="15">
        <v>-63700.72</v>
      </c>
      <c r="L172" s="15">
        <v>-107811.07</v>
      </c>
      <c r="M172" s="90">
        <f t="shared" si="74"/>
        <v>44110.350000000006</v>
      </c>
      <c r="N172" s="103">
        <f t="shared" si="75"/>
        <v>0.4091449050640162</v>
      </c>
      <c r="O172" s="104"/>
      <c r="P172" s="15">
        <v>-171424.45</v>
      </c>
      <c r="Q172" s="15">
        <v>-202615.88</v>
      </c>
      <c r="R172" s="90">
        <f t="shared" si="76"/>
        <v>31191.429999999993</v>
      </c>
      <c r="S172" s="103">
        <f t="shared" si="77"/>
        <v>0.1539436593025186</v>
      </c>
      <c r="T172" s="104"/>
      <c r="U172" s="15">
        <v>-922495.96</v>
      </c>
      <c r="V172" s="15">
        <v>-925355.27</v>
      </c>
      <c r="W172" s="90">
        <f t="shared" si="78"/>
        <v>2859.310000000056</v>
      </c>
      <c r="X172" s="103">
        <f t="shared" si="79"/>
        <v>0.0030899591677908266</v>
      </c>
    </row>
    <row r="173" spans="1:24" s="14" customFormat="1" ht="12.75" hidden="1" outlineLevel="2">
      <c r="A173" s="14" t="s">
        <v>783</v>
      </c>
      <c r="B173" s="14" t="s">
        <v>784</v>
      </c>
      <c r="C173" s="54" t="s">
        <v>1446</v>
      </c>
      <c r="D173" s="15"/>
      <c r="E173" s="15"/>
      <c r="F173" s="15">
        <v>1113481.25</v>
      </c>
      <c r="G173" s="15">
        <v>1588125.63</v>
      </c>
      <c r="H173" s="90">
        <f t="shared" si="72"/>
        <v>-474644.3799999999</v>
      </c>
      <c r="I173" s="103">
        <f t="shared" si="73"/>
        <v>-0.29887080154987483</v>
      </c>
      <c r="J173" s="104"/>
      <c r="K173" s="15">
        <v>1113481.25</v>
      </c>
      <c r="L173" s="15">
        <v>1588125.63</v>
      </c>
      <c r="M173" s="90">
        <f t="shared" si="74"/>
        <v>-474644.3799999999</v>
      </c>
      <c r="N173" s="103">
        <f t="shared" si="75"/>
        <v>-0.29887080154987483</v>
      </c>
      <c r="O173" s="104"/>
      <c r="P173" s="15">
        <v>4199142.95</v>
      </c>
      <c r="Q173" s="15">
        <v>2870196.69</v>
      </c>
      <c r="R173" s="90">
        <f t="shared" si="76"/>
        <v>1328946.2600000002</v>
      </c>
      <c r="S173" s="103">
        <f t="shared" si="77"/>
        <v>0.4630157454470482</v>
      </c>
      <c r="T173" s="104"/>
      <c r="U173" s="15">
        <v>13125833.25</v>
      </c>
      <c r="V173" s="15">
        <v>11323847.042</v>
      </c>
      <c r="W173" s="90">
        <f t="shared" si="78"/>
        <v>1801986.2080000006</v>
      </c>
      <c r="X173" s="103">
        <f t="shared" si="79"/>
        <v>0.1591319806172282</v>
      </c>
    </row>
    <row r="174" spans="1:24" s="14" customFormat="1" ht="12.75" hidden="1" outlineLevel="2">
      <c r="A174" s="14" t="s">
        <v>785</v>
      </c>
      <c r="B174" s="14" t="s">
        <v>786</v>
      </c>
      <c r="C174" s="54" t="s">
        <v>1447</v>
      </c>
      <c r="D174" s="15"/>
      <c r="E174" s="15"/>
      <c r="F174" s="15">
        <v>16363.130000000001</v>
      </c>
      <c r="G174" s="15">
        <v>32753.41</v>
      </c>
      <c r="H174" s="90">
        <f t="shared" si="72"/>
        <v>-16390.28</v>
      </c>
      <c r="I174" s="103">
        <f t="shared" si="73"/>
        <v>-0.5004144606622638</v>
      </c>
      <c r="J174" s="104"/>
      <c r="K174" s="15">
        <v>16363.130000000001</v>
      </c>
      <c r="L174" s="15">
        <v>32753.41</v>
      </c>
      <c r="M174" s="90">
        <f t="shared" si="74"/>
        <v>-16390.28</v>
      </c>
      <c r="N174" s="103">
        <f t="shared" si="75"/>
        <v>-0.5004144606622638</v>
      </c>
      <c r="O174" s="104"/>
      <c r="P174" s="15">
        <v>59137.71000000001</v>
      </c>
      <c r="Q174" s="15">
        <v>25738.39</v>
      </c>
      <c r="R174" s="90">
        <f t="shared" si="76"/>
        <v>33399.32000000001</v>
      </c>
      <c r="S174" s="103">
        <f t="shared" si="77"/>
        <v>1.2976460454597203</v>
      </c>
      <c r="T174" s="104"/>
      <c r="U174" s="15">
        <v>161708.45</v>
      </c>
      <c r="V174" s="15">
        <v>78236.18000000001</v>
      </c>
      <c r="W174" s="90">
        <f t="shared" si="78"/>
        <v>83472.27</v>
      </c>
      <c r="X174" s="103">
        <f t="shared" si="79"/>
        <v>1.0669267083336635</v>
      </c>
    </row>
    <row r="175" spans="1:24" s="14" customFormat="1" ht="12.75" hidden="1" outlineLevel="2">
      <c r="A175" s="14" t="s">
        <v>787</v>
      </c>
      <c r="B175" s="14" t="s">
        <v>788</v>
      </c>
      <c r="C175" s="54" t="s">
        <v>1448</v>
      </c>
      <c r="D175" s="15"/>
      <c r="E175" s="15"/>
      <c r="F175" s="15">
        <v>-371.73</v>
      </c>
      <c r="G175" s="15">
        <v>-3875.08</v>
      </c>
      <c r="H175" s="90">
        <f t="shared" si="72"/>
        <v>3503.35</v>
      </c>
      <c r="I175" s="103">
        <f t="shared" si="73"/>
        <v>0.9040716578754503</v>
      </c>
      <c r="J175" s="104"/>
      <c r="K175" s="15">
        <v>-371.73</v>
      </c>
      <c r="L175" s="15">
        <v>-3875.08</v>
      </c>
      <c r="M175" s="90">
        <f t="shared" si="74"/>
        <v>3503.35</v>
      </c>
      <c r="N175" s="103">
        <f t="shared" si="75"/>
        <v>0.9040716578754503</v>
      </c>
      <c r="O175" s="104"/>
      <c r="P175" s="15">
        <v>-3646.1600000000003</v>
      </c>
      <c r="Q175" s="15">
        <v>8674.58</v>
      </c>
      <c r="R175" s="90">
        <f t="shared" si="76"/>
        <v>-12320.74</v>
      </c>
      <c r="S175" s="103">
        <f t="shared" si="77"/>
        <v>-1.4203269783666759</v>
      </c>
      <c r="T175" s="104"/>
      <c r="U175" s="15">
        <v>-37886.62</v>
      </c>
      <c r="V175" s="15">
        <v>95.64000000000033</v>
      </c>
      <c r="W175" s="90">
        <f t="shared" si="78"/>
        <v>-37982.26</v>
      </c>
      <c r="X175" s="103" t="str">
        <f t="shared" si="79"/>
        <v>N.M.</v>
      </c>
    </row>
    <row r="176" spans="1:24" s="14" customFormat="1" ht="12.75" hidden="1" outlineLevel="2">
      <c r="A176" s="14" t="s">
        <v>789</v>
      </c>
      <c r="B176" s="14" t="s">
        <v>790</v>
      </c>
      <c r="C176" s="54" t="s">
        <v>1449</v>
      </c>
      <c r="D176" s="15"/>
      <c r="E176" s="15"/>
      <c r="F176" s="15">
        <v>0</v>
      </c>
      <c r="G176" s="15">
        <v>0</v>
      </c>
      <c r="H176" s="90">
        <f t="shared" si="72"/>
        <v>0</v>
      </c>
      <c r="I176" s="103">
        <f t="shared" si="73"/>
        <v>0</v>
      </c>
      <c r="J176" s="104"/>
      <c r="K176" s="15">
        <v>0</v>
      </c>
      <c r="L176" s="15">
        <v>0</v>
      </c>
      <c r="M176" s="90">
        <f t="shared" si="74"/>
        <v>0</v>
      </c>
      <c r="N176" s="103">
        <f t="shared" si="75"/>
        <v>0</v>
      </c>
      <c r="O176" s="104"/>
      <c r="P176" s="15">
        <v>0</v>
      </c>
      <c r="Q176" s="15">
        <v>23305.89</v>
      </c>
      <c r="R176" s="90">
        <f t="shared" si="76"/>
        <v>-23305.89</v>
      </c>
      <c r="S176" s="103" t="str">
        <f t="shared" si="77"/>
        <v>N.M.</v>
      </c>
      <c r="T176" s="104"/>
      <c r="U176" s="15">
        <v>0</v>
      </c>
      <c r="V176" s="15">
        <v>137513.85</v>
      </c>
      <c r="W176" s="90">
        <f t="shared" si="78"/>
        <v>-137513.85</v>
      </c>
      <c r="X176" s="103" t="str">
        <f t="shared" si="79"/>
        <v>N.M.</v>
      </c>
    </row>
    <row r="177" spans="1:24" s="14" customFormat="1" ht="12.75" hidden="1" outlineLevel="2">
      <c r="A177" s="14" t="s">
        <v>791</v>
      </c>
      <c r="B177" s="14" t="s">
        <v>792</v>
      </c>
      <c r="C177" s="54" t="s">
        <v>1450</v>
      </c>
      <c r="D177" s="15"/>
      <c r="E177" s="15"/>
      <c r="F177" s="15">
        <v>1556</v>
      </c>
      <c r="G177" s="15">
        <v>18</v>
      </c>
      <c r="H177" s="90">
        <f t="shared" si="72"/>
        <v>1538</v>
      </c>
      <c r="I177" s="103" t="str">
        <f t="shared" si="73"/>
        <v>N.M.</v>
      </c>
      <c r="J177" s="104"/>
      <c r="K177" s="15">
        <v>1556</v>
      </c>
      <c r="L177" s="15">
        <v>18</v>
      </c>
      <c r="M177" s="90">
        <f t="shared" si="74"/>
        <v>1538</v>
      </c>
      <c r="N177" s="103" t="str">
        <f t="shared" si="75"/>
        <v>N.M.</v>
      </c>
      <c r="O177" s="104"/>
      <c r="P177" s="15">
        <v>3427.15</v>
      </c>
      <c r="Q177" s="15">
        <v>27722.21</v>
      </c>
      <c r="R177" s="90">
        <f t="shared" si="76"/>
        <v>-24295.059999999998</v>
      </c>
      <c r="S177" s="103">
        <f t="shared" si="77"/>
        <v>-0.8763752961975253</v>
      </c>
      <c r="T177" s="104"/>
      <c r="U177" s="15">
        <v>78986.09</v>
      </c>
      <c r="V177" s="15">
        <v>31388.72</v>
      </c>
      <c r="W177" s="90">
        <f t="shared" si="78"/>
        <v>47597.369999999995</v>
      </c>
      <c r="X177" s="103">
        <f t="shared" si="79"/>
        <v>1.5163845483345608</v>
      </c>
    </row>
    <row r="178" spans="1:24" s="14" customFormat="1" ht="12.75" hidden="1" outlineLevel="2">
      <c r="A178" s="14" t="s">
        <v>793</v>
      </c>
      <c r="B178" s="14" t="s">
        <v>794</v>
      </c>
      <c r="C178" s="54" t="s">
        <v>1451</v>
      </c>
      <c r="D178" s="15"/>
      <c r="E178" s="15"/>
      <c r="F178" s="15">
        <v>0</v>
      </c>
      <c r="G178" s="15">
        <v>0</v>
      </c>
      <c r="H178" s="90">
        <f t="shared" si="72"/>
        <v>0</v>
      </c>
      <c r="I178" s="103">
        <f t="shared" si="73"/>
        <v>0</v>
      </c>
      <c r="J178" s="104"/>
      <c r="K178" s="15">
        <v>0</v>
      </c>
      <c r="L178" s="15">
        <v>0</v>
      </c>
      <c r="M178" s="90">
        <f t="shared" si="74"/>
        <v>0</v>
      </c>
      <c r="N178" s="103">
        <f t="shared" si="75"/>
        <v>0</v>
      </c>
      <c r="O178" s="104"/>
      <c r="P178" s="15">
        <v>0</v>
      </c>
      <c r="Q178" s="15">
        <v>0</v>
      </c>
      <c r="R178" s="90">
        <f t="shared" si="76"/>
        <v>0</v>
      </c>
      <c r="S178" s="103">
        <f t="shared" si="77"/>
        <v>0</v>
      </c>
      <c r="T178" s="104"/>
      <c r="U178" s="15">
        <v>0</v>
      </c>
      <c r="V178" s="15">
        <v>-840726.3300000001</v>
      </c>
      <c r="W178" s="90">
        <f t="shared" si="78"/>
        <v>840726.3300000001</v>
      </c>
      <c r="X178" s="103" t="str">
        <f t="shared" si="79"/>
        <v>N.M.</v>
      </c>
    </row>
    <row r="179" spans="1:24" s="14" customFormat="1" ht="12.75" hidden="1" outlineLevel="2">
      <c r="A179" s="14" t="s">
        <v>795</v>
      </c>
      <c r="B179" s="14" t="s">
        <v>796</v>
      </c>
      <c r="C179" s="54" t="s">
        <v>1452</v>
      </c>
      <c r="D179" s="15"/>
      <c r="E179" s="15"/>
      <c r="F179" s="15">
        <v>155915.02</v>
      </c>
      <c r="G179" s="15">
        <v>361102.56</v>
      </c>
      <c r="H179" s="90">
        <f t="shared" si="72"/>
        <v>-205187.54</v>
      </c>
      <c r="I179" s="103">
        <f t="shared" si="73"/>
        <v>-0.568225104801251</v>
      </c>
      <c r="J179" s="104"/>
      <c r="K179" s="15">
        <v>155915.02</v>
      </c>
      <c r="L179" s="15">
        <v>361102.56</v>
      </c>
      <c r="M179" s="90">
        <f t="shared" si="74"/>
        <v>-205187.54</v>
      </c>
      <c r="N179" s="103">
        <f t="shared" si="75"/>
        <v>-0.568225104801251</v>
      </c>
      <c r="O179" s="104"/>
      <c r="P179" s="15">
        <v>968586.3200000001</v>
      </c>
      <c r="Q179" s="15">
        <v>2983259.46</v>
      </c>
      <c r="R179" s="90">
        <f t="shared" si="76"/>
        <v>-2014673.14</v>
      </c>
      <c r="S179" s="103">
        <f t="shared" si="77"/>
        <v>-0.6753261548360262</v>
      </c>
      <c r="T179" s="104"/>
      <c r="U179" s="15">
        <v>13689955.486</v>
      </c>
      <c r="V179" s="15">
        <v>9555123.47</v>
      </c>
      <c r="W179" s="90">
        <f t="shared" si="78"/>
        <v>4134832.015999999</v>
      </c>
      <c r="X179" s="103">
        <f t="shared" si="79"/>
        <v>0.43273454592000143</v>
      </c>
    </row>
    <row r="180" spans="1:24" s="14" customFormat="1" ht="12.75" hidden="1" outlineLevel="2">
      <c r="A180" s="14" t="s">
        <v>797</v>
      </c>
      <c r="B180" s="14" t="s">
        <v>798</v>
      </c>
      <c r="C180" s="54" t="s">
        <v>1453</v>
      </c>
      <c r="D180" s="15"/>
      <c r="E180" s="15"/>
      <c r="F180" s="15">
        <v>0</v>
      </c>
      <c r="G180" s="15">
        <v>0</v>
      </c>
      <c r="H180" s="90">
        <f t="shared" si="72"/>
        <v>0</v>
      </c>
      <c r="I180" s="103">
        <f t="shared" si="73"/>
        <v>0</v>
      </c>
      <c r="J180" s="104"/>
      <c r="K180" s="15">
        <v>0</v>
      </c>
      <c r="L180" s="15">
        <v>0</v>
      </c>
      <c r="M180" s="90">
        <f t="shared" si="74"/>
        <v>0</v>
      </c>
      <c r="N180" s="103">
        <f t="shared" si="75"/>
        <v>0</v>
      </c>
      <c r="O180" s="104"/>
      <c r="P180" s="15">
        <v>0</v>
      </c>
      <c r="Q180" s="15">
        <v>0</v>
      </c>
      <c r="R180" s="90">
        <f t="shared" si="76"/>
        <v>0</v>
      </c>
      <c r="S180" s="103">
        <f t="shared" si="77"/>
        <v>0</v>
      </c>
      <c r="T180" s="104"/>
      <c r="U180" s="15">
        <v>0</v>
      </c>
      <c r="V180" s="15">
        <v>-58593.770000000004</v>
      </c>
      <c r="W180" s="90">
        <f t="shared" si="78"/>
        <v>58593.770000000004</v>
      </c>
      <c r="X180" s="103" t="str">
        <f t="shared" si="79"/>
        <v>N.M.</v>
      </c>
    </row>
    <row r="181" spans="1:24" s="14" customFormat="1" ht="12.75" hidden="1" outlineLevel="2">
      <c r="A181" s="14" t="s">
        <v>799</v>
      </c>
      <c r="B181" s="14" t="s">
        <v>800</v>
      </c>
      <c r="C181" s="54" t="s">
        <v>1454</v>
      </c>
      <c r="D181" s="15"/>
      <c r="E181" s="15"/>
      <c r="F181" s="15">
        <v>0</v>
      </c>
      <c r="G181" s="15">
        <v>0</v>
      </c>
      <c r="H181" s="90">
        <f t="shared" si="72"/>
        <v>0</v>
      </c>
      <c r="I181" s="103">
        <f t="shared" si="73"/>
        <v>0</v>
      </c>
      <c r="J181" s="104"/>
      <c r="K181" s="15">
        <v>0</v>
      </c>
      <c r="L181" s="15">
        <v>0</v>
      </c>
      <c r="M181" s="90">
        <f t="shared" si="74"/>
        <v>0</v>
      </c>
      <c r="N181" s="103">
        <f t="shared" si="75"/>
        <v>0</v>
      </c>
      <c r="O181" s="104"/>
      <c r="P181" s="15">
        <v>0</v>
      </c>
      <c r="Q181" s="15">
        <v>284.39</v>
      </c>
      <c r="R181" s="90">
        <f t="shared" si="76"/>
        <v>-284.39</v>
      </c>
      <c r="S181" s="103" t="str">
        <f t="shared" si="77"/>
        <v>N.M.</v>
      </c>
      <c r="T181" s="104"/>
      <c r="U181" s="15">
        <v>0</v>
      </c>
      <c r="V181" s="15">
        <v>-256212.608</v>
      </c>
      <c r="W181" s="90">
        <f t="shared" si="78"/>
        <v>256212.608</v>
      </c>
      <c r="X181" s="103" t="str">
        <f t="shared" si="79"/>
        <v>N.M.</v>
      </c>
    </row>
    <row r="182" spans="1:24" s="14" customFormat="1" ht="12.75" hidden="1" outlineLevel="2">
      <c r="A182" s="14" t="s">
        <v>801</v>
      </c>
      <c r="B182" s="14" t="s">
        <v>802</v>
      </c>
      <c r="C182" s="54" t="s">
        <v>1455</v>
      </c>
      <c r="D182" s="15"/>
      <c r="E182" s="15"/>
      <c r="F182" s="15">
        <v>0</v>
      </c>
      <c r="G182" s="15">
        <v>0</v>
      </c>
      <c r="H182" s="90">
        <f t="shared" si="72"/>
        <v>0</v>
      </c>
      <c r="I182" s="103">
        <f t="shared" si="73"/>
        <v>0</v>
      </c>
      <c r="J182" s="104"/>
      <c r="K182" s="15">
        <v>0</v>
      </c>
      <c r="L182" s="15">
        <v>0</v>
      </c>
      <c r="M182" s="90">
        <f t="shared" si="74"/>
        <v>0</v>
      </c>
      <c r="N182" s="103">
        <f t="shared" si="75"/>
        <v>0</v>
      </c>
      <c r="O182" s="104"/>
      <c r="P182" s="15">
        <v>0</v>
      </c>
      <c r="Q182" s="15">
        <v>0</v>
      </c>
      <c r="R182" s="90">
        <f t="shared" si="76"/>
        <v>0</v>
      </c>
      <c r="S182" s="103">
        <f t="shared" si="77"/>
        <v>0</v>
      </c>
      <c r="T182" s="104"/>
      <c r="U182" s="15">
        <v>0</v>
      </c>
      <c r="V182" s="15">
        <v>-8553.5</v>
      </c>
      <c r="W182" s="90">
        <f t="shared" si="78"/>
        <v>8553.5</v>
      </c>
      <c r="X182" s="103" t="str">
        <f t="shared" si="79"/>
        <v>N.M.</v>
      </c>
    </row>
    <row r="183" spans="1:24" s="14" customFormat="1" ht="12.75" hidden="1" outlineLevel="2">
      <c r="A183" s="14" t="s">
        <v>803</v>
      </c>
      <c r="B183" s="14" t="s">
        <v>804</v>
      </c>
      <c r="C183" s="54" t="s">
        <v>1456</v>
      </c>
      <c r="D183" s="15"/>
      <c r="E183" s="15"/>
      <c r="F183" s="15">
        <v>0</v>
      </c>
      <c r="G183" s="15">
        <v>0</v>
      </c>
      <c r="H183" s="90">
        <f t="shared" si="72"/>
        <v>0</v>
      </c>
      <c r="I183" s="103">
        <f t="shared" si="73"/>
        <v>0</v>
      </c>
      <c r="J183" s="104"/>
      <c r="K183" s="15">
        <v>0</v>
      </c>
      <c r="L183" s="15">
        <v>0</v>
      </c>
      <c r="M183" s="90">
        <f t="shared" si="74"/>
        <v>0</v>
      </c>
      <c r="N183" s="103">
        <f t="shared" si="75"/>
        <v>0</v>
      </c>
      <c r="O183" s="104"/>
      <c r="P183" s="15">
        <v>0</v>
      </c>
      <c r="Q183" s="15">
        <v>0</v>
      </c>
      <c r="R183" s="90">
        <f t="shared" si="76"/>
        <v>0</v>
      </c>
      <c r="S183" s="103">
        <f t="shared" si="77"/>
        <v>0</v>
      </c>
      <c r="T183" s="104"/>
      <c r="U183" s="15">
        <v>0</v>
      </c>
      <c r="V183" s="15">
        <v>-575700.952</v>
      </c>
      <c r="W183" s="90">
        <f t="shared" si="78"/>
        <v>575700.952</v>
      </c>
      <c r="X183" s="103" t="str">
        <f t="shared" si="79"/>
        <v>N.M.</v>
      </c>
    </row>
    <row r="184" spans="1:24" s="14" customFormat="1" ht="12.75" hidden="1" outlineLevel="2">
      <c r="A184" s="14" t="s">
        <v>805</v>
      </c>
      <c r="B184" s="14" t="s">
        <v>806</v>
      </c>
      <c r="C184" s="54" t="s">
        <v>1457</v>
      </c>
      <c r="D184" s="15"/>
      <c r="E184" s="15"/>
      <c r="F184" s="15">
        <v>1185815.44</v>
      </c>
      <c r="G184" s="15">
        <v>1176329.98</v>
      </c>
      <c r="H184" s="90">
        <f t="shared" si="72"/>
        <v>9485.459999999963</v>
      </c>
      <c r="I184" s="103">
        <f t="shared" si="73"/>
        <v>0.008063604737847422</v>
      </c>
      <c r="J184" s="104"/>
      <c r="K184" s="15">
        <v>1185815.44</v>
      </c>
      <c r="L184" s="15">
        <v>1176329.98</v>
      </c>
      <c r="M184" s="90">
        <f t="shared" si="74"/>
        <v>9485.459999999963</v>
      </c>
      <c r="N184" s="103">
        <f t="shared" si="75"/>
        <v>0.008063604737847422</v>
      </c>
      <c r="O184" s="104"/>
      <c r="P184" s="15">
        <v>2409210.05</v>
      </c>
      <c r="Q184" s="15">
        <v>2445114.99</v>
      </c>
      <c r="R184" s="90">
        <f t="shared" si="76"/>
        <v>-35904.94000000041</v>
      </c>
      <c r="S184" s="103">
        <f t="shared" si="77"/>
        <v>-0.014684356419572891</v>
      </c>
      <c r="T184" s="104"/>
      <c r="U184" s="15">
        <v>9221654.151</v>
      </c>
      <c r="V184" s="15">
        <v>10294257.99</v>
      </c>
      <c r="W184" s="90">
        <f t="shared" si="78"/>
        <v>-1072603.8389999997</v>
      </c>
      <c r="X184" s="103">
        <f t="shared" si="79"/>
        <v>-0.10419438098811429</v>
      </c>
    </row>
    <row r="185" spans="1:24" s="14" customFormat="1" ht="12.75" hidden="1" outlineLevel="2">
      <c r="A185" s="14" t="s">
        <v>807</v>
      </c>
      <c r="B185" s="14" t="s">
        <v>808</v>
      </c>
      <c r="C185" s="54" t="s">
        <v>1458</v>
      </c>
      <c r="D185" s="15"/>
      <c r="E185" s="15"/>
      <c r="F185" s="15">
        <v>189224.32</v>
      </c>
      <c r="G185" s="15">
        <v>90738.71</v>
      </c>
      <c r="H185" s="90">
        <f t="shared" si="72"/>
        <v>98485.61</v>
      </c>
      <c r="I185" s="103">
        <f t="shared" si="73"/>
        <v>1.0853759106780336</v>
      </c>
      <c r="J185" s="104"/>
      <c r="K185" s="15">
        <v>189224.32</v>
      </c>
      <c r="L185" s="15">
        <v>90738.71</v>
      </c>
      <c r="M185" s="90">
        <f t="shared" si="74"/>
        <v>98485.61</v>
      </c>
      <c r="N185" s="103">
        <f t="shared" si="75"/>
        <v>1.0853759106780336</v>
      </c>
      <c r="O185" s="104"/>
      <c r="P185" s="15">
        <v>341895.58</v>
      </c>
      <c r="Q185" s="15">
        <v>202823.18</v>
      </c>
      <c r="R185" s="90">
        <f t="shared" si="76"/>
        <v>139072.40000000002</v>
      </c>
      <c r="S185" s="103">
        <f t="shared" si="77"/>
        <v>0.685682967794904</v>
      </c>
      <c r="T185" s="104"/>
      <c r="U185" s="15">
        <v>1059787.321</v>
      </c>
      <c r="V185" s="15">
        <v>1083771.226</v>
      </c>
      <c r="W185" s="90">
        <f t="shared" si="78"/>
        <v>-23983.905000000028</v>
      </c>
      <c r="X185" s="103">
        <f t="shared" si="79"/>
        <v>-0.022130044076294778</v>
      </c>
    </row>
    <row r="186" spans="1:24" s="14" customFormat="1" ht="12.75" hidden="1" outlineLevel="2">
      <c r="A186" s="14" t="s">
        <v>809</v>
      </c>
      <c r="B186" s="14" t="s">
        <v>810</v>
      </c>
      <c r="C186" s="54" t="s">
        <v>1459</v>
      </c>
      <c r="D186" s="15"/>
      <c r="E186" s="15"/>
      <c r="F186" s="15">
        <v>247397</v>
      </c>
      <c r="G186" s="15">
        <v>14467</v>
      </c>
      <c r="H186" s="90">
        <f t="shared" si="72"/>
        <v>232930</v>
      </c>
      <c r="I186" s="103" t="str">
        <f t="shared" si="73"/>
        <v>N.M.</v>
      </c>
      <c r="J186" s="104"/>
      <c r="K186" s="15">
        <v>247397</v>
      </c>
      <c r="L186" s="15">
        <v>14467</v>
      </c>
      <c r="M186" s="90">
        <f t="shared" si="74"/>
        <v>232930</v>
      </c>
      <c r="N186" s="103" t="str">
        <f t="shared" si="75"/>
        <v>N.M.</v>
      </c>
      <c r="O186" s="104"/>
      <c r="P186" s="15">
        <v>627685</v>
      </c>
      <c r="Q186" s="15">
        <v>156249.39</v>
      </c>
      <c r="R186" s="90">
        <f t="shared" si="76"/>
        <v>471435.61</v>
      </c>
      <c r="S186" s="103">
        <f t="shared" si="77"/>
        <v>3.0171996831475627</v>
      </c>
      <c r="T186" s="104"/>
      <c r="U186" s="15">
        <v>1760127</v>
      </c>
      <c r="V186" s="15">
        <v>794658.39</v>
      </c>
      <c r="W186" s="90">
        <f t="shared" si="78"/>
        <v>965468.61</v>
      </c>
      <c r="X186" s="103">
        <f t="shared" si="79"/>
        <v>1.2149479853852672</v>
      </c>
    </row>
    <row r="187" spans="1:24" s="14" customFormat="1" ht="12.75" hidden="1" outlineLevel="2">
      <c r="A187" s="14" t="s">
        <v>811</v>
      </c>
      <c r="B187" s="14" t="s">
        <v>812</v>
      </c>
      <c r="C187" s="54" t="s">
        <v>1460</v>
      </c>
      <c r="D187" s="15"/>
      <c r="E187" s="15"/>
      <c r="F187" s="15">
        <v>3272222</v>
      </c>
      <c r="G187" s="15">
        <v>4534470</v>
      </c>
      <c r="H187" s="90">
        <f t="shared" si="72"/>
        <v>-1262248</v>
      </c>
      <c r="I187" s="103">
        <f t="shared" si="73"/>
        <v>-0.27836726232613734</v>
      </c>
      <c r="J187" s="104"/>
      <c r="K187" s="15">
        <v>3272222</v>
      </c>
      <c r="L187" s="15">
        <v>4534470</v>
      </c>
      <c r="M187" s="90">
        <f t="shared" si="74"/>
        <v>-1262248</v>
      </c>
      <c r="N187" s="103">
        <f t="shared" si="75"/>
        <v>-0.27836726232613734</v>
      </c>
      <c r="O187" s="104"/>
      <c r="P187" s="15">
        <v>7299832</v>
      </c>
      <c r="Q187" s="15">
        <v>10653358</v>
      </c>
      <c r="R187" s="90">
        <f t="shared" si="76"/>
        <v>-3353526</v>
      </c>
      <c r="S187" s="103">
        <f t="shared" si="77"/>
        <v>-0.3147858168288346</v>
      </c>
      <c r="T187" s="104"/>
      <c r="U187" s="15">
        <v>34976343</v>
      </c>
      <c r="V187" s="15">
        <v>32994069</v>
      </c>
      <c r="W187" s="90">
        <f t="shared" si="78"/>
        <v>1982274</v>
      </c>
      <c r="X187" s="103">
        <f t="shared" si="79"/>
        <v>0.060079707052803945</v>
      </c>
    </row>
    <row r="188" spans="1:24" s="14" customFormat="1" ht="12.75" hidden="1" outlineLevel="2">
      <c r="A188" s="14" t="s">
        <v>813</v>
      </c>
      <c r="B188" s="14" t="s">
        <v>814</v>
      </c>
      <c r="C188" s="54" t="s">
        <v>1461</v>
      </c>
      <c r="D188" s="15"/>
      <c r="E188" s="15"/>
      <c r="F188" s="15">
        <v>162716.35</v>
      </c>
      <c r="G188" s="15">
        <v>127829.18000000001</v>
      </c>
      <c r="H188" s="90">
        <f t="shared" si="72"/>
        <v>34887.17</v>
      </c>
      <c r="I188" s="103">
        <f t="shared" si="73"/>
        <v>0.2729202362089782</v>
      </c>
      <c r="J188" s="104"/>
      <c r="K188" s="15">
        <v>162716.35</v>
      </c>
      <c r="L188" s="15">
        <v>127829.18000000001</v>
      </c>
      <c r="M188" s="90">
        <f t="shared" si="74"/>
        <v>34887.17</v>
      </c>
      <c r="N188" s="103">
        <f t="shared" si="75"/>
        <v>0.2729202362089782</v>
      </c>
      <c r="O188" s="104"/>
      <c r="P188" s="15">
        <v>547461.81</v>
      </c>
      <c r="Q188" s="15">
        <v>297704.73000000004</v>
      </c>
      <c r="R188" s="90">
        <f t="shared" si="76"/>
        <v>249757.08000000002</v>
      </c>
      <c r="S188" s="103">
        <f t="shared" si="77"/>
        <v>0.8389422633627621</v>
      </c>
      <c r="T188" s="104"/>
      <c r="U188" s="15">
        <v>2320914.14</v>
      </c>
      <c r="V188" s="15">
        <v>998328.263</v>
      </c>
      <c r="W188" s="90">
        <f t="shared" si="78"/>
        <v>1322585.877</v>
      </c>
      <c r="X188" s="103">
        <f t="shared" si="79"/>
        <v>1.324800595172572</v>
      </c>
    </row>
    <row r="189" spans="1:24" s="13" customFormat="1" ht="12.75" collapsed="1">
      <c r="A189" s="13" t="s">
        <v>231</v>
      </c>
      <c r="B189" s="11"/>
      <c r="C189" s="56" t="s">
        <v>403</v>
      </c>
      <c r="D189" s="29"/>
      <c r="E189" s="29"/>
      <c r="F189" s="29">
        <v>6848860.559999999</v>
      </c>
      <c r="G189" s="29">
        <v>8583952.66</v>
      </c>
      <c r="H189" s="29">
        <f>+F189-G189</f>
        <v>-1735092.1000000015</v>
      </c>
      <c r="I189" s="98">
        <f>IF(G189&lt;0,IF(H189=0,0,IF(OR(G189=0,F189=0),"N.M.",IF(ABS(H189/G189)&gt;=10,"N.M.",H189/(-G189)))),IF(H189=0,0,IF(OR(G189=0,F189=0),"N.M.",IF(ABS(H189/G189)&gt;=10,"N.M.",H189/G189))))</f>
        <v>-0.20213206767615158</v>
      </c>
      <c r="J189" s="115"/>
      <c r="K189" s="29">
        <v>6848860.559999999</v>
      </c>
      <c r="L189" s="29">
        <v>8583952.66</v>
      </c>
      <c r="M189" s="29">
        <f>+K189-L189</f>
        <v>-1735092.1000000015</v>
      </c>
      <c r="N189" s="98">
        <f>IF(L189&lt;0,IF(M189=0,0,IF(OR(L189=0,K189=0),"N.M.",IF(ABS(M189/L189)&gt;=10,"N.M.",M189/(-L189)))),IF(M189=0,0,IF(OR(L189=0,K189=0),"N.M.",IF(ABS(M189/L189)&gt;=10,"N.M.",M189/L189))))</f>
        <v>-0.20213206767615158</v>
      </c>
      <c r="O189" s="115"/>
      <c r="P189" s="29">
        <v>19996057.120000005</v>
      </c>
      <c r="Q189" s="29">
        <v>21760888.800000004</v>
      </c>
      <c r="R189" s="29">
        <f>+P189-Q189</f>
        <v>-1764831.6799999997</v>
      </c>
      <c r="S189" s="98">
        <f>IF(Q189&lt;0,IF(R189=0,0,IF(OR(Q189=0,P189=0),"N.M.",IF(ABS(R189/Q189)&gt;=10,"N.M.",R189/(-Q189)))),IF(R189=0,0,IF(OR(Q189=0,P189=0),"N.M.",IF(ABS(R189/Q189)&gt;=10,"N.M.",R189/Q189))))</f>
        <v>-0.08110108443732314</v>
      </c>
      <c r="T189" s="115"/>
      <c r="U189" s="29">
        <v>84947889.34200002</v>
      </c>
      <c r="V189" s="29">
        <v>77077237.529</v>
      </c>
      <c r="W189" s="29">
        <f>+U189-V189</f>
        <v>7870651.813000023</v>
      </c>
      <c r="X189" s="98">
        <f>IF(V189&lt;0,IF(W189=0,0,IF(OR(V189=0,U189=0),"N.M.",IF(ABS(W189/V189)&gt;=10,"N.M.",W189/(-V189)))),IF(W189=0,0,IF(OR(V189=0,U189=0),"N.M.",IF(ABS(W189/V189)&gt;=10,"N.M.",W189/V189))))</f>
        <v>0.10211382848326293</v>
      </c>
    </row>
    <row r="190" spans="2:24" s="13" customFormat="1" ht="0.75" customHeight="1" hidden="1" outlineLevel="1">
      <c r="B190" s="11"/>
      <c r="C190" s="56"/>
      <c r="D190" s="29"/>
      <c r="E190" s="29"/>
      <c r="F190" s="29"/>
      <c r="G190" s="29"/>
      <c r="H190" s="29"/>
      <c r="I190" s="98"/>
      <c r="J190" s="115"/>
      <c r="K190" s="29"/>
      <c r="L190" s="29"/>
      <c r="M190" s="29"/>
      <c r="N190" s="98"/>
      <c r="O190" s="115"/>
      <c r="P190" s="29"/>
      <c r="Q190" s="29"/>
      <c r="R190" s="29"/>
      <c r="S190" s="98"/>
      <c r="T190" s="115"/>
      <c r="U190" s="29"/>
      <c r="V190" s="29"/>
      <c r="W190" s="29"/>
      <c r="X190" s="98"/>
    </row>
    <row r="191" spans="1:24" s="14" customFormat="1" ht="12.75" hidden="1" outlineLevel="2">
      <c r="A191" s="14" t="s">
        <v>815</v>
      </c>
      <c r="B191" s="14" t="s">
        <v>816</v>
      </c>
      <c r="C191" s="54" t="s">
        <v>1462</v>
      </c>
      <c r="D191" s="15"/>
      <c r="E191" s="15"/>
      <c r="F191" s="15">
        <v>5071192</v>
      </c>
      <c r="G191" s="15">
        <v>6981223</v>
      </c>
      <c r="H191" s="90">
        <f>+F191-G191</f>
        <v>-1910031</v>
      </c>
      <c r="I191" s="103">
        <f>IF(G191&lt;0,IF(H191=0,0,IF(OR(G191=0,F191=0),"N.M.",IF(ABS(H191/G191)&gt;=10,"N.M.",H191/(-G191)))),IF(H191=0,0,IF(OR(G191=0,F191=0),"N.M.",IF(ABS(H191/G191)&gt;=10,"N.M.",H191/G191))))</f>
        <v>-0.2735954717389775</v>
      </c>
      <c r="J191" s="104"/>
      <c r="K191" s="15">
        <v>5071192</v>
      </c>
      <c r="L191" s="15">
        <v>6981223</v>
      </c>
      <c r="M191" s="90">
        <f>+K191-L191</f>
        <v>-1910031</v>
      </c>
      <c r="N191" s="103">
        <f>IF(L191&lt;0,IF(M191=0,0,IF(OR(L191=0,K191=0),"N.M.",IF(ABS(M191/L191)&gt;=10,"N.M.",M191/(-L191)))),IF(M191=0,0,IF(OR(L191=0,K191=0),"N.M.",IF(ABS(M191/L191)&gt;=10,"N.M.",M191/L191))))</f>
        <v>-0.2735954717389775</v>
      </c>
      <c r="O191" s="104"/>
      <c r="P191" s="15">
        <v>13448125</v>
      </c>
      <c r="Q191" s="15">
        <v>16617611.76</v>
      </c>
      <c r="R191" s="90">
        <f>+P191-Q191</f>
        <v>-3169486.76</v>
      </c>
      <c r="S191" s="103">
        <f>IF(Q191&lt;0,IF(R191=0,0,IF(OR(Q191=0,P191=0),"N.M.",IF(ABS(R191/Q191)&gt;=10,"N.M.",R191/(-Q191)))),IF(R191=0,0,IF(OR(Q191=0,P191=0),"N.M.",IF(ABS(R191/Q191)&gt;=10,"N.M.",R191/Q191))))</f>
        <v>-0.19073058185347808</v>
      </c>
      <c r="T191" s="104"/>
      <c r="U191" s="15">
        <v>57906200</v>
      </c>
      <c r="V191" s="15">
        <v>58190502.76</v>
      </c>
      <c r="W191" s="90">
        <f>+U191-V191</f>
        <v>-284302.7599999979</v>
      </c>
      <c r="X191" s="103">
        <f>IF(V191&lt;0,IF(W191=0,0,IF(OR(V191=0,U191=0),"N.M.",IF(ABS(W191/V191)&gt;=10,"N.M.",W191/(-V191)))),IF(W191=0,0,IF(OR(V191=0,U191=0),"N.M.",IF(ABS(W191/V191)&gt;=10,"N.M.",W191/V191))))</f>
        <v>-0.0048857244140435045</v>
      </c>
    </row>
    <row r="192" spans="1:24" s="14" customFormat="1" ht="12.75" hidden="1" outlineLevel="2">
      <c r="A192" s="14" t="s">
        <v>817</v>
      </c>
      <c r="B192" s="14" t="s">
        <v>818</v>
      </c>
      <c r="C192" s="54" t="s">
        <v>1463</v>
      </c>
      <c r="D192" s="15"/>
      <c r="E192" s="15"/>
      <c r="F192" s="15">
        <v>259816</v>
      </c>
      <c r="G192" s="15">
        <v>45744</v>
      </c>
      <c r="H192" s="90">
        <f>+F192-G192</f>
        <v>214072</v>
      </c>
      <c r="I192" s="103">
        <f>IF(G192&lt;0,IF(H192=0,0,IF(OR(G192=0,F192=0),"N.M.",IF(ABS(H192/G192)&gt;=10,"N.M.",H192/(-G192)))),IF(H192=0,0,IF(OR(G192=0,F192=0),"N.M.",IF(ABS(H192/G192)&gt;=10,"N.M.",H192/G192))))</f>
        <v>4.679783140958377</v>
      </c>
      <c r="J192" s="104"/>
      <c r="K192" s="15">
        <v>259816</v>
      </c>
      <c r="L192" s="15">
        <v>45744</v>
      </c>
      <c r="M192" s="90">
        <f>+K192-L192</f>
        <v>214072</v>
      </c>
      <c r="N192" s="103">
        <f>IF(L192&lt;0,IF(M192=0,0,IF(OR(L192=0,K192=0),"N.M.",IF(ABS(M192/L192)&gt;=10,"N.M.",M192/(-L192)))),IF(M192=0,0,IF(OR(L192=0,K192=0),"N.M.",IF(ABS(M192/L192)&gt;=10,"N.M.",M192/L192))))</f>
        <v>4.679783140958377</v>
      </c>
      <c r="O192" s="104"/>
      <c r="P192" s="15">
        <v>2755173</v>
      </c>
      <c r="Q192" s="15">
        <v>1493084.49</v>
      </c>
      <c r="R192" s="90">
        <f>+P192-Q192</f>
        <v>1262088.51</v>
      </c>
      <c r="S192" s="103">
        <f>IF(Q192&lt;0,IF(R192=0,0,IF(OR(Q192=0,P192=0),"N.M.",IF(ABS(R192/Q192)&gt;=10,"N.M.",R192/(-Q192)))),IF(R192=0,0,IF(OR(Q192=0,P192=0),"N.M.",IF(ABS(R192/Q192)&gt;=10,"N.M.",R192/Q192))))</f>
        <v>0.8452894115858105</v>
      </c>
      <c r="T192" s="104"/>
      <c r="U192" s="15">
        <v>9830810</v>
      </c>
      <c r="V192" s="15">
        <v>7592920.7</v>
      </c>
      <c r="W192" s="90">
        <f>+U192-V192</f>
        <v>2237889.3</v>
      </c>
      <c r="X192" s="103">
        <f>IF(V192&lt;0,IF(W192=0,0,IF(OR(V192=0,U192=0),"N.M.",IF(ABS(W192/V192)&gt;=10,"N.M.",W192/(-V192)))),IF(W192=0,0,IF(OR(V192=0,U192=0),"N.M.",IF(ABS(W192/V192)&gt;=10,"N.M.",W192/V192))))</f>
        <v>0.2947336589462866</v>
      </c>
    </row>
    <row r="193" spans="1:24" s="14" customFormat="1" ht="12.75" hidden="1" outlineLevel="2">
      <c r="A193" s="14" t="s">
        <v>819</v>
      </c>
      <c r="B193" s="14" t="s">
        <v>820</v>
      </c>
      <c r="C193" s="54" t="s">
        <v>1464</v>
      </c>
      <c r="D193" s="15"/>
      <c r="E193" s="15"/>
      <c r="F193" s="15">
        <v>3597431</v>
      </c>
      <c r="G193" s="15">
        <v>3028199</v>
      </c>
      <c r="H193" s="90">
        <f>+F193-G193</f>
        <v>569232</v>
      </c>
      <c r="I193" s="103">
        <f>IF(G193&lt;0,IF(H193=0,0,IF(OR(G193=0,F193=0),"N.M.",IF(ABS(H193/G193)&gt;=10,"N.M.",H193/(-G193)))),IF(H193=0,0,IF(OR(G193=0,F193=0),"N.M.",IF(ABS(H193/G193)&gt;=10,"N.M.",H193/G193))))</f>
        <v>0.18797707812465428</v>
      </c>
      <c r="J193" s="104"/>
      <c r="K193" s="15">
        <v>3597431</v>
      </c>
      <c r="L193" s="15">
        <v>3028199</v>
      </c>
      <c r="M193" s="90">
        <f>+K193-L193</f>
        <v>569232</v>
      </c>
      <c r="N193" s="103">
        <f>IF(L193&lt;0,IF(M193=0,0,IF(OR(L193=0,K193=0),"N.M.",IF(ABS(M193/L193)&gt;=10,"N.M.",M193/(-L193)))),IF(M193=0,0,IF(OR(L193=0,K193=0),"N.M.",IF(ABS(M193/L193)&gt;=10,"N.M.",M193/L193))))</f>
        <v>0.18797707812465428</v>
      </c>
      <c r="O193" s="104"/>
      <c r="P193" s="15">
        <v>11492722</v>
      </c>
      <c r="Q193" s="15">
        <v>10766186</v>
      </c>
      <c r="R193" s="90">
        <f>+P193-Q193</f>
        <v>726536</v>
      </c>
      <c r="S193" s="103">
        <f>IF(Q193&lt;0,IF(R193=0,0,IF(OR(Q193=0,P193=0),"N.M.",IF(ABS(R193/Q193)&gt;=10,"N.M.",R193/(-Q193)))),IF(R193=0,0,IF(OR(Q193=0,P193=0),"N.M.",IF(ABS(R193/Q193)&gt;=10,"N.M.",R193/Q193))))</f>
        <v>0.06748313655365047</v>
      </c>
      <c r="T193" s="104"/>
      <c r="U193" s="15">
        <v>43851350</v>
      </c>
      <c r="V193" s="15">
        <v>41689572.81</v>
      </c>
      <c r="W193" s="90">
        <f>+U193-V193</f>
        <v>2161777.1899999976</v>
      </c>
      <c r="X193" s="103">
        <f>IF(V193&lt;0,IF(W193=0,0,IF(OR(V193=0,U193=0),"N.M.",IF(ABS(W193/V193)&gt;=10,"N.M.",W193/(-V193)))),IF(W193=0,0,IF(OR(V193=0,U193=0),"N.M.",IF(ABS(W193/V193)&gt;=10,"N.M.",W193/V193))))</f>
        <v>0.051854145876051194</v>
      </c>
    </row>
    <row r="194" spans="1:24" s="14" customFormat="1" ht="12.75" hidden="1" outlineLevel="2">
      <c r="A194" s="14" t="s">
        <v>821</v>
      </c>
      <c r="B194" s="14" t="s">
        <v>822</v>
      </c>
      <c r="C194" s="54" t="s">
        <v>1465</v>
      </c>
      <c r="D194" s="15"/>
      <c r="E194" s="15"/>
      <c r="F194" s="15">
        <v>4874967.02</v>
      </c>
      <c r="G194" s="15">
        <v>5896710.83</v>
      </c>
      <c r="H194" s="90">
        <f>+F194-G194</f>
        <v>-1021743.8100000005</v>
      </c>
      <c r="I194" s="103">
        <f>IF(G194&lt;0,IF(H194=0,0,IF(OR(G194=0,F194=0),"N.M.",IF(ABS(H194/G194)&gt;=10,"N.M.",H194/(-G194)))),IF(H194=0,0,IF(OR(G194=0,F194=0),"N.M.",IF(ABS(H194/G194)&gt;=10,"N.M.",H194/G194))))</f>
        <v>-0.17327351458406187</v>
      </c>
      <c r="J194" s="104"/>
      <c r="K194" s="15">
        <v>4874967.02</v>
      </c>
      <c r="L194" s="15">
        <v>5896710.83</v>
      </c>
      <c r="M194" s="90">
        <f>+K194-L194</f>
        <v>-1021743.8100000005</v>
      </c>
      <c r="N194" s="103">
        <f>IF(L194&lt;0,IF(M194=0,0,IF(OR(L194=0,K194=0),"N.M.",IF(ABS(M194/L194)&gt;=10,"N.M.",M194/(-L194)))),IF(M194=0,0,IF(OR(L194=0,K194=0),"N.M.",IF(ABS(M194/L194)&gt;=10,"N.M.",M194/L194))))</f>
        <v>-0.17327351458406187</v>
      </c>
      <c r="O194" s="104"/>
      <c r="P194" s="15">
        <v>16169362</v>
      </c>
      <c r="Q194" s="15">
        <v>14597895.92</v>
      </c>
      <c r="R194" s="90">
        <f>+P194-Q194</f>
        <v>1571466.08</v>
      </c>
      <c r="S194" s="103">
        <f>IF(Q194&lt;0,IF(R194=0,0,IF(OR(Q194=0,P194=0),"N.M.",IF(ABS(R194/Q194)&gt;=10,"N.M.",R194/(-Q194)))),IF(R194=0,0,IF(OR(Q194=0,P194=0),"N.M.",IF(ABS(R194/Q194)&gt;=10,"N.M.",R194/Q194))))</f>
        <v>0.10765017702633409</v>
      </c>
      <c r="T194" s="104"/>
      <c r="U194" s="15">
        <v>56897609.20999999</v>
      </c>
      <c r="V194" s="15">
        <v>59499473.019999996</v>
      </c>
      <c r="W194" s="90">
        <f>+U194-V194</f>
        <v>-2601863.8100000024</v>
      </c>
      <c r="X194" s="103">
        <f>IF(V194&lt;0,IF(W194=0,0,IF(OR(V194=0,U194=0),"N.M.",IF(ABS(W194/V194)&gt;=10,"N.M.",W194/(-V194)))),IF(W194=0,0,IF(OR(V194=0,U194=0),"N.M.",IF(ABS(W194/V194)&gt;=10,"N.M.",W194/V194))))</f>
        <v>-0.04372919083040313</v>
      </c>
    </row>
    <row r="195" spans="1:24" s="13" customFormat="1" ht="12.75" collapsed="1">
      <c r="A195" s="13" t="s">
        <v>232</v>
      </c>
      <c r="B195" s="11"/>
      <c r="C195" s="56" t="s">
        <v>275</v>
      </c>
      <c r="D195" s="29"/>
      <c r="E195" s="29"/>
      <c r="F195" s="29">
        <v>13803406.02</v>
      </c>
      <c r="G195" s="29">
        <v>15951876.83</v>
      </c>
      <c r="H195" s="29">
        <f>+F195-G195</f>
        <v>-2148470.8100000005</v>
      </c>
      <c r="I195" s="98">
        <f>IF(G195&lt;0,IF(H195=0,0,IF(OR(G195=0,F195=0),"N.M.",IF(ABS(H195/G195)&gt;=10,"N.M.",H195/(-G195)))),IF(H195=0,0,IF(OR(G195=0,F195=0),"N.M.",IF(ABS(H195/G195)&gt;=10,"N.M.",H195/G195))))</f>
        <v>-0.13468451599121334</v>
      </c>
      <c r="J195" s="115"/>
      <c r="K195" s="29">
        <v>13803406.02</v>
      </c>
      <c r="L195" s="29">
        <v>15951876.83</v>
      </c>
      <c r="M195" s="29">
        <f>+K195-L195</f>
        <v>-2148470.8100000005</v>
      </c>
      <c r="N195" s="98">
        <f>IF(L195&lt;0,IF(M195=0,0,IF(OR(L195=0,K195=0),"N.M.",IF(ABS(M195/L195)&gt;=10,"N.M.",M195/(-L195)))),IF(M195=0,0,IF(OR(L195=0,K195=0),"N.M.",IF(ABS(M195/L195)&gt;=10,"N.M.",M195/L195))))</f>
        <v>-0.13468451599121334</v>
      </c>
      <c r="O195" s="115"/>
      <c r="P195" s="29">
        <v>43865382</v>
      </c>
      <c r="Q195" s="29">
        <v>43474778.17</v>
      </c>
      <c r="R195" s="29">
        <f>+P195-Q195</f>
        <v>390603.8299999982</v>
      </c>
      <c r="S195" s="98">
        <f>IF(Q195&lt;0,IF(R195=0,0,IF(OR(Q195=0,P195=0),"N.M.",IF(ABS(R195/Q195)&gt;=10,"N.M.",R195/(-Q195)))),IF(R195=0,0,IF(OR(Q195=0,P195=0),"N.M.",IF(ABS(R195/Q195)&gt;=10,"N.M.",R195/Q195))))</f>
        <v>0.008984607775860635</v>
      </c>
      <c r="T195" s="115"/>
      <c r="U195" s="29">
        <v>168485969.21</v>
      </c>
      <c r="V195" s="29">
        <v>166972469.29000002</v>
      </c>
      <c r="W195" s="29">
        <f>+U195-V195</f>
        <v>1513499.919999987</v>
      </c>
      <c r="X195" s="98">
        <f>IF(V195&lt;0,IF(W195=0,0,IF(OR(V195=0,U195=0),"N.M.",IF(ABS(W195/V195)&gt;=10,"N.M.",W195/(-V195)))),IF(W195=0,0,IF(OR(V195=0,U195=0),"N.M.",IF(ABS(W195/V195)&gt;=10,"N.M.",W195/V195))))</f>
        <v>0.009064368074783155</v>
      </c>
    </row>
    <row r="196" spans="2:24" s="13" customFormat="1" ht="0.75" customHeight="1" hidden="1" outlineLevel="1">
      <c r="B196" s="11"/>
      <c r="C196" s="56"/>
      <c r="D196" s="29"/>
      <c r="E196" s="29"/>
      <c r="F196" s="29"/>
      <c r="G196" s="29"/>
      <c r="H196" s="29"/>
      <c r="I196" s="98"/>
      <c r="J196" s="115"/>
      <c r="K196" s="29"/>
      <c r="L196" s="29"/>
      <c r="M196" s="29"/>
      <c r="N196" s="98"/>
      <c r="O196" s="115"/>
      <c r="P196" s="29"/>
      <c r="Q196" s="29"/>
      <c r="R196" s="29"/>
      <c r="S196" s="98"/>
      <c r="T196" s="115"/>
      <c r="U196" s="29"/>
      <c r="V196" s="29"/>
      <c r="W196" s="29"/>
      <c r="X196" s="98"/>
    </row>
    <row r="197" spans="1:24" s="14" customFormat="1" ht="12.75" hidden="1" outlineLevel="2">
      <c r="A197" s="14" t="s">
        <v>823</v>
      </c>
      <c r="B197" s="14" t="s">
        <v>824</v>
      </c>
      <c r="C197" s="54" t="s">
        <v>1466</v>
      </c>
      <c r="D197" s="15"/>
      <c r="E197" s="15"/>
      <c r="F197" s="15">
        <v>0</v>
      </c>
      <c r="G197" s="15">
        <v>0</v>
      </c>
      <c r="H197" s="90">
        <f aca="true" t="shared" si="80" ref="H197:H228">+F197-G197</f>
        <v>0</v>
      </c>
      <c r="I197" s="103">
        <f aca="true" t="shared" si="81" ref="I197:I228">IF(G197&lt;0,IF(H197=0,0,IF(OR(G197=0,F197=0),"N.M.",IF(ABS(H197/G197)&gt;=10,"N.M.",H197/(-G197)))),IF(H197=0,0,IF(OR(G197=0,F197=0),"N.M.",IF(ABS(H197/G197)&gt;=10,"N.M.",H197/G197))))</f>
        <v>0</v>
      </c>
      <c r="J197" s="104"/>
      <c r="K197" s="15">
        <v>0</v>
      </c>
      <c r="L197" s="15">
        <v>0</v>
      </c>
      <c r="M197" s="90">
        <f aca="true" t="shared" si="82" ref="M197:M228">+K197-L197</f>
        <v>0</v>
      </c>
      <c r="N197" s="103">
        <f aca="true" t="shared" si="83" ref="N197:N228">IF(L197&lt;0,IF(M197=0,0,IF(OR(L197=0,K197=0),"N.M.",IF(ABS(M197/L197)&gt;=10,"N.M.",M197/(-L197)))),IF(M197=0,0,IF(OR(L197=0,K197=0),"N.M.",IF(ABS(M197/L197)&gt;=10,"N.M.",M197/L197))))</f>
        <v>0</v>
      </c>
      <c r="O197" s="104"/>
      <c r="P197" s="15">
        <v>0</v>
      </c>
      <c r="Q197" s="15">
        <v>0</v>
      </c>
      <c r="R197" s="90">
        <f aca="true" t="shared" si="84" ref="R197:R228">+P197-Q197</f>
        <v>0</v>
      </c>
      <c r="S197" s="103">
        <f aca="true" t="shared" si="85" ref="S197:S228">IF(Q197&lt;0,IF(R197=0,0,IF(OR(Q197=0,P197=0),"N.M.",IF(ABS(R197/Q197)&gt;=10,"N.M.",R197/(-Q197)))),IF(R197=0,0,IF(OR(Q197=0,P197=0),"N.M.",IF(ABS(R197/Q197)&gt;=10,"N.M.",R197/Q197))))</f>
        <v>0</v>
      </c>
      <c r="T197" s="104"/>
      <c r="U197" s="15">
        <v>0</v>
      </c>
      <c r="V197" s="15">
        <v>1274.82</v>
      </c>
      <c r="W197" s="90">
        <f aca="true" t="shared" si="86" ref="W197:W228">+U197-V197</f>
        <v>-1274.82</v>
      </c>
      <c r="X197" s="103" t="str">
        <f aca="true" t="shared" si="87" ref="X197:X228">IF(V197&lt;0,IF(W197=0,0,IF(OR(V197=0,U197=0),"N.M.",IF(ABS(W197/V197)&gt;=10,"N.M.",W197/(-V197)))),IF(W197=0,0,IF(OR(V197=0,U197=0),"N.M.",IF(ABS(W197/V197)&gt;=10,"N.M.",W197/V197))))</f>
        <v>N.M.</v>
      </c>
    </row>
    <row r="198" spans="1:24" s="14" customFormat="1" ht="12.75" hidden="1" outlineLevel="2">
      <c r="A198" s="14" t="s">
        <v>825</v>
      </c>
      <c r="B198" s="14" t="s">
        <v>826</v>
      </c>
      <c r="C198" s="54" t="s">
        <v>1467</v>
      </c>
      <c r="D198" s="15"/>
      <c r="E198" s="15"/>
      <c r="F198" s="15">
        <v>-227</v>
      </c>
      <c r="G198" s="15">
        <v>-156</v>
      </c>
      <c r="H198" s="90">
        <f t="shared" si="80"/>
        <v>-71</v>
      </c>
      <c r="I198" s="103">
        <f t="shared" si="81"/>
        <v>-0.4551282051282051</v>
      </c>
      <c r="J198" s="104"/>
      <c r="K198" s="15">
        <v>-227</v>
      </c>
      <c r="L198" s="15">
        <v>-156</v>
      </c>
      <c r="M198" s="90">
        <f t="shared" si="82"/>
        <v>-71</v>
      </c>
      <c r="N198" s="103">
        <f t="shared" si="83"/>
        <v>-0.4551282051282051</v>
      </c>
      <c r="O198" s="104"/>
      <c r="P198" s="15">
        <v>-627</v>
      </c>
      <c r="Q198" s="15">
        <v>-466</v>
      </c>
      <c r="R198" s="90">
        <f t="shared" si="84"/>
        <v>-161</v>
      </c>
      <c r="S198" s="103">
        <f t="shared" si="85"/>
        <v>-0.34549356223175964</v>
      </c>
      <c r="T198" s="104"/>
      <c r="U198" s="15">
        <v>-2247</v>
      </c>
      <c r="V198" s="15">
        <v>-1861</v>
      </c>
      <c r="W198" s="90">
        <f t="shared" si="86"/>
        <v>-386</v>
      </c>
      <c r="X198" s="103">
        <f t="shared" si="87"/>
        <v>-0.20741536808167652</v>
      </c>
    </row>
    <row r="199" spans="1:24" s="14" customFormat="1" ht="12.75" hidden="1" outlineLevel="2">
      <c r="A199" s="14" t="s">
        <v>827</v>
      </c>
      <c r="B199" s="14" t="s">
        <v>828</v>
      </c>
      <c r="C199" s="54" t="s">
        <v>1468</v>
      </c>
      <c r="D199" s="15"/>
      <c r="E199" s="15"/>
      <c r="F199" s="15">
        <v>92127.63</v>
      </c>
      <c r="G199" s="15">
        <v>90494.88</v>
      </c>
      <c r="H199" s="90">
        <f t="shared" si="80"/>
        <v>1632.75</v>
      </c>
      <c r="I199" s="103">
        <f t="shared" si="81"/>
        <v>0.01804245720862882</v>
      </c>
      <c r="J199" s="104"/>
      <c r="K199" s="15">
        <v>92127.63</v>
      </c>
      <c r="L199" s="15">
        <v>90494.88</v>
      </c>
      <c r="M199" s="90">
        <f t="shared" si="82"/>
        <v>1632.75</v>
      </c>
      <c r="N199" s="103">
        <f t="shared" si="83"/>
        <v>0.01804245720862882</v>
      </c>
      <c r="O199" s="104"/>
      <c r="P199" s="15">
        <v>247335.14</v>
      </c>
      <c r="Q199" s="15">
        <v>256537.39</v>
      </c>
      <c r="R199" s="90">
        <f t="shared" si="84"/>
        <v>-9202.25</v>
      </c>
      <c r="S199" s="103">
        <f t="shared" si="85"/>
        <v>-0.03587098941015966</v>
      </c>
      <c r="T199" s="104"/>
      <c r="U199" s="15">
        <v>986081.55</v>
      </c>
      <c r="V199" s="15">
        <v>1108638.6400000001</v>
      </c>
      <c r="W199" s="90">
        <f t="shared" si="86"/>
        <v>-122557.09000000008</v>
      </c>
      <c r="X199" s="103">
        <f t="shared" si="87"/>
        <v>-0.11054737366902534</v>
      </c>
    </row>
    <row r="200" spans="1:24" s="14" customFormat="1" ht="12.75" hidden="1" outlineLevel="2">
      <c r="A200" s="14" t="s">
        <v>829</v>
      </c>
      <c r="B200" s="14" t="s">
        <v>830</v>
      </c>
      <c r="C200" s="54" t="s">
        <v>1469</v>
      </c>
      <c r="D200" s="15"/>
      <c r="E200" s="15"/>
      <c r="F200" s="15">
        <v>128260.16</v>
      </c>
      <c r="G200" s="15">
        <v>110667.42</v>
      </c>
      <c r="H200" s="90">
        <f t="shared" si="80"/>
        <v>17592.740000000005</v>
      </c>
      <c r="I200" s="103">
        <f t="shared" si="81"/>
        <v>0.15896946002716975</v>
      </c>
      <c r="J200" s="104"/>
      <c r="K200" s="15">
        <v>128260.16</v>
      </c>
      <c r="L200" s="15">
        <v>110667.42</v>
      </c>
      <c r="M200" s="90">
        <f t="shared" si="82"/>
        <v>17592.740000000005</v>
      </c>
      <c r="N200" s="103">
        <f t="shared" si="83"/>
        <v>0.15896946002716975</v>
      </c>
      <c r="O200" s="104"/>
      <c r="P200" s="15">
        <v>327196.21</v>
      </c>
      <c r="Q200" s="15">
        <v>280042.77</v>
      </c>
      <c r="R200" s="90">
        <f t="shared" si="84"/>
        <v>47153.44</v>
      </c>
      <c r="S200" s="103">
        <f t="shared" si="85"/>
        <v>0.16837942290029484</v>
      </c>
      <c r="T200" s="104"/>
      <c r="U200" s="15">
        <v>1245863.39</v>
      </c>
      <c r="V200" s="15">
        <v>1128282.47</v>
      </c>
      <c r="W200" s="90">
        <f t="shared" si="86"/>
        <v>117580.91999999993</v>
      </c>
      <c r="X200" s="103">
        <f t="shared" si="87"/>
        <v>0.10421230775658503</v>
      </c>
    </row>
    <row r="201" spans="1:24" s="14" customFormat="1" ht="12.75" hidden="1" outlineLevel="2">
      <c r="A201" s="14" t="s">
        <v>831</v>
      </c>
      <c r="B201" s="14" t="s">
        <v>832</v>
      </c>
      <c r="C201" s="54" t="s">
        <v>1470</v>
      </c>
      <c r="D201" s="15"/>
      <c r="E201" s="15"/>
      <c r="F201" s="15">
        <v>473983.4</v>
      </c>
      <c r="G201" s="15">
        <v>345448.39</v>
      </c>
      <c r="H201" s="90">
        <f t="shared" si="80"/>
        <v>128535.01000000001</v>
      </c>
      <c r="I201" s="103">
        <f t="shared" si="81"/>
        <v>0.37208165885503186</v>
      </c>
      <c r="J201" s="104"/>
      <c r="K201" s="15">
        <v>473983.4</v>
      </c>
      <c r="L201" s="15">
        <v>345448.39</v>
      </c>
      <c r="M201" s="90">
        <f t="shared" si="82"/>
        <v>128535.01000000001</v>
      </c>
      <c r="N201" s="103">
        <f t="shared" si="83"/>
        <v>0.37208165885503186</v>
      </c>
      <c r="O201" s="104"/>
      <c r="P201" s="15">
        <v>1310226.5729999999</v>
      </c>
      <c r="Q201" s="15">
        <v>1083958.32</v>
      </c>
      <c r="R201" s="90">
        <f t="shared" si="84"/>
        <v>226268.2529999998</v>
      </c>
      <c r="S201" s="103">
        <f t="shared" si="85"/>
        <v>0.20874257692860348</v>
      </c>
      <c r="T201" s="104"/>
      <c r="U201" s="15">
        <v>4866070.403</v>
      </c>
      <c r="V201" s="15">
        <v>4546766.909999999</v>
      </c>
      <c r="W201" s="90">
        <f t="shared" si="86"/>
        <v>319303.4930000007</v>
      </c>
      <c r="X201" s="103">
        <f t="shared" si="87"/>
        <v>0.0702264926529961</v>
      </c>
    </row>
    <row r="202" spans="1:24" s="14" customFormat="1" ht="12.75" hidden="1" outlineLevel="2">
      <c r="A202" s="14" t="s">
        <v>833</v>
      </c>
      <c r="B202" s="14" t="s">
        <v>834</v>
      </c>
      <c r="C202" s="54" t="s">
        <v>1471</v>
      </c>
      <c r="D202" s="15"/>
      <c r="E202" s="15"/>
      <c r="F202" s="15">
        <v>0</v>
      </c>
      <c r="G202" s="15">
        <v>0</v>
      </c>
      <c r="H202" s="90">
        <f t="shared" si="80"/>
        <v>0</v>
      </c>
      <c r="I202" s="103">
        <f t="shared" si="81"/>
        <v>0</v>
      </c>
      <c r="J202" s="104"/>
      <c r="K202" s="15">
        <v>0</v>
      </c>
      <c r="L202" s="15">
        <v>0</v>
      </c>
      <c r="M202" s="90">
        <f t="shared" si="82"/>
        <v>0</v>
      </c>
      <c r="N202" s="103">
        <f t="shared" si="83"/>
        <v>0</v>
      </c>
      <c r="O202" s="104"/>
      <c r="P202" s="15">
        <v>0</v>
      </c>
      <c r="Q202" s="15">
        <v>0</v>
      </c>
      <c r="R202" s="90">
        <f t="shared" si="84"/>
        <v>0</v>
      </c>
      <c r="S202" s="103">
        <f t="shared" si="85"/>
        <v>0</v>
      </c>
      <c r="T202" s="104"/>
      <c r="U202" s="15">
        <v>51934.36</v>
      </c>
      <c r="V202" s="15">
        <v>20220.7</v>
      </c>
      <c r="W202" s="90">
        <f t="shared" si="86"/>
        <v>31713.66</v>
      </c>
      <c r="X202" s="103">
        <f t="shared" si="87"/>
        <v>1.5683759711582685</v>
      </c>
    </row>
    <row r="203" spans="1:24" s="14" customFormat="1" ht="12.75" hidden="1" outlineLevel="2">
      <c r="A203" s="14" t="s">
        <v>835</v>
      </c>
      <c r="B203" s="14" t="s">
        <v>836</v>
      </c>
      <c r="C203" s="54" t="s">
        <v>1472</v>
      </c>
      <c r="D203" s="15"/>
      <c r="E203" s="15"/>
      <c r="F203" s="15">
        <v>71643.58</v>
      </c>
      <c r="G203" s="15">
        <v>85970.90000000001</v>
      </c>
      <c r="H203" s="90">
        <f t="shared" si="80"/>
        <v>-14327.320000000007</v>
      </c>
      <c r="I203" s="103">
        <f t="shared" si="81"/>
        <v>-0.16665313495613057</v>
      </c>
      <c r="J203" s="104"/>
      <c r="K203" s="15">
        <v>71643.58</v>
      </c>
      <c r="L203" s="15">
        <v>85970.90000000001</v>
      </c>
      <c r="M203" s="90">
        <f t="shared" si="82"/>
        <v>-14327.320000000007</v>
      </c>
      <c r="N203" s="103">
        <f t="shared" si="83"/>
        <v>-0.16665313495613057</v>
      </c>
      <c r="O203" s="104"/>
      <c r="P203" s="15">
        <v>241880.79100000003</v>
      </c>
      <c r="Q203" s="15">
        <v>221090.45</v>
      </c>
      <c r="R203" s="90">
        <f t="shared" si="84"/>
        <v>20790.341000000015</v>
      </c>
      <c r="S203" s="103">
        <f t="shared" si="85"/>
        <v>0.09403545472000267</v>
      </c>
      <c r="T203" s="104"/>
      <c r="U203" s="15">
        <v>861566.581</v>
      </c>
      <c r="V203" s="15">
        <v>1276542.0699999998</v>
      </c>
      <c r="W203" s="90">
        <f t="shared" si="86"/>
        <v>-414975.4889999998</v>
      </c>
      <c r="X203" s="103">
        <f t="shared" si="87"/>
        <v>-0.3250778010003226</v>
      </c>
    </row>
    <row r="204" spans="1:24" s="14" customFormat="1" ht="12.75" hidden="1" outlineLevel="2">
      <c r="A204" s="14" t="s">
        <v>837</v>
      </c>
      <c r="B204" s="14" t="s">
        <v>838</v>
      </c>
      <c r="C204" s="54" t="s">
        <v>1473</v>
      </c>
      <c r="D204" s="15"/>
      <c r="E204" s="15"/>
      <c r="F204" s="15">
        <v>0</v>
      </c>
      <c r="G204" s="15">
        <v>0</v>
      </c>
      <c r="H204" s="90">
        <f t="shared" si="80"/>
        <v>0</v>
      </c>
      <c r="I204" s="103">
        <f t="shared" si="81"/>
        <v>0</v>
      </c>
      <c r="J204" s="104"/>
      <c r="K204" s="15">
        <v>0</v>
      </c>
      <c r="L204" s="15">
        <v>0</v>
      </c>
      <c r="M204" s="90">
        <f t="shared" si="82"/>
        <v>0</v>
      </c>
      <c r="N204" s="103">
        <f t="shared" si="83"/>
        <v>0</v>
      </c>
      <c r="O204" s="104"/>
      <c r="P204" s="15">
        <v>0</v>
      </c>
      <c r="Q204" s="15">
        <v>-88.21000000000001</v>
      </c>
      <c r="R204" s="90">
        <f t="shared" si="84"/>
        <v>88.21000000000001</v>
      </c>
      <c r="S204" s="103" t="str">
        <f t="shared" si="85"/>
        <v>N.M.</v>
      </c>
      <c r="T204" s="104"/>
      <c r="U204" s="15">
        <v>0</v>
      </c>
      <c r="V204" s="15">
        <v>-1.94</v>
      </c>
      <c r="W204" s="90">
        <f t="shared" si="86"/>
        <v>1.94</v>
      </c>
      <c r="X204" s="103" t="str">
        <f t="shared" si="87"/>
        <v>N.M.</v>
      </c>
    </row>
    <row r="205" spans="1:24" s="14" customFormat="1" ht="12.75" hidden="1" outlineLevel="2">
      <c r="A205" s="14" t="s">
        <v>839</v>
      </c>
      <c r="B205" s="14" t="s">
        <v>840</v>
      </c>
      <c r="C205" s="54" t="s">
        <v>1474</v>
      </c>
      <c r="D205" s="15"/>
      <c r="E205" s="15"/>
      <c r="F205" s="15">
        <v>460383.7</v>
      </c>
      <c r="G205" s="15">
        <v>395986.53</v>
      </c>
      <c r="H205" s="90">
        <f t="shared" si="80"/>
        <v>64397.169999999984</v>
      </c>
      <c r="I205" s="103">
        <f t="shared" si="81"/>
        <v>0.1626246478636533</v>
      </c>
      <c r="J205" s="104"/>
      <c r="K205" s="15">
        <v>460383.7</v>
      </c>
      <c r="L205" s="15">
        <v>395986.53</v>
      </c>
      <c r="M205" s="90">
        <f t="shared" si="82"/>
        <v>64397.169999999984</v>
      </c>
      <c r="N205" s="103">
        <f t="shared" si="83"/>
        <v>0.1626246478636533</v>
      </c>
      <c r="O205" s="104"/>
      <c r="P205" s="15">
        <v>1157284.917</v>
      </c>
      <c r="Q205" s="15">
        <v>1040970.52</v>
      </c>
      <c r="R205" s="90">
        <f t="shared" si="84"/>
        <v>116314.39699999988</v>
      </c>
      <c r="S205" s="103">
        <f t="shared" si="85"/>
        <v>0.11173649470880297</v>
      </c>
      <c r="T205" s="104"/>
      <c r="U205" s="15">
        <v>4147211.6270000003</v>
      </c>
      <c r="V205" s="15">
        <v>3341717.05</v>
      </c>
      <c r="W205" s="90">
        <f t="shared" si="86"/>
        <v>805494.5770000005</v>
      </c>
      <c r="X205" s="103">
        <f t="shared" si="87"/>
        <v>0.2410421244371963</v>
      </c>
    </row>
    <row r="206" spans="1:24" s="14" customFormat="1" ht="12.75" hidden="1" outlineLevel="2">
      <c r="A206" s="14" t="s">
        <v>841</v>
      </c>
      <c r="B206" s="14" t="s">
        <v>842</v>
      </c>
      <c r="C206" s="54" t="s">
        <v>1475</v>
      </c>
      <c r="D206" s="15"/>
      <c r="E206" s="15"/>
      <c r="F206" s="15">
        <v>0</v>
      </c>
      <c r="G206" s="15">
        <v>0</v>
      </c>
      <c r="H206" s="90">
        <f t="shared" si="80"/>
        <v>0</v>
      </c>
      <c r="I206" s="103">
        <f t="shared" si="81"/>
        <v>0</v>
      </c>
      <c r="J206" s="104"/>
      <c r="K206" s="15">
        <v>0</v>
      </c>
      <c r="L206" s="15">
        <v>0</v>
      </c>
      <c r="M206" s="90">
        <f t="shared" si="82"/>
        <v>0</v>
      </c>
      <c r="N206" s="103">
        <f t="shared" si="83"/>
        <v>0</v>
      </c>
      <c r="O206" s="104"/>
      <c r="P206" s="15">
        <v>0</v>
      </c>
      <c r="Q206" s="15">
        <v>-80.84</v>
      </c>
      <c r="R206" s="90">
        <f t="shared" si="84"/>
        <v>80.84</v>
      </c>
      <c r="S206" s="103" t="str">
        <f t="shared" si="85"/>
        <v>N.M.</v>
      </c>
      <c r="T206" s="104"/>
      <c r="U206" s="15">
        <v>0</v>
      </c>
      <c r="V206" s="15">
        <v>0</v>
      </c>
      <c r="W206" s="90">
        <f t="shared" si="86"/>
        <v>0</v>
      </c>
      <c r="X206" s="103">
        <f t="shared" si="87"/>
        <v>0</v>
      </c>
    </row>
    <row r="207" spans="1:24" s="14" customFormat="1" ht="12.75" hidden="1" outlineLevel="2">
      <c r="A207" s="14" t="s">
        <v>843</v>
      </c>
      <c r="B207" s="14" t="s">
        <v>844</v>
      </c>
      <c r="C207" s="54" t="s">
        <v>1476</v>
      </c>
      <c r="D207" s="15"/>
      <c r="E207" s="15"/>
      <c r="F207" s="15">
        <v>0</v>
      </c>
      <c r="G207" s="15">
        <v>0</v>
      </c>
      <c r="H207" s="90">
        <f t="shared" si="80"/>
        <v>0</v>
      </c>
      <c r="I207" s="103">
        <f t="shared" si="81"/>
        <v>0</v>
      </c>
      <c r="J207" s="104"/>
      <c r="K207" s="15">
        <v>0</v>
      </c>
      <c r="L207" s="15">
        <v>0</v>
      </c>
      <c r="M207" s="90">
        <f t="shared" si="82"/>
        <v>0</v>
      </c>
      <c r="N207" s="103">
        <f t="shared" si="83"/>
        <v>0</v>
      </c>
      <c r="O207" s="104"/>
      <c r="P207" s="15">
        <v>0</v>
      </c>
      <c r="Q207" s="15">
        <v>-136.64000000000001</v>
      </c>
      <c r="R207" s="90">
        <f t="shared" si="84"/>
        <v>136.64000000000001</v>
      </c>
      <c r="S207" s="103" t="str">
        <f t="shared" si="85"/>
        <v>N.M.</v>
      </c>
      <c r="T207" s="104"/>
      <c r="U207" s="15">
        <v>0</v>
      </c>
      <c r="V207" s="15">
        <v>16.04</v>
      </c>
      <c r="W207" s="90">
        <f t="shared" si="86"/>
        <v>-16.04</v>
      </c>
      <c r="X207" s="103" t="str">
        <f t="shared" si="87"/>
        <v>N.M.</v>
      </c>
    </row>
    <row r="208" spans="1:24" s="14" customFormat="1" ht="12.75" hidden="1" outlineLevel="2">
      <c r="A208" s="14" t="s">
        <v>845</v>
      </c>
      <c r="B208" s="14" t="s">
        <v>846</v>
      </c>
      <c r="C208" s="54" t="s">
        <v>1477</v>
      </c>
      <c r="D208" s="15"/>
      <c r="E208" s="15"/>
      <c r="F208" s="15">
        <v>-2.7800000000000002</v>
      </c>
      <c r="G208" s="15">
        <v>3.08</v>
      </c>
      <c r="H208" s="90">
        <f t="shared" si="80"/>
        <v>-5.86</v>
      </c>
      <c r="I208" s="103">
        <f t="shared" si="81"/>
        <v>-1.9025974025974026</v>
      </c>
      <c r="J208" s="104"/>
      <c r="K208" s="15">
        <v>-2.7800000000000002</v>
      </c>
      <c r="L208" s="15">
        <v>3.08</v>
      </c>
      <c r="M208" s="90">
        <f t="shared" si="82"/>
        <v>-5.86</v>
      </c>
      <c r="N208" s="103">
        <f t="shared" si="83"/>
        <v>-1.9025974025974026</v>
      </c>
      <c r="O208" s="104"/>
      <c r="P208" s="15">
        <v>0</v>
      </c>
      <c r="Q208" s="15">
        <v>3.08</v>
      </c>
      <c r="R208" s="90">
        <f t="shared" si="84"/>
        <v>-3.08</v>
      </c>
      <c r="S208" s="103" t="str">
        <f t="shared" si="85"/>
        <v>N.M.</v>
      </c>
      <c r="T208" s="104"/>
      <c r="U208" s="15">
        <v>-3.08</v>
      </c>
      <c r="V208" s="15">
        <v>3.08</v>
      </c>
      <c r="W208" s="90">
        <f t="shared" si="86"/>
        <v>-6.16</v>
      </c>
      <c r="X208" s="103">
        <f t="shared" si="87"/>
        <v>-2</v>
      </c>
    </row>
    <row r="209" spans="1:24" s="14" customFormat="1" ht="12.75" hidden="1" outlineLevel="2">
      <c r="A209" s="14" t="s">
        <v>847</v>
      </c>
      <c r="B209" s="14" t="s">
        <v>848</v>
      </c>
      <c r="C209" s="54" t="s">
        <v>1478</v>
      </c>
      <c r="D209" s="15"/>
      <c r="E209" s="15"/>
      <c r="F209" s="15">
        <v>16.990000000000002</v>
      </c>
      <c r="G209" s="15">
        <v>115.60000000000001</v>
      </c>
      <c r="H209" s="90">
        <f t="shared" si="80"/>
        <v>-98.61000000000001</v>
      </c>
      <c r="I209" s="103">
        <f t="shared" si="81"/>
        <v>-0.8530276816608997</v>
      </c>
      <c r="J209" s="104"/>
      <c r="K209" s="15">
        <v>16.990000000000002</v>
      </c>
      <c r="L209" s="15">
        <v>115.60000000000001</v>
      </c>
      <c r="M209" s="90">
        <f t="shared" si="82"/>
        <v>-98.61000000000001</v>
      </c>
      <c r="N209" s="103">
        <f t="shared" si="83"/>
        <v>-0.8530276816608997</v>
      </c>
      <c r="O209" s="104"/>
      <c r="P209" s="15">
        <v>-43.82</v>
      </c>
      <c r="Q209" s="15">
        <v>138.87</v>
      </c>
      <c r="R209" s="90">
        <f t="shared" si="84"/>
        <v>-182.69</v>
      </c>
      <c r="S209" s="103">
        <f t="shared" si="85"/>
        <v>-1.3155469143803558</v>
      </c>
      <c r="T209" s="104"/>
      <c r="U209" s="15">
        <v>-34.83</v>
      </c>
      <c r="V209" s="15">
        <v>138.87</v>
      </c>
      <c r="W209" s="90">
        <f t="shared" si="86"/>
        <v>-173.7</v>
      </c>
      <c r="X209" s="103">
        <f t="shared" si="87"/>
        <v>-1.2508101101749838</v>
      </c>
    </row>
    <row r="210" spans="1:24" s="14" customFormat="1" ht="12.75" hidden="1" outlineLevel="2">
      <c r="A210" s="14" t="s">
        <v>849</v>
      </c>
      <c r="B210" s="14" t="s">
        <v>850</v>
      </c>
      <c r="C210" s="54" t="s">
        <v>1479</v>
      </c>
      <c r="D210" s="15"/>
      <c r="E210" s="15"/>
      <c r="F210" s="15">
        <v>3472.98</v>
      </c>
      <c r="G210" s="15">
        <v>3312.05</v>
      </c>
      <c r="H210" s="90">
        <f t="shared" si="80"/>
        <v>160.92999999999984</v>
      </c>
      <c r="I210" s="103">
        <f t="shared" si="81"/>
        <v>0.04858924231216311</v>
      </c>
      <c r="J210" s="104"/>
      <c r="K210" s="15">
        <v>3472.98</v>
      </c>
      <c r="L210" s="15">
        <v>3312.05</v>
      </c>
      <c r="M210" s="90">
        <f t="shared" si="82"/>
        <v>160.92999999999984</v>
      </c>
      <c r="N210" s="103">
        <f t="shared" si="83"/>
        <v>0.04858924231216311</v>
      </c>
      <c r="O210" s="104"/>
      <c r="P210" s="15">
        <v>11012.336000000001</v>
      </c>
      <c r="Q210" s="15">
        <v>9153.92</v>
      </c>
      <c r="R210" s="90">
        <f t="shared" si="84"/>
        <v>1858.416000000001</v>
      </c>
      <c r="S210" s="103">
        <f t="shared" si="85"/>
        <v>0.20301859749702872</v>
      </c>
      <c r="T210" s="104"/>
      <c r="U210" s="15">
        <v>36977.456000000006</v>
      </c>
      <c r="V210" s="15">
        <v>94587.6</v>
      </c>
      <c r="W210" s="90">
        <f t="shared" si="86"/>
        <v>-57610.144</v>
      </c>
      <c r="X210" s="103">
        <f t="shared" si="87"/>
        <v>-0.609066558407233</v>
      </c>
    </row>
    <row r="211" spans="1:24" s="14" customFormat="1" ht="12.75" hidden="1" outlineLevel="2">
      <c r="A211" s="14" t="s">
        <v>851</v>
      </c>
      <c r="B211" s="14" t="s">
        <v>852</v>
      </c>
      <c r="C211" s="54" t="s">
        <v>1480</v>
      </c>
      <c r="D211" s="15"/>
      <c r="E211" s="15"/>
      <c r="F211" s="15">
        <v>183319.05000000002</v>
      </c>
      <c r="G211" s="15">
        <v>489994.92</v>
      </c>
      <c r="H211" s="90">
        <f t="shared" si="80"/>
        <v>-306675.87</v>
      </c>
      <c r="I211" s="103">
        <f t="shared" si="81"/>
        <v>-0.6258756111185806</v>
      </c>
      <c r="J211" s="104"/>
      <c r="K211" s="15">
        <v>183319.05000000002</v>
      </c>
      <c r="L211" s="15">
        <v>489994.92</v>
      </c>
      <c r="M211" s="90">
        <f t="shared" si="82"/>
        <v>-306675.87</v>
      </c>
      <c r="N211" s="103">
        <f t="shared" si="83"/>
        <v>-0.6258756111185806</v>
      </c>
      <c r="O211" s="104"/>
      <c r="P211" s="15">
        <v>1878155.0860000001</v>
      </c>
      <c r="Q211" s="15">
        <v>1761624.859</v>
      </c>
      <c r="R211" s="90">
        <f t="shared" si="84"/>
        <v>116530.22700000019</v>
      </c>
      <c r="S211" s="103">
        <f t="shared" si="85"/>
        <v>0.066149286214177</v>
      </c>
      <c r="T211" s="104"/>
      <c r="U211" s="15">
        <v>9173212.006000001</v>
      </c>
      <c r="V211" s="15">
        <v>4186833.351</v>
      </c>
      <c r="W211" s="90">
        <f t="shared" si="86"/>
        <v>4986378.655000001</v>
      </c>
      <c r="X211" s="103">
        <f t="shared" si="87"/>
        <v>1.1909665938361351</v>
      </c>
    </row>
    <row r="212" spans="1:24" s="14" customFormat="1" ht="12.75" hidden="1" outlineLevel="2">
      <c r="A212" s="14" t="s">
        <v>853</v>
      </c>
      <c r="B212" s="14" t="s">
        <v>854</v>
      </c>
      <c r="C212" s="54" t="s">
        <v>1481</v>
      </c>
      <c r="D212" s="15"/>
      <c r="E212" s="15"/>
      <c r="F212" s="15">
        <v>3555</v>
      </c>
      <c r="G212" s="15">
        <v>987</v>
      </c>
      <c r="H212" s="90">
        <f t="shared" si="80"/>
        <v>2568</v>
      </c>
      <c r="I212" s="103">
        <f t="shared" si="81"/>
        <v>2.601823708206687</v>
      </c>
      <c r="J212" s="104"/>
      <c r="K212" s="15">
        <v>3555</v>
      </c>
      <c r="L212" s="15">
        <v>987</v>
      </c>
      <c r="M212" s="90">
        <f t="shared" si="82"/>
        <v>2568</v>
      </c>
      <c r="N212" s="103">
        <f t="shared" si="83"/>
        <v>2.601823708206687</v>
      </c>
      <c r="O212" s="104"/>
      <c r="P212" s="15">
        <v>13826</v>
      </c>
      <c r="Q212" s="15">
        <v>3045</v>
      </c>
      <c r="R212" s="90">
        <f t="shared" si="84"/>
        <v>10781</v>
      </c>
      <c r="S212" s="103">
        <f t="shared" si="85"/>
        <v>3.54055829228243</v>
      </c>
      <c r="T212" s="104"/>
      <c r="U212" s="15">
        <v>37316</v>
      </c>
      <c r="V212" s="15">
        <v>8131</v>
      </c>
      <c r="W212" s="90">
        <f t="shared" si="86"/>
        <v>29185</v>
      </c>
      <c r="X212" s="103">
        <f t="shared" si="87"/>
        <v>3.5893494035174025</v>
      </c>
    </row>
    <row r="213" spans="1:24" s="14" customFormat="1" ht="12.75" hidden="1" outlineLevel="2">
      <c r="A213" s="14" t="s">
        <v>855</v>
      </c>
      <c r="B213" s="14" t="s">
        <v>856</v>
      </c>
      <c r="C213" s="54" t="s">
        <v>1482</v>
      </c>
      <c r="D213" s="15"/>
      <c r="E213" s="15"/>
      <c r="F213" s="15">
        <v>-186.56</v>
      </c>
      <c r="G213" s="15">
        <v>0</v>
      </c>
      <c r="H213" s="90">
        <f t="shared" si="80"/>
        <v>-186.56</v>
      </c>
      <c r="I213" s="103" t="str">
        <f t="shared" si="81"/>
        <v>N.M.</v>
      </c>
      <c r="J213" s="104"/>
      <c r="K213" s="15">
        <v>-186.56</v>
      </c>
      <c r="L213" s="15">
        <v>0</v>
      </c>
      <c r="M213" s="90">
        <f t="shared" si="82"/>
        <v>-186.56</v>
      </c>
      <c r="N213" s="103" t="str">
        <f t="shared" si="83"/>
        <v>N.M.</v>
      </c>
      <c r="O213" s="104"/>
      <c r="P213" s="15">
        <v>-9843.38</v>
      </c>
      <c r="Q213" s="15">
        <v>0</v>
      </c>
      <c r="R213" s="90">
        <f t="shared" si="84"/>
        <v>-9843.38</v>
      </c>
      <c r="S213" s="103" t="str">
        <f t="shared" si="85"/>
        <v>N.M.</v>
      </c>
      <c r="T213" s="104"/>
      <c r="U213" s="15">
        <v>-32890.43</v>
      </c>
      <c r="V213" s="15">
        <v>-40456.200000000004</v>
      </c>
      <c r="W213" s="90">
        <f t="shared" si="86"/>
        <v>7565.770000000004</v>
      </c>
      <c r="X213" s="103">
        <f t="shared" si="87"/>
        <v>0.18701138515233767</v>
      </c>
    </row>
    <row r="214" spans="1:24" s="14" customFormat="1" ht="12.75" hidden="1" outlineLevel="2">
      <c r="A214" s="14" t="s">
        <v>857</v>
      </c>
      <c r="B214" s="14" t="s">
        <v>858</v>
      </c>
      <c r="C214" s="54" t="s">
        <v>1483</v>
      </c>
      <c r="D214" s="15"/>
      <c r="E214" s="15"/>
      <c r="F214" s="15">
        <v>0</v>
      </c>
      <c r="G214" s="15">
        <v>0</v>
      </c>
      <c r="H214" s="90">
        <f t="shared" si="80"/>
        <v>0</v>
      </c>
      <c r="I214" s="103">
        <f t="shared" si="81"/>
        <v>0</v>
      </c>
      <c r="J214" s="104"/>
      <c r="K214" s="15">
        <v>0</v>
      </c>
      <c r="L214" s="15">
        <v>0</v>
      </c>
      <c r="M214" s="90">
        <f t="shared" si="82"/>
        <v>0</v>
      </c>
      <c r="N214" s="103">
        <f t="shared" si="83"/>
        <v>0</v>
      </c>
      <c r="O214" s="104"/>
      <c r="P214" s="15">
        <v>-2612.37</v>
      </c>
      <c r="Q214" s="15">
        <v>0</v>
      </c>
      <c r="R214" s="90">
        <f t="shared" si="84"/>
        <v>-2612.37</v>
      </c>
      <c r="S214" s="103" t="str">
        <f t="shared" si="85"/>
        <v>N.M.</v>
      </c>
      <c r="T214" s="104"/>
      <c r="U214" s="15">
        <v>-10872.5</v>
      </c>
      <c r="V214" s="15">
        <v>2257.34</v>
      </c>
      <c r="W214" s="90">
        <f t="shared" si="86"/>
        <v>-13129.84</v>
      </c>
      <c r="X214" s="103">
        <f t="shared" si="87"/>
        <v>-5.81650969725429</v>
      </c>
    </row>
    <row r="215" spans="1:24" s="14" customFormat="1" ht="12.75" hidden="1" outlineLevel="2">
      <c r="A215" s="14" t="s">
        <v>859</v>
      </c>
      <c r="B215" s="14" t="s">
        <v>860</v>
      </c>
      <c r="C215" s="54" t="s">
        <v>1484</v>
      </c>
      <c r="D215" s="15"/>
      <c r="E215" s="15"/>
      <c r="F215" s="15">
        <v>0</v>
      </c>
      <c r="G215" s="15">
        <v>-4.5200000000000005</v>
      </c>
      <c r="H215" s="90">
        <f t="shared" si="80"/>
        <v>4.5200000000000005</v>
      </c>
      <c r="I215" s="103" t="str">
        <f t="shared" si="81"/>
        <v>N.M.</v>
      </c>
      <c r="J215" s="104"/>
      <c r="K215" s="15">
        <v>0</v>
      </c>
      <c r="L215" s="15">
        <v>-4.5200000000000005</v>
      </c>
      <c r="M215" s="90">
        <f t="shared" si="82"/>
        <v>4.5200000000000005</v>
      </c>
      <c r="N215" s="103" t="str">
        <f t="shared" si="83"/>
        <v>N.M.</v>
      </c>
      <c r="O215" s="104"/>
      <c r="P215" s="15">
        <v>0</v>
      </c>
      <c r="Q215" s="15">
        <v>-16.16</v>
      </c>
      <c r="R215" s="90">
        <f t="shared" si="84"/>
        <v>16.16</v>
      </c>
      <c r="S215" s="103" t="str">
        <f t="shared" si="85"/>
        <v>N.M.</v>
      </c>
      <c r="T215" s="104"/>
      <c r="U215" s="15">
        <v>0</v>
      </c>
      <c r="V215" s="15">
        <v>-15.23</v>
      </c>
      <c r="W215" s="90">
        <f t="shared" si="86"/>
        <v>15.23</v>
      </c>
      <c r="X215" s="103" t="str">
        <f t="shared" si="87"/>
        <v>N.M.</v>
      </c>
    </row>
    <row r="216" spans="1:24" s="14" customFormat="1" ht="12.75" hidden="1" outlineLevel="2">
      <c r="A216" s="14" t="s">
        <v>861</v>
      </c>
      <c r="B216" s="14" t="s">
        <v>862</v>
      </c>
      <c r="C216" s="54" t="s">
        <v>1485</v>
      </c>
      <c r="D216" s="15"/>
      <c r="E216" s="15"/>
      <c r="F216" s="15">
        <v>2251022.63</v>
      </c>
      <c r="G216" s="15">
        <v>385322.52</v>
      </c>
      <c r="H216" s="90">
        <f t="shared" si="80"/>
        <v>1865700.1099999999</v>
      </c>
      <c r="I216" s="103">
        <f t="shared" si="81"/>
        <v>4.841918167668995</v>
      </c>
      <c r="J216" s="104"/>
      <c r="K216" s="15">
        <v>2251022.63</v>
      </c>
      <c r="L216" s="15">
        <v>385322.52</v>
      </c>
      <c r="M216" s="90">
        <f t="shared" si="82"/>
        <v>1865700.1099999999</v>
      </c>
      <c r="N216" s="103">
        <f t="shared" si="83"/>
        <v>4.841918167668995</v>
      </c>
      <c r="O216" s="104"/>
      <c r="P216" s="15">
        <v>4322300.2</v>
      </c>
      <c r="Q216" s="15">
        <v>1151761.4100000001</v>
      </c>
      <c r="R216" s="90">
        <f t="shared" si="84"/>
        <v>3170538.79</v>
      </c>
      <c r="S216" s="103">
        <f t="shared" si="85"/>
        <v>2.752773936053301</v>
      </c>
      <c r="T216" s="104"/>
      <c r="U216" s="15">
        <v>9405937.08</v>
      </c>
      <c r="V216" s="15">
        <v>2058920.03</v>
      </c>
      <c r="W216" s="90">
        <f t="shared" si="86"/>
        <v>7347017.05</v>
      </c>
      <c r="X216" s="103">
        <f t="shared" si="87"/>
        <v>3.5683838823016356</v>
      </c>
    </row>
    <row r="217" spans="1:24" s="14" customFormat="1" ht="12.75" hidden="1" outlineLevel="2">
      <c r="A217" s="14" t="s">
        <v>863</v>
      </c>
      <c r="B217" s="14" t="s">
        <v>864</v>
      </c>
      <c r="C217" s="54" t="s">
        <v>1486</v>
      </c>
      <c r="D217" s="15"/>
      <c r="E217" s="15"/>
      <c r="F217" s="15">
        <v>0</v>
      </c>
      <c r="G217" s="15">
        <v>0</v>
      </c>
      <c r="H217" s="90">
        <f t="shared" si="80"/>
        <v>0</v>
      </c>
      <c r="I217" s="103">
        <f t="shared" si="81"/>
        <v>0</v>
      </c>
      <c r="J217" s="104"/>
      <c r="K217" s="15">
        <v>0</v>
      </c>
      <c r="L217" s="15">
        <v>0</v>
      </c>
      <c r="M217" s="90">
        <f t="shared" si="82"/>
        <v>0</v>
      </c>
      <c r="N217" s="103">
        <f t="shared" si="83"/>
        <v>0</v>
      </c>
      <c r="O217" s="104"/>
      <c r="P217" s="15">
        <v>0.6</v>
      </c>
      <c r="Q217" s="15">
        <v>0</v>
      </c>
      <c r="R217" s="90">
        <f t="shared" si="84"/>
        <v>0.6</v>
      </c>
      <c r="S217" s="103" t="str">
        <f t="shared" si="85"/>
        <v>N.M.</v>
      </c>
      <c r="T217" s="104"/>
      <c r="U217" s="15">
        <v>0.76</v>
      </c>
      <c r="V217" s="15">
        <v>0</v>
      </c>
      <c r="W217" s="90">
        <f t="shared" si="86"/>
        <v>0.76</v>
      </c>
      <c r="X217" s="103" t="str">
        <f t="shared" si="87"/>
        <v>N.M.</v>
      </c>
    </row>
    <row r="218" spans="1:24" s="14" customFormat="1" ht="12.75" hidden="1" outlineLevel="2">
      <c r="A218" s="14" t="s">
        <v>865</v>
      </c>
      <c r="B218" s="14" t="s">
        <v>866</v>
      </c>
      <c r="C218" s="54" t="s">
        <v>1487</v>
      </c>
      <c r="D218" s="15"/>
      <c r="E218" s="15"/>
      <c r="F218" s="15">
        <v>29142.25</v>
      </c>
      <c r="G218" s="15">
        <v>9010.050000000001</v>
      </c>
      <c r="H218" s="90">
        <f t="shared" si="80"/>
        <v>20132.199999999997</v>
      </c>
      <c r="I218" s="103">
        <f t="shared" si="81"/>
        <v>2.2344160132296707</v>
      </c>
      <c r="J218" s="104"/>
      <c r="K218" s="15">
        <v>29142.25</v>
      </c>
      <c r="L218" s="15">
        <v>9010.050000000001</v>
      </c>
      <c r="M218" s="90">
        <f t="shared" si="82"/>
        <v>20132.199999999997</v>
      </c>
      <c r="N218" s="103">
        <f t="shared" si="83"/>
        <v>2.2344160132296707</v>
      </c>
      <c r="O218" s="104"/>
      <c r="P218" s="15">
        <v>334299.35000000003</v>
      </c>
      <c r="Q218" s="15">
        <v>441097.23</v>
      </c>
      <c r="R218" s="90">
        <f t="shared" si="84"/>
        <v>-106797.87999999995</v>
      </c>
      <c r="S218" s="103">
        <f t="shared" si="85"/>
        <v>-0.24211868208739365</v>
      </c>
      <c r="T218" s="104"/>
      <c r="U218" s="15">
        <v>331904.9</v>
      </c>
      <c r="V218" s="15">
        <v>527905.35</v>
      </c>
      <c r="W218" s="90">
        <f t="shared" si="86"/>
        <v>-196000.44999999995</v>
      </c>
      <c r="X218" s="103">
        <f t="shared" si="87"/>
        <v>-0.3712795295596075</v>
      </c>
    </row>
    <row r="219" spans="1:24" s="14" customFormat="1" ht="12.75" hidden="1" outlineLevel="2">
      <c r="A219" s="14" t="s">
        <v>867</v>
      </c>
      <c r="B219" s="14" t="s">
        <v>868</v>
      </c>
      <c r="C219" s="54" t="s">
        <v>1488</v>
      </c>
      <c r="D219" s="15"/>
      <c r="E219" s="15"/>
      <c r="F219" s="15">
        <v>38475.9</v>
      </c>
      <c r="G219" s="15">
        <v>36326.99</v>
      </c>
      <c r="H219" s="90">
        <f t="shared" si="80"/>
        <v>2148.9100000000035</v>
      </c>
      <c r="I219" s="103">
        <f t="shared" si="81"/>
        <v>0.05915463956688962</v>
      </c>
      <c r="J219" s="104"/>
      <c r="K219" s="15">
        <v>38475.9</v>
      </c>
      <c r="L219" s="15">
        <v>36326.99</v>
      </c>
      <c r="M219" s="90">
        <f t="shared" si="82"/>
        <v>2148.9100000000035</v>
      </c>
      <c r="N219" s="103">
        <f t="shared" si="83"/>
        <v>0.05915463956688962</v>
      </c>
      <c r="O219" s="104"/>
      <c r="P219" s="15">
        <v>94379.15</v>
      </c>
      <c r="Q219" s="15">
        <v>121068.37</v>
      </c>
      <c r="R219" s="90">
        <f t="shared" si="84"/>
        <v>-26689.22</v>
      </c>
      <c r="S219" s="103">
        <f t="shared" si="85"/>
        <v>-0.22044750416644746</v>
      </c>
      <c r="T219" s="104"/>
      <c r="U219" s="15">
        <v>380869.25000000006</v>
      </c>
      <c r="V219" s="15">
        <v>418815.99</v>
      </c>
      <c r="W219" s="90">
        <f t="shared" si="86"/>
        <v>-37946.73999999993</v>
      </c>
      <c r="X219" s="103">
        <f t="shared" si="87"/>
        <v>-0.0906048023620109</v>
      </c>
    </row>
    <row r="220" spans="1:24" s="14" customFormat="1" ht="12.75" hidden="1" outlineLevel="2">
      <c r="A220" s="14" t="s">
        <v>869</v>
      </c>
      <c r="B220" s="14" t="s">
        <v>870</v>
      </c>
      <c r="C220" s="54" t="s">
        <v>1489</v>
      </c>
      <c r="D220" s="15"/>
      <c r="E220" s="15"/>
      <c r="F220" s="15">
        <v>194657.89</v>
      </c>
      <c r="G220" s="15">
        <v>225794.26</v>
      </c>
      <c r="H220" s="90">
        <f t="shared" si="80"/>
        <v>-31136.369999999995</v>
      </c>
      <c r="I220" s="103">
        <f t="shared" si="81"/>
        <v>-0.13789708383198046</v>
      </c>
      <c r="J220" s="104"/>
      <c r="K220" s="15">
        <v>194657.89</v>
      </c>
      <c r="L220" s="15">
        <v>225794.26</v>
      </c>
      <c r="M220" s="90">
        <f t="shared" si="82"/>
        <v>-31136.369999999995</v>
      </c>
      <c r="N220" s="103">
        <f t="shared" si="83"/>
        <v>-0.13789708383198046</v>
      </c>
      <c r="O220" s="104"/>
      <c r="P220" s="15">
        <v>594952.69</v>
      </c>
      <c r="Q220" s="15">
        <v>697166.167</v>
      </c>
      <c r="R220" s="90">
        <f t="shared" si="84"/>
        <v>-102213.47700000007</v>
      </c>
      <c r="S220" s="103">
        <f t="shared" si="85"/>
        <v>-0.1466127902331211</v>
      </c>
      <c r="T220" s="104"/>
      <c r="U220" s="15">
        <v>2421843.85</v>
      </c>
      <c r="V220" s="15">
        <v>2640594.5369999995</v>
      </c>
      <c r="W220" s="90">
        <f t="shared" si="86"/>
        <v>-218750.68699999945</v>
      </c>
      <c r="X220" s="103">
        <f t="shared" si="87"/>
        <v>-0.08284145253459618</v>
      </c>
    </row>
    <row r="221" spans="1:24" s="14" customFormat="1" ht="12.75" hidden="1" outlineLevel="2">
      <c r="A221" s="14" t="s">
        <v>871</v>
      </c>
      <c r="B221" s="14" t="s">
        <v>872</v>
      </c>
      <c r="C221" s="54" t="s">
        <v>1490</v>
      </c>
      <c r="D221" s="15"/>
      <c r="E221" s="15"/>
      <c r="F221" s="15">
        <v>1208.52</v>
      </c>
      <c r="G221" s="15">
        <v>714.5600000000001</v>
      </c>
      <c r="H221" s="90">
        <f t="shared" si="80"/>
        <v>493.9599999999999</v>
      </c>
      <c r="I221" s="103">
        <f t="shared" si="81"/>
        <v>0.6912785490371696</v>
      </c>
      <c r="J221" s="104"/>
      <c r="K221" s="15">
        <v>1208.52</v>
      </c>
      <c r="L221" s="15">
        <v>714.5600000000001</v>
      </c>
      <c r="M221" s="90">
        <f t="shared" si="82"/>
        <v>493.9599999999999</v>
      </c>
      <c r="N221" s="103">
        <f t="shared" si="83"/>
        <v>0.6912785490371696</v>
      </c>
      <c r="O221" s="104"/>
      <c r="P221" s="15">
        <v>1208.52</v>
      </c>
      <c r="Q221" s="15">
        <v>1258.4</v>
      </c>
      <c r="R221" s="90">
        <f t="shared" si="84"/>
        <v>-49.88000000000011</v>
      </c>
      <c r="S221" s="103">
        <f t="shared" si="85"/>
        <v>-0.03963763509218063</v>
      </c>
      <c r="T221" s="104"/>
      <c r="U221" s="15">
        <v>8606.76</v>
      </c>
      <c r="V221" s="15">
        <v>9051.13</v>
      </c>
      <c r="W221" s="90">
        <f t="shared" si="86"/>
        <v>-444.369999999999</v>
      </c>
      <c r="X221" s="103">
        <f t="shared" si="87"/>
        <v>-0.049095527298801254</v>
      </c>
    </row>
    <row r="222" spans="1:24" s="14" customFormat="1" ht="12.75" hidden="1" outlineLevel="2">
      <c r="A222" s="14" t="s">
        <v>873</v>
      </c>
      <c r="B222" s="14" t="s">
        <v>874</v>
      </c>
      <c r="C222" s="54" t="s">
        <v>1491</v>
      </c>
      <c r="D222" s="15"/>
      <c r="E222" s="15"/>
      <c r="F222" s="15">
        <v>0</v>
      </c>
      <c r="G222" s="15">
        <v>8</v>
      </c>
      <c r="H222" s="90">
        <f t="shared" si="80"/>
        <v>-8</v>
      </c>
      <c r="I222" s="103" t="str">
        <f t="shared" si="81"/>
        <v>N.M.</v>
      </c>
      <c r="J222" s="104"/>
      <c r="K222" s="15">
        <v>0</v>
      </c>
      <c r="L222" s="15">
        <v>8</v>
      </c>
      <c r="M222" s="90">
        <f t="shared" si="82"/>
        <v>-8</v>
      </c>
      <c r="N222" s="103" t="str">
        <f t="shared" si="83"/>
        <v>N.M.</v>
      </c>
      <c r="O222" s="104"/>
      <c r="P222" s="15">
        <v>20</v>
      </c>
      <c r="Q222" s="15">
        <v>52</v>
      </c>
      <c r="R222" s="90">
        <f t="shared" si="84"/>
        <v>-32</v>
      </c>
      <c r="S222" s="103">
        <f t="shared" si="85"/>
        <v>-0.6153846153846154</v>
      </c>
      <c r="T222" s="104"/>
      <c r="U222" s="15">
        <v>56</v>
      </c>
      <c r="V222" s="15">
        <v>430</v>
      </c>
      <c r="W222" s="90">
        <f t="shared" si="86"/>
        <v>-374</v>
      </c>
      <c r="X222" s="103">
        <f t="shared" si="87"/>
        <v>-0.8697674418604651</v>
      </c>
    </row>
    <row r="223" spans="1:24" s="14" customFormat="1" ht="12.75" hidden="1" outlineLevel="2">
      <c r="A223" s="14" t="s">
        <v>875</v>
      </c>
      <c r="B223" s="14" t="s">
        <v>876</v>
      </c>
      <c r="C223" s="54" t="s">
        <v>1470</v>
      </c>
      <c r="D223" s="15"/>
      <c r="E223" s="15"/>
      <c r="F223" s="15">
        <v>56456.87</v>
      </c>
      <c r="G223" s="15">
        <v>53056.700000000004</v>
      </c>
      <c r="H223" s="90">
        <f t="shared" si="80"/>
        <v>3400.1699999999983</v>
      </c>
      <c r="I223" s="103">
        <f t="shared" si="81"/>
        <v>0.0640855914521634</v>
      </c>
      <c r="J223" s="104"/>
      <c r="K223" s="15">
        <v>56456.87</v>
      </c>
      <c r="L223" s="15">
        <v>53056.700000000004</v>
      </c>
      <c r="M223" s="90">
        <f t="shared" si="82"/>
        <v>3400.1699999999983</v>
      </c>
      <c r="N223" s="103">
        <f t="shared" si="83"/>
        <v>0.0640855914521634</v>
      </c>
      <c r="O223" s="104"/>
      <c r="P223" s="15">
        <v>162401.78</v>
      </c>
      <c r="Q223" s="15">
        <v>139706.89</v>
      </c>
      <c r="R223" s="90">
        <f t="shared" si="84"/>
        <v>22694.889999999985</v>
      </c>
      <c r="S223" s="103">
        <f t="shared" si="85"/>
        <v>0.16244646201772855</v>
      </c>
      <c r="T223" s="104"/>
      <c r="U223" s="15">
        <v>620529.9</v>
      </c>
      <c r="V223" s="15">
        <v>547783.77</v>
      </c>
      <c r="W223" s="90">
        <f t="shared" si="86"/>
        <v>72746.13</v>
      </c>
      <c r="X223" s="103">
        <f t="shared" si="87"/>
        <v>0.1328008129923236</v>
      </c>
    </row>
    <row r="224" spans="1:24" s="14" customFormat="1" ht="12.75" hidden="1" outlineLevel="2">
      <c r="A224" s="14" t="s">
        <v>877</v>
      </c>
      <c r="B224" s="14" t="s">
        <v>878</v>
      </c>
      <c r="C224" s="54" t="s">
        <v>1492</v>
      </c>
      <c r="D224" s="15"/>
      <c r="E224" s="15"/>
      <c r="F224" s="15">
        <v>0</v>
      </c>
      <c r="G224" s="15">
        <v>-1287.8</v>
      </c>
      <c r="H224" s="90">
        <f t="shared" si="80"/>
        <v>1287.8</v>
      </c>
      <c r="I224" s="103" t="str">
        <f t="shared" si="81"/>
        <v>N.M.</v>
      </c>
      <c r="J224" s="104"/>
      <c r="K224" s="15">
        <v>0</v>
      </c>
      <c r="L224" s="15">
        <v>-1287.8</v>
      </c>
      <c r="M224" s="90">
        <f t="shared" si="82"/>
        <v>1287.8</v>
      </c>
      <c r="N224" s="103" t="str">
        <f t="shared" si="83"/>
        <v>N.M.</v>
      </c>
      <c r="O224" s="104"/>
      <c r="P224" s="15">
        <v>0.88</v>
      </c>
      <c r="Q224" s="15">
        <v>-867.55</v>
      </c>
      <c r="R224" s="90">
        <f t="shared" si="84"/>
        <v>868.43</v>
      </c>
      <c r="S224" s="103">
        <f t="shared" si="85"/>
        <v>1.0010143507578815</v>
      </c>
      <c r="T224" s="104"/>
      <c r="U224" s="15">
        <v>1287.8</v>
      </c>
      <c r="V224" s="15">
        <v>713.45</v>
      </c>
      <c r="W224" s="90">
        <f t="shared" si="86"/>
        <v>574.3499999999999</v>
      </c>
      <c r="X224" s="103">
        <f t="shared" si="87"/>
        <v>0.8050318873081503</v>
      </c>
    </row>
    <row r="225" spans="1:24" s="14" customFormat="1" ht="12.75" hidden="1" outlineLevel="2">
      <c r="A225" s="14" t="s">
        <v>879</v>
      </c>
      <c r="B225" s="14" t="s">
        <v>880</v>
      </c>
      <c r="C225" s="54" t="s">
        <v>1493</v>
      </c>
      <c r="D225" s="15"/>
      <c r="E225" s="15"/>
      <c r="F225" s="15">
        <v>407.38</v>
      </c>
      <c r="G225" s="15">
        <v>664.71</v>
      </c>
      <c r="H225" s="90">
        <f t="shared" si="80"/>
        <v>-257.33000000000004</v>
      </c>
      <c r="I225" s="103">
        <f t="shared" si="81"/>
        <v>-0.38713123016052114</v>
      </c>
      <c r="J225" s="104"/>
      <c r="K225" s="15">
        <v>407.38</v>
      </c>
      <c r="L225" s="15">
        <v>664.71</v>
      </c>
      <c r="M225" s="90">
        <f t="shared" si="82"/>
        <v>-257.33000000000004</v>
      </c>
      <c r="N225" s="103">
        <f t="shared" si="83"/>
        <v>-0.38713123016052114</v>
      </c>
      <c r="O225" s="104"/>
      <c r="P225" s="15">
        <v>3221.01</v>
      </c>
      <c r="Q225" s="15">
        <v>1888.94</v>
      </c>
      <c r="R225" s="90">
        <f t="shared" si="84"/>
        <v>1332.0700000000002</v>
      </c>
      <c r="S225" s="103">
        <f t="shared" si="85"/>
        <v>0.7051944476796511</v>
      </c>
      <c r="T225" s="104"/>
      <c r="U225" s="15">
        <v>13895.59</v>
      </c>
      <c r="V225" s="15">
        <v>9548.439999999999</v>
      </c>
      <c r="W225" s="90">
        <f t="shared" si="86"/>
        <v>4347.1500000000015</v>
      </c>
      <c r="X225" s="103">
        <f t="shared" si="87"/>
        <v>0.4552733221342965</v>
      </c>
    </row>
    <row r="226" spans="1:24" s="14" customFormat="1" ht="12.75" hidden="1" outlineLevel="2">
      <c r="A226" s="14" t="s">
        <v>881</v>
      </c>
      <c r="B226" s="14" t="s">
        <v>882</v>
      </c>
      <c r="C226" s="54" t="s">
        <v>1494</v>
      </c>
      <c r="D226" s="15"/>
      <c r="E226" s="15"/>
      <c r="F226" s="15">
        <v>76027.33</v>
      </c>
      <c r="G226" s="15">
        <v>62621.72</v>
      </c>
      <c r="H226" s="90">
        <f t="shared" si="80"/>
        <v>13405.61</v>
      </c>
      <c r="I226" s="103">
        <f t="shared" si="81"/>
        <v>0.21407284884541658</v>
      </c>
      <c r="J226" s="104"/>
      <c r="K226" s="15">
        <v>76027.33</v>
      </c>
      <c r="L226" s="15">
        <v>62621.72</v>
      </c>
      <c r="M226" s="90">
        <f t="shared" si="82"/>
        <v>13405.61</v>
      </c>
      <c r="N226" s="103">
        <f t="shared" si="83"/>
        <v>0.21407284884541658</v>
      </c>
      <c r="O226" s="104"/>
      <c r="P226" s="15">
        <v>208249.44</v>
      </c>
      <c r="Q226" s="15">
        <v>182893.03</v>
      </c>
      <c r="R226" s="90">
        <f t="shared" si="84"/>
        <v>25356.410000000003</v>
      </c>
      <c r="S226" s="103">
        <f t="shared" si="85"/>
        <v>0.13864065787526186</v>
      </c>
      <c r="T226" s="104"/>
      <c r="U226" s="15">
        <v>822286.6599999999</v>
      </c>
      <c r="V226" s="15">
        <v>721899.7</v>
      </c>
      <c r="W226" s="90">
        <f t="shared" si="86"/>
        <v>100386.95999999996</v>
      </c>
      <c r="X226" s="103">
        <f t="shared" si="87"/>
        <v>0.13905942889296113</v>
      </c>
    </row>
    <row r="227" spans="1:24" s="14" customFormat="1" ht="12.75" hidden="1" outlineLevel="2">
      <c r="A227" s="14" t="s">
        <v>883</v>
      </c>
      <c r="B227" s="14" t="s">
        <v>884</v>
      </c>
      <c r="C227" s="54" t="s">
        <v>1495</v>
      </c>
      <c r="D227" s="15"/>
      <c r="E227" s="15"/>
      <c r="F227" s="15">
        <v>37.660000000000004</v>
      </c>
      <c r="G227" s="15">
        <v>38.59</v>
      </c>
      <c r="H227" s="90">
        <f t="shared" si="80"/>
        <v>-0.9299999999999997</v>
      </c>
      <c r="I227" s="103">
        <f t="shared" si="81"/>
        <v>-0.024099507644467468</v>
      </c>
      <c r="J227" s="104"/>
      <c r="K227" s="15">
        <v>37.660000000000004</v>
      </c>
      <c r="L227" s="15">
        <v>38.59</v>
      </c>
      <c r="M227" s="90">
        <f t="shared" si="82"/>
        <v>-0.9299999999999997</v>
      </c>
      <c r="N227" s="103">
        <f t="shared" si="83"/>
        <v>-0.024099507644467468</v>
      </c>
      <c r="O227" s="104"/>
      <c r="P227" s="15">
        <v>-80.31</v>
      </c>
      <c r="Q227" s="15">
        <v>-39.39999999999999</v>
      </c>
      <c r="R227" s="90">
        <f t="shared" si="84"/>
        <v>-40.91000000000001</v>
      </c>
      <c r="S227" s="103">
        <f t="shared" si="85"/>
        <v>-1.0383248730964472</v>
      </c>
      <c r="T227" s="104"/>
      <c r="U227" s="15">
        <v>23.630000000000003</v>
      </c>
      <c r="V227" s="15">
        <v>1362.1699999999998</v>
      </c>
      <c r="W227" s="90">
        <f t="shared" si="86"/>
        <v>-1338.5399999999997</v>
      </c>
      <c r="X227" s="103">
        <f t="shared" si="87"/>
        <v>-0.9826526791810125</v>
      </c>
    </row>
    <row r="228" spans="1:24" s="14" customFormat="1" ht="12.75" hidden="1" outlineLevel="2">
      <c r="A228" s="14" t="s">
        <v>885</v>
      </c>
      <c r="B228" s="14" t="s">
        <v>886</v>
      </c>
      <c r="C228" s="54" t="s">
        <v>1496</v>
      </c>
      <c r="D228" s="15"/>
      <c r="E228" s="15"/>
      <c r="F228" s="15">
        <v>4960.05</v>
      </c>
      <c r="G228" s="15">
        <v>8491.64</v>
      </c>
      <c r="H228" s="90">
        <f t="shared" si="80"/>
        <v>-3531.5899999999992</v>
      </c>
      <c r="I228" s="103">
        <f t="shared" si="81"/>
        <v>-0.4158902167308081</v>
      </c>
      <c r="J228" s="104"/>
      <c r="K228" s="15">
        <v>4960.05</v>
      </c>
      <c r="L228" s="15">
        <v>8491.64</v>
      </c>
      <c r="M228" s="90">
        <f t="shared" si="82"/>
        <v>-3531.5899999999992</v>
      </c>
      <c r="N228" s="103">
        <f t="shared" si="83"/>
        <v>-0.4158902167308081</v>
      </c>
      <c r="O228" s="104"/>
      <c r="P228" s="15">
        <v>18334.66</v>
      </c>
      <c r="Q228" s="15">
        <v>14421.3</v>
      </c>
      <c r="R228" s="90">
        <f t="shared" si="84"/>
        <v>3913.3600000000006</v>
      </c>
      <c r="S228" s="103">
        <f t="shared" si="85"/>
        <v>0.27135972485143506</v>
      </c>
      <c r="T228" s="104"/>
      <c r="U228" s="15">
        <v>91930.69</v>
      </c>
      <c r="V228" s="15">
        <v>82114.67</v>
      </c>
      <c r="W228" s="90">
        <f t="shared" si="86"/>
        <v>9816.020000000004</v>
      </c>
      <c r="X228" s="103">
        <f t="shared" si="87"/>
        <v>0.1195403939393534</v>
      </c>
    </row>
    <row r="229" spans="1:24" s="14" customFormat="1" ht="12.75" hidden="1" outlineLevel="2">
      <c r="A229" s="14" t="s">
        <v>887</v>
      </c>
      <c r="B229" s="14" t="s">
        <v>888</v>
      </c>
      <c r="C229" s="54" t="s">
        <v>1497</v>
      </c>
      <c r="D229" s="15"/>
      <c r="E229" s="15"/>
      <c r="F229" s="15">
        <v>86104.33</v>
      </c>
      <c r="G229" s="15">
        <v>122573.44</v>
      </c>
      <c r="H229" s="90">
        <f aca="true" t="shared" si="88" ref="H229:H260">+F229-G229</f>
        <v>-36469.11</v>
      </c>
      <c r="I229" s="103">
        <f aca="true" t="shared" si="89" ref="I229:I260">IF(G229&lt;0,IF(H229=0,0,IF(OR(G229=0,F229=0),"N.M.",IF(ABS(H229/G229)&gt;=10,"N.M.",H229/(-G229)))),IF(H229=0,0,IF(OR(G229=0,F229=0),"N.M.",IF(ABS(H229/G229)&gt;=10,"N.M.",H229/G229))))</f>
        <v>-0.29752864894711284</v>
      </c>
      <c r="J229" s="104"/>
      <c r="K229" s="15">
        <v>86104.33</v>
      </c>
      <c r="L229" s="15">
        <v>122573.44</v>
      </c>
      <c r="M229" s="90">
        <f aca="true" t="shared" si="90" ref="M229:M260">+K229-L229</f>
        <v>-36469.11</v>
      </c>
      <c r="N229" s="103">
        <f aca="true" t="shared" si="91" ref="N229:N260">IF(L229&lt;0,IF(M229=0,0,IF(OR(L229=0,K229=0),"N.M.",IF(ABS(M229/L229)&gt;=10,"N.M.",M229/(-L229)))),IF(M229=0,0,IF(OR(L229=0,K229=0),"N.M.",IF(ABS(M229/L229)&gt;=10,"N.M.",M229/L229))))</f>
        <v>-0.29752864894711284</v>
      </c>
      <c r="O229" s="104"/>
      <c r="P229" s="15">
        <v>252661.57</v>
      </c>
      <c r="Q229" s="15">
        <v>193764.8</v>
      </c>
      <c r="R229" s="90">
        <f aca="true" t="shared" si="92" ref="R229:R260">+P229-Q229</f>
        <v>58896.77000000002</v>
      </c>
      <c r="S229" s="103">
        <f aca="true" t="shared" si="93" ref="S229:S260">IF(Q229&lt;0,IF(R229=0,0,IF(OR(Q229=0,P229=0),"N.M.",IF(ABS(R229/Q229)&gt;=10,"N.M.",R229/(-Q229)))),IF(R229=0,0,IF(OR(Q229=0,P229=0),"N.M.",IF(ABS(R229/Q229)&gt;=10,"N.M.",R229/Q229))))</f>
        <v>0.3039601104018894</v>
      </c>
      <c r="T229" s="104"/>
      <c r="U229" s="15">
        <v>1166323.8</v>
      </c>
      <c r="V229" s="15">
        <v>977870.79</v>
      </c>
      <c r="W229" s="90">
        <f aca="true" t="shared" si="94" ref="W229:W260">+U229-V229</f>
        <v>188453.01</v>
      </c>
      <c r="X229" s="103">
        <f aca="true" t="shared" si="95" ref="X229:X260">IF(V229&lt;0,IF(W229=0,0,IF(OR(V229=0,U229=0),"N.M.",IF(ABS(W229/V229)&gt;=10,"N.M.",W229/(-V229)))),IF(W229=0,0,IF(OR(V229=0,U229=0),"N.M.",IF(ABS(W229/V229)&gt;=10,"N.M.",W229/V229))))</f>
        <v>0.1927177004642914</v>
      </c>
    </row>
    <row r="230" spans="1:24" s="14" customFormat="1" ht="12.75" hidden="1" outlineLevel="2">
      <c r="A230" s="14" t="s">
        <v>889</v>
      </c>
      <c r="B230" s="14" t="s">
        <v>890</v>
      </c>
      <c r="C230" s="54" t="s">
        <v>1498</v>
      </c>
      <c r="D230" s="15"/>
      <c r="E230" s="15"/>
      <c r="F230" s="15">
        <v>0</v>
      </c>
      <c r="G230" s="15">
        <v>0</v>
      </c>
      <c r="H230" s="90">
        <f t="shared" si="88"/>
        <v>0</v>
      </c>
      <c r="I230" s="103">
        <f t="shared" si="89"/>
        <v>0</v>
      </c>
      <c r="J230" s="104"/>
      <c r="K230" s="15">
        <v>0</v>
      </c>
      <c r="L230" s="15">
        <v>0</v>
      </c>
      <c r="M230" s="90">
        <f t="shared" si="90"/>
        <v>0</v>
      </c>
      <c r="N230" s="103">
        <f t="shared" si="91"/>
        <v>0</v>
      </c>
      <c r="O230" s="104"/>
      <c r="P230" s="15">
        <v>0</v>
      </c>
      <c r="Q230" s="15">
        <v>186.31</v>
      </c>
      <c r="R230" s="90">
        <f t="shared" si="92"/>
        <v>-186.31</v>
      </c>
      <c r="S230" s="103" t="str">
        <f t="shared" si="93"/>
        <v>N.M.</v>
      </c>
      <c r="T230" s="104"/>
      <c r="U230" s="15">
        <v>-75895.97</v>
      </c>
      <c r="V230" s="15">
        <v>18532.760000000002</v>
      </c>
      <c r="W230" s="90">
        <f t="shared" si="94"/>
        <v>-94428.73000000001</v>
      </c>
      <c r="X230" s="103">
        <f t="shared" si="95"/>
        <v>-5.095232982027501</v>
      </c>
    </row>
    <row r="231" spans="1:24" s="14" customFormat="1" ht="12.75" hidden="1" outlineLevel="2">
      <c r="A231" s="14" t="s">
        <v>891</v>
      </c>
      <c r="B231" s="14" t="s">
        <v>892</v>
      </c>
      <c r="C231" s="54" t="s">
        <v>1499</v>
      </c>
      <c r="D231" s="15"/>
      <c r="E231" s="15"/>
      <c r="F231" s="15">
        <v>0</v>
      </c>
      <c r="G231" s="15">
        <v>0</v>
      </c>
      <c r="H231" s="90">
        <f t="shared" si="88"/>
        <v>0</v>
      </c>
      <c r="I231" s="103">
        <f t="shared" si="89"/>
        <v>0</v>
      </c>
      <c r="J231" s="104"/>
      <c r="K231" s="15">
        <v>0</v>
      </c>
      <c r="L231" s="15">
        <v>0</v>
      </c>
      <c r="M231" s="90">
        <f t="shared" si="90"/>
        <v>0</v>
      </c>
      <c r="N231" s="103">
        <f t="shared" si="91"/>
        <v>0</v>
      </c>
      <c r="O231" s="104"/>
      <c r="P231" s="15">
        <v>0</v>
      </c>
      <c r="Q231" s="15">
        <v>18.43</v>
      </c>
      <c r="R231" s="90">
        <f t="shared" si="92"/>
        <v>-18.43</v>
      </c>
      <c r="S231" s="103" t="str">
        <f t="shared" si="93"/>
        <v>N.M.</v>
      </c>
      <c r="T231" s="104"/>
      <c r="U231" s="15">
        <v>-7872.8</v>
      </c>
      <c r="V231" s="15">
        <v>2928.03</v>
      </c>
      <c r="W231" s="90">
        <f t="shared" si="94"/>
        <v>-10800.83</v>
      </c>
      <c r="X231" s="103">
        <f t="shared" si="95"/>
        <v>-3.6887702653319807</v>
      </c>
    </row>
    <row r="232" spans="1:24" s="14" customFormat="1" ht="12.75" hidden="1" outlineLevel="2">
      <c r="A232" s="14" t="s">
        <v>893</v>
      </c>
      <c r="B232" s="14" t="s">
        <v>894</v>
      </c>
      <c r="C232" s="54" t="s">
        <v>1500</v>
      </c>
      <c r="D232" s="15"/>
      <c r="E232" s="15"/>
      <c r="F232" s="15">
        <v>8895.9</v>
      </c>
      <c r="G232" s="15">
        <v>7195.6900000000005</v>
      </c>
      <c r="H232" s="90">
        <f t="shared" si="88"/>
        <v>1700.2099999999991</v>
      </c>
      <c r="I232" s="103">
        <f t="shared" si="89"/>
        <v>0.2362817186399079</v>
      </c>
      <c r="J232" s="104"/>
      <c r="K232" s="15">
        <v>8895.9</v>
      </c>
      <c r="L232" s="15">
        <v>7195.6900000000005</v>
      </c>
      <c r="M232" s="90">
        <f t="shared" si="90"/>
        <v>1700.2099999999991</v>
      </c>
      <c r="N232" s="103">
        <f t="shared" si="91"/>
        <v>0.2362817186399079</v>
      </c>
      <c r="O232" s="104"/>
      <c r="P232" s="15">
        <v>25174.05</v>
      </c>
      <c r="Q232" s="15">
        <v>15116.95</v>
      </c>
      <c r="R232" s="90">
        <f t="shared" si="92"/>
        <v>10057.099999999999</v>
      </c>
      <c r="S232" s="103">
        <f t="shared" si="93"/>
        <v>0.6652863176765154</v>
      </c>
      <c r="T232" s="104"/>
      <c r="U232" s="15">
        <v>93843.3</v>
      </c>
      <c r="V232" s="15">
        <v>47578.030000000006</v>
      </c>
      <c r="W232" s="90">
        <f t="shared" si="94"/>
        <v>46265.27</v>
      </c>
      <c r="X232" s="103">
        <f t="shared" si="95"/>
        <v>0.9724082733143846</v>
      </c>
    </row>
    <row r="233" spans="1:24" s="14" customFormat="1" ht="12.75" hidden="1" outlineLevel="2">
      <c r="A233" s="14" t="s">
        <v>895</v>
      </c>
      <c r="B233" s="14" t="s">
        <v>896</v>
      </c>
      <c r="C233" s="54" t="s">
        <v>1501</v>
      </c>
      <c r="D233" s="15"/>
      <c r="E233" s="15"/>
      <c r="F233" s="15">
        <v>2128.45</v>
      </c>
      <c r="G233" s="15">
        <v>3303.1</v>
      </c>
      <c r="H233" s="90">
        <f t="shared" si="88"/>
        <v>-1174.65</v>
      </c>
      <c r="I233" s="103">
        <f t="shared" si="89"/>
        <v>-0.3556204777330387</v>
      </c>
      <c r="J233" s="104"/>
      <c r="K233" s="15">
        <v>2128.45</v>
      </c>
      <c r="L233" s="15">
        <v>3303.1</v>
      </c>
      <c r="M233" s="90">
        <f t="shared" si="90"/>
        <v>-1174.65</v>
      </c>
      <c r="N233" s="103">
        <f t="shared" si="91"/>
        <v>-0.3556204777330387</v>
      </c>
      <c r="O233" s="104"/>
      <c r="P233" s="15">
        <v>5118.27</v>
      </c>
      <c r="Q233" s="15">
        <v>5494.1900000000005</v>
      </c>
      <c r="R233" s="90">
        <f t="shared" si="92"/>
        <v>-375.9200000000001</v>
      </c>
      <c r="S233" s="103">
        <f t="shared" si="93"/>
        <v>-0.06842136875499392</v>
      </c>
      <c r="T233" s="104"/>
      <c r="U233" s="15">
        <v>20879.38</v>
      </c>
      <c r="V233" s="15">
        <v>17530.97</v>
      </c>
      <c r="W233" s="90">
        <f t="shared" si="94"/>
        <v>3348.41</v>
      </c>
      <c r="X233" s="103">
        <f t="shared" si="95"/>
        <v>0.19099969938913816</v>
      </c>
    </row>
    <row r="234" spans="1:24" s="14" customFormat="1" ht="12.75" hidden="1" outlineLevel="2">
      <c r="A234" s="14" t="s">
        <v>897</v>
      </c>
      <c r="B234" s="14" t="s">
        <v>898</v>
      </c>
      <c r="C234" s="54" t="s">
        <v>1502</v>
      </c>
      <c r="D234" s="15"/>
      <c r="E234" s="15"/>
      <c r="F234" s="15">
        <v>31922.12</v>
      </c>
      <c r="G234" s="15">
        <v>44511.87</v>
      </c>
      <c r="H234" s="90">
        <f t="shared" si="88"/>
        <v>-12589.750000000004</v>
      </c>
      <c r="I234" s="103">
        <f t="shared" si="89"/>
        <v>-0.28284028507452064</v>
      </c>
      <c r="J234" s="104"/>
      <c r="K234" s="15">
        <v>31922.12</v>
      </c>
      <c r="L234" s="15">
        <v>44511.87</v>
      </c>
      <c r="M234" s="90">
        <f t="shared" si="90"/>
        <v>-12589.750000000004</v>
      </c>
      <c r="N234" s="103">
        <f t="shared" si="91"/>
        <v>-0.28284028507452064</v>
      </c>
      <c r="O234" s="104"/>
      <c r="P234" s="15">
        <v>67614.92</v>
      </c>
      <c r="Q234" s="15">
        <v>69941.37</v>
      </c>
      <c r="R234" s="90">
        <f t="shared" si="92"/>
        <v>-2326.449999999997</v>
      </c>
      <c r="S234" s="103">
        <f t="shared" si="93"/>
        <v>-0.03326286002118628</v>
      </c>
      <c r="T234" s="104"/>
      <c r="U234" s="15">
        <v>262610.62</v>
      </c>
      <c r="V234" s="15">
        <v>208525.88</v>
      </c>
      <c r="W234" s="90">
        <f t="shared" si="94"/>
        <v>54084.73999999999</v>
      </c>
      <c r="X234" s="103">
        <f t="shared" si="95"/>
        <v>0.2593670387579709</v>
      </c>
    </row>
    <row r="235" spans="1:24" s="14" customFormat="1" ht="12.75" hidden="1" outlineLevel="2">
      <c r="A235" s="14" t="s">
        <v>899</v>
      </c>
      <c r="B235" s="14" t="s">
        <v>900</v>
      </c>
      <c r="C235" s="54" t="s">
        <v>1503</v>
      </c>
      <c r="D235" s="15"/>
      <c r="E235" s="15"/>
      <c r="F235" s="15">
        <v>2297.48</v>
      </c>
      <c r="G235" s="15">
        <v>12481.710000000001</v>
      </c>
      <c r="H235" s="90">
        <f t="shared" si="88"/>
        <v>-10184.230000000001</v>
      </c>
      <c r="I235" s="103">
        <f t="shared" si="89"/>
        <v>-0.8159322721005375</v>
      </c>
      <c r="J235" s="104"/>
      <c r="K235" s="15">
        <v>2297.48</v>
      </c>
      <c r="L235" s="15">
        <v>12481.710000000001</v>
      </c>
      <c r="M235" s="90">
        <f t="shared" si="90"/>
        <v>-10184.230000000001</v>
      </c>
      <c r="N235" s="103">
        <f t="shared" si="91"/>
        <v>-0.8159322721005375</v>
      </c>
      <c r="O235" s="104"/>
      <c r="P235" s="15">
        <v>58337.740000000005</v>
      </c>
      <c r="Q235" s="15">
        <v>43909.560000000005</v>
      </c>
      <c r="R235" s="90">
        <f t="shared" si="92"/>
        <v>14428.18</v>
      </c>
      <c r="S235" s="103">
        <f t="shared" si="93"/>
        <v>0.3285885807099866</v>
      </c>
      <c r="T235" s="104"/>
      <c r="U235" s="15">
        <v>191225.06000000003</v>
      </c>
      <c r="V235" s="15">
        <v>209090.778</v>
      </c>
      <c r="W235" s="90">
        <f t="shared" si="94"/>
        <v>-17865.717999999964</v>
      </c>
      <c r="X235" s="103">
        <f t="shared" si="95"/>
        <v>-0.08544479183103888</v>
      </c>
    </row>
    <row r="236" spans="1:24" s="14" customFormat="1" ht="12.75" hidden="1" outlineLevel="2">
      <c r="A236" s="14" t="s">
        <v>901</v>
      </c>
      <c r="B236" s="14" t="s">
        <v>902</v>
      </c>
      <c r="C236" s="54" t="s">
        <v>1504</v>
      </c>
      <c r="D236" s="15"/>
      <c r="E236" s="15"/>
      <c r="F236" s="15">
        <v>349.93</v>
      </c>
      <c r="G236" s="15">
        <v>-31850.66</v>
      </c>
      <c r="H236" s="90">
        <f t="shared" si="88"/>
        <v>32200.59</v>
      </c>
      <c r="I236" s="103">
        <f t="shared" si="89"/>
        <v>1.0109865855213047</v>
      </c>
      <c r="J236" s="104"/>
      <c r="K236" s="15">
        <v>349.93</v>
      </c>
      <c r="L236" s="15">
        <v>-31850.66</v>
      </c>
      <c r="M236" s="90">
        <f t="shared" si="90"/>
        <v>32200.59</v>
      </c>
      <c r="N236" s="103">
        <f t="shared" si="91"/>
        <v>1.0109865855213047</v>
      </c>
      <c r="O236" s="104"/>
      <c r="P236" s="15">
        <v>53624.66</v>
      </c>
      <c r="Q236" s="15">
        <v>59822.06</v>
      </c>
      <c r="R236" s="90">
        <f t="shared" si="92"/>
        <v>-6197.399999999994</v>
      </c>
      <c r="S236" s="103">
        <f t="shared" si="93"/>
        <v>-0.10359723486620144</v>
      </c>
      <c r="T236" s="104"/>
      <c r="U236" s="15">
        <v>153308.66999999998</v>
      </c>
      <c r="V236" s="15">
        <v>223493.44</v>
      </c>
      <c r="W236" s="90">
        <f t="shared" si="94"/>
        <v>-70184.77000000002</v>
      </c>
      <c r="X236" s="103">
        <f t="shared" si="95"/>
        <v>-0.3140350338694506</v>
      </c>
    </row>
    <row r="237" spans="1:24" s="14" customFormat="1" ht="12.75" hidden="1" outlineLevel="2">
      <c r="A237" s="14" t="s">
        <v>903</v>
      </c>
      <c r="B237" s="14" t="s">
        <v>904</v>
      </c>
      <c r="C237" s="54" t="s">
        <v>1505</v>
      </c>
      <c r="D237" s="15"/>
      <c r="E237" s="15"/>
      <c r="F237" s="15">
        <v>22814.64</v>
      </c>
      <c r="G237" s="15">
        <v>12712.5</v>
      </c>
      <c r="H237" s="90">
        <f t="shared" si="88"/>
        <v>10102.14</v>
      </c>
      <c r="I237" s="103">
        <f t="shared" si="89"/>
        <v>0.7946619469026548</v>
      </c>
      <c r="J237" s="104"/>
      <c r="K237" s="15">
        <v>22814.64</v>
      </c>
      <c r="L237" s="15">
        <v>12712.5</v>
      </c>
      <c r="M237" s="90">
        <f t="shared" si="90"/>
        <v>10102.14</v>
      </c>
      <c r="N237" s="103">
        <f t="shared" si="91"/>
        <v>0.7946619469026548</v>
      </c>
      <c r="O237" s="104"/>
      <c r="P237" s="15">
        <v>44116.14</v>
      </c>
      <c r="Q237" s="15">
        <v>32050.5</v>
      </c>
      <c r="R237" s="90">
        <f t="shared" si="92"/>
        <v>12065.64</v>
      </c>
      <c r="S237" s="103">
        <f t="shared" si="93"/>
        <v>0.37645715355454673</v>
      </c>
      <c r="T237" s="104"/>
      <c r="U237" s="15">
        <v>124177.14</v>
      </c>
      <c r="V237" s="15">
        <v>112521</v>
      </c>
      <c r="W237" s="90">
        <f t="shared" si="94"/>
        <v>11656.14</v>
      </c>
      <c r="X237" s="103">
        <f t="shared" si="95"/>
        <v>0.10359079638467486</v>
      </c>
    </row>
    <row r="238" spans="1:24" s="14" customFormat="1" ht="12.75" hidden="1" outlineLevel="2">
      <c r="A238" s="14" t="s">
        <v>905</v>
      </c>
      <c r="B238" s="14" t="s">
        <v>906</v>
      </c>
      <c r="C238" s="54" t="s">
        <v>1506</v>
      </c>
      <c r="D238" s="15"/>
      <c r="E238" s="15"/>
      <c r="F238" s="15">
        <v>0</v>
      </c>
      <c r="G238" s="15">
        <v>-659338</v>
      </c>
      <c r="H238" s="90">
        <f t="shared" si="88"/>
        <v>659338</v>
      </c>
      <c r="I238" s="103" t="str">
        <f t="shared" si="89"/>
        <v>N.M.</v>
      </c>
      <c r="J238" s="104"/>
      <c r="K238" s="15">
        <v>0</v>
      </c>
      <c r="L238" s="15">
        <v>-659338</v>
      </c>
      <c r="M238" s="90">
        <f t="shared" si="90"/>
        <v>659338</v>
      </c>
      <c r="N238" s="103" t="str">
        <f t="shared" si="91"/>
        <v>N.M.</v>
      </c>
      <c r="O238" s="104"/>
      <c r="P238" s="15">
        <v>0</v>
      </c>
      <c r="Q238" s="15">
        <v>-1907539</v>
      </c>
      <c r="R238" s="90">
        <f t="shared" si="92"/>
        <v>1907539</v>
      </c>
      <c r="S238" s="103" t="str">
        <f t="shared" si="93"/>
        <v>N.M.</v>
      </c>
      <c r="T238" s="104"/>
      <c r="U238" s="15">
        <v>-7354482</v>
      </c>
      <c r="V238" s="15">
        <v>-9316192</v>
      </c>
      <c r="W238" s="90">
        <f t="shared" si="94"/>
        <v>1961710</v>
      </c>
      <c r="X238" s="103">
        <f t="shared" si="95"/>
        <v>0.2105699410231133</v>
      </c>
    </row>
    <row r="239" spans="1:24" s="14" customFormat="1" ht="12.75" hidden="1" outlineLevel="2">
      <c r="A239" s="14" t="s">
        <v>907</v>
      </c>
      <c r="B239" s="14" t="s">
        <v>908</v>
      </c>
      <c r="C239" s="54" t="s">
        <v>1507</v>
      </c>
      <c r="D239" s="15"/>
      <c r="E239" s="15"/>
      <c r="F239" s="15">
        <v>239483.44</v>
      </c>
      <c r="G239" s="15">
        <v>130279.26000000001</v>
      </c>
      <c r="H239" s="90">
        <f t="shared" si="88"/>
        <v>109204.18</v>
      </c>
      <c r="I239" s="103">
        <f t="shared" si="89"/>
        <v>0.83823150361769</v>
      </c>
      <c r="J239" s="104"/>
      <c r="K239" s="15">
        <v>239483.44</v>
      </c>
      <c r="L239" s="15">
        <v>130279.26000000001</v>
      </c>
      <c r="M239" s="90">
        <f t="shared" si="90"/>
        <v>109204.18</v>
      </c>
      <c r="N239" s="103">
        <f t="shared" si="91"/>
        <v>0.83823150361769</v>
      </c>
      <c r="O239" s="104"/>
      <c r="P239" s="15">
        <v>634695.25</v>
      </c>
      <c r="Q239" s="15">
        <v>341724.06000000006</v>
      </c>
      <c r="R239" s="90">
        <f t="shared" si="92"/>
        <v>292971.18999999994</v>
      </c>
      <c r="S239" s="103">
        <f t="shared" si="93"/>
        <v>0.8573326385037093</v>
      </c>
      <c r="T239" s="104"/>
      <c r="U239" s="15">
        <v>2255670.7600000002</v>
      </c>
      <c r="V239" s="15">
        <v>1121634.71</v>
      </c>
      <c r="W239" s="90">
        <f t="shared" si="94"/>
        <v>1134036.0500000003</v>
      </c>
      <c r="X239" s="103">
        <f t="shared" si="95"/>
        <v>1.0110564873656596</v>
      </c>
    </row>
    <row r="240" spans="1:24" s="14" customFormat="1" ht="12.75" hidden="1" outlineLevel="2">
      <c r="A240" s="14" t="s">
        <v>909</v>
      </c>
      <c r="B240" s="14" t="s">
        <v>910</v>
      </c>
      <c r="C240" s="54" t="s">
        <v>1508</v>
      </c>
      <c r="D240" s="15"/>
      <c r="E240" s="15"/>
      <c r="F240" s="15">
        <v>5913.07</v>
      </c>
      <c r="G240" s="15">
        <v>0</v>
      </c>
      <c r="H240" s="90">
        <f t="shared" si="88"/>
        <v>5913.07</v>
      </c>
      <c r="I240" s="103" t="str">
        <f t="shared" si="89"/>
        <v>N.M.</v>
      </c>
      <c r="J240" s="104"/>
      <c r="K240" s="15">
        <v>5913.07</v>
      </c>
      <c r="L240" s="15">
        <v>0</v>
      </c>
      <c r="M240" s="90">
        <f t="shared" si="90"/>
        <v>5913.07</v>
      </c>
      <c r="N240" s="103" t="str">
        <f t="shared" si="91"/>
        <v>N.M.</v>
      </c>
      <c r="O240" s="104"/>
      <c r="P240" s="15">
        <v>18960.47</v>
      </c>
      <c r="Q240" s="15">
        <v>0</v>
      </c>
      <c r="R240" s="90">
        <f t="shared" si="92"/>
        <v>18960.47</v>
      </c>
      <c r="S240" s="103" t="str">
        <f t="shared" si="93"/>
        <v>N.M.</v>
      </c>
      <c r="T240" s="104"/>
      <c r="U240" s="15">
        <v>18960.47</v>
      </c>
      <c r="V240" s="15">
        <v>0</v>
      </c>
      <c r="W240" s="90">
        <f t="shared" si="94"/>
        <v>18960.47</v>
      </c>
      <c r="X240" s="103" t="str">
        <f t="shared" si="95"/>
        <v>N.M.</v>
      </c>
    </row>
    <row r="241" spans="1:24" s="14" customFormat="1" ht="12.75" hidden="1" outlineLevel="2">
      <c r="A241" s="14" t="s">
        <v>911</v>
      </c>
      <c r="B241" s="14" t="s">
        <v>912</v>
      </c>
      <c r="C241" s="54" t="s">
        <v>1509</v>
      </c>
      <c r="D241" s="15"/>
      <c r="E241" s="15"/>
      <c r="F241" s="15">
        <v>14932.51</v>
      </c>
      <c r="G241" s="15">
        <v>0</v>
      </c>
      <c r="H241" s="90">
        <f t="shared" si="88"/>
        <v>14932.51</v>
      </c>
      <c r="I241" s="103" t="str">
        <f t="shared" si="89"/>
        <v>N.M.</v>
      </c>
      <c r="J241" s="104"/>
      <c r="K241" s="15">
        <v>14932.51</v>
      </c>
      <c r="L241" s="15">
        <v>0</v>
      </c>
      <c r="M241" s="90">
        <f t="shared" si="90"/>
        <v>14932.51</v>
      </c>
      <c r="N241" s="103" t="str">
        <f t="shared" si="91"/>
        <v>N.M.</v>
      </c>
      <c r="O241" s="104"/>
      <c r="P241" s="15">
        <v>53009.97</v>
      </c>
      <c r="Q241" s="15">
        <v>0</v>
      </c>
      <c r="R241" s="90">
        <f t="shared" si="92"/>
        <v>53009.97</v>
      </c>
      <c r="S241" s="103" t="str">
        <f t="shared" si="93"/>
        <v>N.M.</v>
      </c>
      <c r="T241" s="104"/>
      <c r="U241" s="15">
        <v>137673.28</v>
      </c>
      <c r="V241" s="15">
        <v>0</v>
      </c>
      <c r="W241" s="90">
        <f t="shared" si="94"/>
        <v>137673.28</v>
      </c>
      <c r="X241" s="103" t="str">
        <f t="shared" si="95"/>
        <v>N.M.</v>
      </c>
    </row>
    <row r="242" spans="1:24" s="14" customFormat="1" ht="12.75" hidden="1" outlineLevel="2">
      <c r="A242" s="14" t="s">
        <v>913</v>
      </c>
      <c r="B242" s="14" t="s">
        <v>914</v>
      </c>
      <c r="C242" s="54" t="s">
        <v>1510</v>
      </c>
      <c r="D242" s="15"/>
      <c r="E242" s="15"/>
      <c r="F242" s="15">
        <v>0</v>
      </c>
      <c r="G242" s="15">
        <v>0</v>
      </c>
      <c r="H242" s="90">
        <f t="shared" si="88"/>
        <v>0</v>
      </c>
      <c r="I242" s="103">
        <f t="shared" si="89"/>
        <v>0</v>
      </c>
      <c r="J242" s="104"/>
      <c r="K242" s="15">
        <v>0</v>
      </c>
      <c r="L242" s="15">
        <v>0</v>
      </c>
      <c r="M242" s="90">
        <f t="shared" si="90"/>
        <v>0</v>
      </c>
      <c r="N242" s="103">
        <f t="shared" si="91"/>
        <v>0</v>
      </c>
      <c r="O242" s="104"/>
      <c r="P242" s="15">
        <v>53803.46</v>
      </c>
      <c r="Q242" s="15">
        <v>0</v>
      </c>
      <c r="R242" s="90">
        <f t="shared" si="92"/>
        <v>53803.46</v>
      </c>
      <c r="S242" s="103" t="str">
        <f t="shared" si="93"/>
        <v>N.M.</v>
      </c>
      <c r="T242" s="104"/>
      <c r="U242" s="15">
        <v>53803.46</v>
      </c>
      <c r="V242" s="15">
        <v>0</v>
      </c>
      <c r="W242" s="90">
        <f t="shared" si="94"/>
        <v>53803.46</v>
      </c>
      <c r="X242" s="103" t="str">
        <f t="shared" si="95"/>
        <v>N.M.</v>
      </c>
    </row>
    <row r="243" spans="1:24" s="14" customFormat="1" ht="12.75" hidden="1" outlineLevel="2">
      <c r="A243" s="14" t="s">
        <v>915</v>
      </c>
      <c r="B243" s="14" t="s">
        <v>916</v>
      </c>
      <c r="C243" s="54" t="s">
        <v>1511</v>
      </c>
      <c r="D243" s="15"/>
      <c r="E243" s="15"/>
      <c r="F243" s="15">
        <v>0</v>
      </c>
      <c r="G243" s="15">
        <v>-18809.48</v>
      </c>
      <c r="H243" s="90">
        <f t="shared" si="88"/>
        <v>18809.48</v>
      </c>
      <c r="I243" s="103" t="str">
        <f t="shared" si="89"/>
        <v>N.M.</v>
      </c>
      <c r="J243" s="104"/>
      <c r="K243" s="15">
        <v>0</v>
      </c>
      <c r="L243" s="15">
        <v>-18809.48</v>
      </c>
      <c r="M243" s="90">
        <f t="shared" si="90"/>
        <v>18809.48</v>
      </c>
      <c r="N243" s="103" t="str">
        <f t="shared" si="91"/>
        <v>N.M.</v>
      </c>
      <c r="O243" s="104"/>
      <c r="P243" s="15">
        <v>0</v>
      </c>
      <c r="Q243" s="15">
        <v>-56632.07000000001</v>
      </c>
      <c r="R243" s="90">
        <f t="shared" si="92"/>
        <v>56632.07000000001</v>
      </c>
      <c r="S243" s="103" t="str">
        <f t="shared" si="93"/>
        <v>N.M.</v>
      </c>
      <c r="T243" s="104"/>
      <c r="U243" s="15">
        <v>-232673.39</v>
      </c>
      <c r="V243" s="15">
        <v>-151550.189</v>
      </c>
      <c r="W243" s="90">
        <f t="shared" si="94"/>
        <v>-81123.201</v>
      </c>
      <c r="X243" s="103">
        <f t="shared" si="95"/>
        <v>-0.5352893423313382</v>
      </c>
    </row>
    <row r="244" spans="1:24" s="14" customFormat="1" ht="12.75" hidden="1" outlineLevel="2">
      <c r="A244" s="14" t="s">
        <v>917</v>
      </c>
      <c r="B244" s="14" t="s">
        <v>918</v>
      </c>
      <c r="C244" s="54" t="s">
        <v>1512</v>
      </c>
      <c r="D244" s="15"/>
      <c r="E244" s="15"/>
      <c r="F244" s="15">
        <v>22193.04</v>
      </c>
      <c r="G244" s="15">
        <v>61350.21</v>
      </c>
      <c r="H244" s="90">
        <f t="shared" si="88"/>
        <v>-39157.17</v>
      </c>
      <c r="I244" s="103">
        <f t="shared" si="89"/>
        <v>-0.6382564949655429</v>
      </c>
      <c r="J244" s="104"/>
      <c r="K244" s="15">
        <v>22193.04</v>
      </c>
      <c r="L244" s="15">
        <v>61350.21</v>
      </c>
      <c r="M244" s="90">
        <f t="shared" si="90"/>
        <v>-39157.17</v>
      </c>
      <c r="N244" s="103">
        <f t="shared" si="91"/>
        <v>-0.6382564949655429</v>
      </c>
      <c r="O244" s="104"/>
      <c r="P244" s="15">
        <v>273465.34</v>
      </c>
      <c r="Q244" s="15">
        <v>284296.35000000003</v>
      </c>
      <c r="R244" s="90">
        <f t="shared" si="92"/>
        <v>-10831.01000000001</v>
      </c>
      <c r="S244" s="103">
        <f t="shared" si="93"/>
        <v>-0.03809760484086415</v>
      </c>
      <c r="T244" s="104"/>
      <c r="U244" s="15">
        <v>2373399.15</v>
      </c>
      <c r="V244" s="15">
        <v>826366.144</v>
      </c>
      <c r="W244" s="90">
        <f t="shared" si="94"/>
        <v>1547033.006</v>
      </c>
      <c r="X244" s="103">
        <f t="shared" si="95"/>
        <v>1.8720914660317933</v>
      </c>
    </row>
    <row r="245" spans="1:24" s="14" customFormat="1" ht="12.75" hidden="1" outlineLevel="2">
      <c r="A245" s="14" t="s">
        <v>919</v>
      </c>
      <c r="B245" s="14" t="s">
        <v>920</v>
      </c>
      <c r="C245" s="54" t="s">
        <v>1513</v>
      </c>
      <c r="D245" s="15"/>
      <c r="E245" s="15"/>
      <c r="F245" s="15">
        <v>0</v>
      </c>
      <c r="G245" s="15">
        <v>0</v>
      </c>
      <c r="H245" s="90">
        <f t="shared" si="88"/>
        <v>0</v>
      </c>
      <c r="I245" s="103">
        <f t="shared" si="89"/>
        <v>0</v>
      </c>
      <c r="J245" s="104"/>
      <c r="K245" s="15">
        <v>0</v>
      </c>
      <c r="L245" s="15">
        <v>0</v>
      </c>
      <c r="M245" s="90">
        <f t="shared" si="90"/>
        <v>0</v>
      </c>
      <c r="N245" s="103">
        <f t="shared" si="91"/>
        <v>0</v>
      </c>
      <c r="O245" s="104"/>
      <c r="P245" s="15">
        <v>4375.55</v>
      </c>
      <c r="Q245" s="15">
        <v>0</v>
      </c>
      <c r="R245" s="90">
        <f t="shared" si="92"/>
        <v>4375.55</v>
      </c>
      <c r="S245" s="103" t="str">
        <f t="shared" si="93"/>
        <v>N.M.</v>
      </c>
      <c r="T245" s="104"/>
      <c r="U245" s="15">
        <v>4776.55</v>
      </c>
      <c r="V245" s="15">
        <v>6492.6900000000005</v>
      </c>
      <c r="W245" s="90">
        <f t="shared" si="94"/>
        <v>-1716.1400000000003</v>
      </c>
      <c r="X245" s="103">
        <f t="shared" si="95"/>
        <v>-0.2643187954453393</v>
      </c>
    </row>
    <row r="246" spans="1:24" s="14" customFormat="1" ht="12.75" hidden="1" outlineLevel="2">
      <c r="A246" s="14" t="s">
        <v>921</v>
      </c>
      <c r="B246" s="14" t="s">
        <v>922</v>
      </c>
      <c r="C246" s="54" t="s">
        <v>1514</v>
      </c>
      <c r="D246" s="15"/>
      <c r="E246" s="15"/>
      <c r="F246" s="15">
        <v>6133.91</v>
      </c>
      <c r="G246" s="15">
        <v>9463.5</v>
      </c>
      <c r="H246" s="90">
        <f t="shared" si="88"/>
        <v>-3329.59</v>
      </c>
      <c r="I246" s="103">
        <f t="shared" si="89"/>
        <v>-0.3518349447878692</v>
      </c>
      <c r="J246" s="104"/>
      <c r="K246" s="15">
        <v>6133.91</v>
      </c>
      <c r="L246" s="15">
        <v>9463.5</v>
      </c>
      <c r="M246" s="90">
        <f t="shared" si="90"/>
        <v>-3329.59</v>
      </c>
      <c r="N246" s="103">
        <f t="shared" si="91"/>
        <v>-0.3518349447878692</v>
      </c>
      <c r="O246" s="104"/>
      <c r="P246" s="15">
        <v>20322.870000000003</v>
      </c>
      <c r="Q246" s="15">
        <v>20603.27</v>
      </c>
      <c r="R246" s="90">
        <f t="shared" si="92"/>
        <v>-280.3999999999978</v>
      </c>
      <c r="S246" s="103">
        <f t="shared" si="93"/>
        <v>-0.013609490144040136</v>
      </c>
      <c r="T246" s="104"/>
      <c r="U246" s="15">
        <v>98431.06000000001</v>
      </c>
      <c r="V246" s="15">
        <v>90269.12</v>
      </c>
      <c r="W246" s="90">
        <f t="shared" si="94"/>
        <v>8161.940000000017</v>
      </c>
      <c r="X246" s="103">
        <f t="shared" si="95"/>
        <v>0.09041785274964481</v>
      </c>
    </row>
    <row r="247" spans="1:24" s="14" customFormat="1" ht="12.75" hidden="1" outlineLevel="2">
      <c r="A247" s="14" t="s">
        <v>923</v>
      </c>
      <c r="B247" s="14" t="s">
        <v>924</v>
      </c>
      <c r="C247" s="54" t="s">
        <v>1515</v>
      </c>
      <c r="D247" s="15"/>
      <c r="E247" s="15"/>
      <c r="F247" s="15">
        <v>101006.74</v>
      </c>
      <c r="G247" s="15">
        <v>131685.72</v>
      </c>
      <c r="H247" s="90">
        <f t="shared" si="88"/>
        <v>-30678.979999999996</v>
      </c>
      <c r="I247" s="103">
        <f t="shared" si="89"/>
        <v>-0.2329711983956954</v>
      </c>
      <c r="J247" s="104"/>
      <c r="K247" s="15">
        <v>101006.74</v>
      </c>
      <c r="L247" s="15">
        <v>131685.72</v>
      </c>
      <c r="M247" s="90">
        <f t="shared" si="90"/>
        <v>-30678.979999999996</v>
      </c>
      <c r="N247" s="103">
        <f t="shared" si="91"/>
        <v>-0.2329711983956954</v>
      </c>
      <c r="O247" s="104"/>
      <c r="P247" s="15">
        <v>270618.21</v>
      </c>
      <c r="Q247" s="15">
        <v>260865.21000000002</v>
      </c>
      <c r="R247" s="90">
        <f t="shared" si="92"/>
        <v>9753</v>
      </c>
      <c r="S247" s="103">
        <f t="shared" si="93"/>
        <v>0.03738712417803815</v>
      </c>
      <c r="T247" s="104"/>
      <c r="U247" s="15">
        <v>1242578.27</v>
      </c>
      <c r="V247" s="15">
        <v>1086414.03</v>
      </c>
      <c r="W247" s="90">
        <f t="shared" si="94"/>
        <v>156164.24</v>
      </c>
      <c r="X247" s="103">
        <f t="shared" si="95"/>
        <v>0.14374284175987675</v>
      </c>
    </row>
    <row r="248" spans="1:24" s="14" customFormat="1" ht="12.75" hidden="1" outlineLevel="2">
      <c r="A248" s="14" t="s">
        <v>925</v>
      </c>
      <c r="B248" s="14" t="s">
        <v>926</v>
      </c>
      <c r="C248" s="54" t="s">
        <v>1470</v>
      </c>
      <c r="D248" s="15"/>
      <c r="E248" s="15"/>
      <c r="F248" s="15">
        <v>73583.41</v>
      </c>
      <c r="G248" s="15">
        <v>82077.76</v>
      </c>
      <c r="H248" s="90">
        <f t="shared" si="88"/>
        <v>-8494.349999999991</v>
      </c>
      <c r="I248" s="103">
        <f t="shared" si="89"/>
        <v>-0.10349149391991194</v>
      </c>
      <c r="J248" s="104"/>
      <c r="K248" s="15">
        <v>73583.41</v>
      </c>
      <c r="L248" s="15">
        <v>82077.76</v>
      </c>
      <c r="M248" s="90">
        <f t="shared" si="90"/>
        <v>-8494.349999999991</v>
      </c>
      <c r="N248" s="103">
        <f t="shared" si="91"/>
        <v>-0.10349149391991194</v>
      </c>
      <c r="O248" s="104"/>
      <c r="P248" s="15">
        <v>177314.44</v>
      </c>
      <c r="Q248" s="15">
        <v>186636.21</v>
      </c>
      <c r="R248" s="90">
        <f t="shared" si="92"/>
        <v>-9321.76999999999</v>
      </c>
      <c r="S248" s="103">
        <f t="shared" si="93"/>
        <v>-0.04994620282955805</v>
      </c>
      <c r="T248" s="104"/>
      <c r="U248" s="15">
        <v>805411.0700000001</v>
      </c>
      <c r="V248" s="15">
        <v>838774.74</v>
      </c>
      <c r="W248" s="90">
        <f t="shared" si="94"/>
        <v>-33363.669999999925</v>
      </c>
      <c r="X248" s="103">
        <f t="shared" si="95"/>
        <v>-0.039776674724372275</v>
      </c>
    </row>
    <row r="249" spans="1:24" s="14" customFormat="1" ht="12.75" hidden="1" outlineLevel="2">
      <c r="A249" s="14" t="s">
        <v>927</v>
      </c>
      <c r="B249" s="14" t="s">
        <v>928</v>
      </c>
      <c r="C249" s="54" t="s">
        <v>1492</v>
      </c>
      <c r="D249" s="15"/>
      <c r="E249" s="15"/>
      <c r="F249" s="15">
        <v>226.41</v>
      </c>
      <c r="G249" s="15">
        <v>-1339.96</v>
      </c>
      <c r="H249" s="90">
        <f t="shared" si="88"/>
        <v>1566.3700000000001</v>
      </c>
      <c r="I249" s="103">
        <f t="shared" si="89"/>
        <v>1.1689677303800114</v>
      </c>
      <c r="J249" s="104"/>
      <c r="K249" s="15">
        <v>226.41</v>
      </c>
      <c r="L249" s="15">
        <v>-1339.96</v>
      </c>
      <c r="M249" s="90">
        <f t="shared" si="90"/>
        <v>1566.3700000000001</v>
      </c>
      <c r="N249" s="103">
        <f t="shared" si="91"/>
        <v>1.1689677303800114</v>
      </c>
      <c r="O249" s="104"/>
      <c r="P249" s="15">
        <v>534.82</v>
      </c>
      <c r="Q249" s="15">
        <v>-502.5</v>
      </c>
      <c r="R249" s="90">
        <f t="shared" si="92"/>
        <v>1037.3200000000002</v>
      </c>
      <c r="S249" s="103">
        <f t="shared" si="93"/>
        <v>2.0643184079601995</v>
      </c>
      <c r="T249" s="104"/>
      <c r="U249" s="15">
        <v>4351.9</v>
      </c>
      <c r="V249" s="15">
        <v>1641.21</v>
      </c>
      <c r="W249" s="90">
        <f t="shared" si="94"/>
        <v>2710.6899999999996</v>
      </c>
      <c r="X249" s="103">
        <f t="shared" si="95"/>
        <v>1.6516411671876234</v>
      </c>
    </row>
    <row r="250" spans="1:24" s="14" customFormat="1" ht="12.75" hidden="1" outlineLevel="2">
      <c r="A250" s="14" t="s">
        <v>929</v>
      </c>
      <c r="B250" s="14" t="s">
        <v>930</v>
      </c>
      <c r="C250" s="54" t="s">
        <v>1516</v>
      </c>
      <c r="D250" s="15"/>
      <c r="E250" s="15"/>
      <c r="F250" s="15">
        <v>17182.420000000002</v>
      </c>
      <c r="G250" s="15">
        <v>14506</v>
      </c>
      <c r="H250" s="90">
        <f t="shared" si="88"/>
        <v>2676.420000000002</v>
      </c>
      <c r="I250" s="103">
        <f t="shared" si="89"/>
        <v>0.18450434303047028</v>
      </c>
      <c r="J250" s="104"/>
      <c r="K250" s="15">
        <v>17182.420000000002</v>
      </c>
      <c r="L250" s="15">
        <v>14506</v>
      </c>
      <c r="M250" s="90">
        <f t="shared" si="90"/>
        <v>2676.420000000002</v>
      </c>
      <c r="N250" s="103">
        <f t="shared" si="91"/>
        <v>0.18450434303047028</v>
      </c>
      <c r="O250" s="104"/>
      <c r="P250" s="15">
        <v>54439.979999999996</v>
      </c>
      <c r="Q250" s="15">
        <v>54263.73</v>
      </c>
      <c r="R250" s="90">
        <f t="shared" si="92"/>
        <v>176.24999999999272</v>
      </c>
      <c r="S250" s="103">
        <f t="shared" si="93"/>
        <v>0.003248025891327277</v>
      </c>
      <c r="T250" s="104"/>
      <c r="U250" s="15">
        <v>207118.84000000003</v>
      </c>
      <c r="V250" s="15">
        <v>231707.54</v>
      </c>
      <c r="W250" s="90">
        <f t="shared" si="94"/>
        <v>-24588.699999999983</v>
      </c>
      <c r="X250" s="103">
        <f t="shared" si="95"/>
        <v>-0.10611955053340077</v>
      </c>
    </row>
    <row r="251" spans="1:24" s="14" customFormat="1" ht="12.75" hidden="1" outlineLevel="2">
      <c r="A251" s="14" t="s">
        <v>931</v>
      </c>
      <c r="B251" s="14" t="s">
        <v>932</v>
      </c>
      <c r="C251" s="54" t="s">
        <v>1504</v>
      </c>
      <c r="D251" s="15"/>
      <c r="E251" s="15"/>
      <c r="F251" s="15">
        <v>64726.55</v>
      </c>
      <c r="G251" s="15">
        <v>342438.96</v>
      </c>
      <c r="H251" s="90">
        <f t="shared" si="88"/>
        <v>-277712.41000000003</v>
      </c>
      <c r="I251" s="103">
        <f t="shared" si="89"/>
        <v>-0.8109836859684424</v>
      </c>
      <c r="J251" s="104"/>
      <c r="K251" s="15">
        <v>64726.55</v>
      </c>
      <c r="L251" s="15">
        <v>342438.96</v>
      </c>
      <c r="M251" s="90">
        <f t="shared" si="90"/>
        <v>-277712.41000000003</v>
      </c>
      <c r="N251" s="103">
        <f t="shared" si="91"/>
        <v>-0.8109836859684424</v>
      </c>
      <c r="O251" s="104"/>
      <c r="P251" s="15">
        <v>239328.03000000003</v>
      </c>
      <c r="Q251" s="15">
        <v>533694.88</v>
      </c>
      <c r="R251" s="90">
        <f t="shared" si="92"/>
        <v>-294366.85</v>
      </c>
      <c r="S251" s="103">
        <f t="shared" si="93"/>
        <v>-0.5515639385560528</v>
      </c>
      <c r="T251" s="104"/>
      <c r="U251" s="15">
        <v>902005.4900000001</v>
      </c>
      <c r="V251" s="15">
        <v>1448894.17</v>
      </c>
      <c r="W251" s="90">
        <f t="shared" si="94"/>
        <v>-546888.6799999998</v>
      </c>
      <c r="X251" s="103">
        <f t="shared" si="95"/>
        <v>-0.3774524677671937</v>
      </c>
    </row>
    <row r="252" spans="1:24" s="14" customFormat="1" ht="12.75" hidden="1" outlineLevel="2">
      <c r="A252" s="14" t="s">
        <v>933</v>
      </c>
      <c r="B252" s="14" t="s">
        <v>934</v>
      </c>
      <c r="C252" s="54" t="s">
        <v>1517</v>
      </c>
      <c r="D252" s="15"/>
      <c r="E252" s="15"/>
      <c r="F252" s="15">
        <v>11312.42</v>
      </c>
      <c r="G252" s="15">
        <v>7680.7</v>
      </c>
      <c r="H252" s="90">
        <f t="shared" si="88"/>
        <v>3631.7200000000003</v>
      </c>
      <c r="I252" s="103">
        <f t="shared" si="89"/>
        <v>0.4728371112008021</v>
      </c>
      <c r="J252" s="104"/>
      <c r="K252" s="15">
        <v>11312.42</v>
      </c>
      <c r="L252" s="15">
        <v>7680.7</v>
      </c>
      <c r="M252" s="90">
        <f t="shared" si="90"/>
        <v>3631.7200000000003</v>
      </c>
      <c r="N252" s="103">
        <f t="shared" si="91"/>
        <v>0.4728371112008021</v>
      </c>
      <c r="O252" s="104"/>
      <c r="P252" s="15">
        <v>20233.67</v>
      </c>
      <c r="Q252" s="15">
        <v>28009.77</v>
      </c>
      <c r="R252" s="90">
        <f t="shared" si="92"/>
        <v>-7776.100000000002</v>
      </c>
      <c r="S252" s="103">
        <f t="shared" si="93"/>
        <v>-0.277620987248378</v>
      </c>
      <c r="T252" s="104"/>
      <c r="U252" s="15">
        <v>137560.63</v>
      </c>
      <c r="V252" s="15">
        <v>87824.1</v>
      </c>
      <c r="W252" s="90">
        <f t="shared" si="94"/>
        <v>49736.53</v>
      </c>
      <c r="X252" s="103">
        <f t="shared" si="95"/>
        <v>0.5663198370378973</v>
      </c>
    </row>
    <row r="253" spans="1:24" s="14" customFormat="1" ht="12.75" hidden="1" outlineLevel="2">
      <c r="A253" s="14" t="s">
        <v>935</v>
      </c>
      <c r="B253" s="14" t="s">
        <v>936</v>
      </c>
      <c r="C253" s="54" t="s">
        <v>1518</v>
      </c>
      <c r="D253" s="15"/>
      <c r="E253" s="15"/>
      <c r="F253" s="15">
        <v>4806.32</v>
      </c>
      <c r="G253" s="15">
        <v>6981.7300000000005</v>
      </c>
      <c r="H253" s="90">
        <f t="shared" si="88"/>
        <v>-2175.4100000000008</v>
      </c>
      <c r="I253" s="103">
        <f t="shared" si="89"/>
        <v>-0.3115860968556505</v>
      </c>
      <c r="J253" s="104"/>
      <c r="K253" s="15">
        <v>4806.32</v>
      </c>
      <c r="L253" s="15">
        <v>6981.7300000000005</v>
      </c>
      <c r="M253" s="90">
        <f t="shared" si="90"/>
        <v>-2175.4100000000008</v>
      </c>
      <c r="N253" s="103">
        <f t="shared" si="91"/>
        <v>-0.3115860968556505</v>
      </c>
      <c r="O253" s="104"/>
      <c r="P253" s="15">
        <v>14768.07</v>
      </c>
      <c r="Q253" s="15">
        <v>22475.170000000002</v>
      </c>
      <c r="R253" s="90">
        <f t="shared" si="92"/>
        <v>-7707.100000000002</v>
      </c>
      <c r="S253" s="103">
        <f t="shared" si="93"/>
        <v>-0.3429162048607419</v>
      </c>
      <c r="T253" s="104"/>
      <c r="U253" s="15">
        <v>57740.46</v>
      </c>
      <c r="V253" s="15">
        <v>61995.44</v>
      </c>
      <c r="W253" s="90">
        <f t="shared" si="94"/>
        <v>-4254.980000000003</v>
      </c>
      <c r="X253" s="103">
        <f t="shared" si="95"/>
        <v>-0.06863375757958977</v>
      </c>
    </row>
    <row r="254" spans="1:24" s="14" customFormat="1" ht="12.75" hidden="1" outlineLevel="2">
      <c r="A254" s="14" t="s">
        <v>937</v>
      </c>
      <c r="B254" s="14" t="s">
        <v>938</v>
      </c>
      <c r="C254" s="54" t="s">
        <v>1519</v>
      </c>
      <c r="D254" s="15"/>
      <c r="E254" s="15"/>
      <c r="F254" s="15">
        <v>92331.32</v>
      </c>
      <c r="G254" s="15">
        <v>68290.9</v>
      </c>
      <c r="H254" s="90">
        <f t="shared" si="88"/>
        <v>24040.420000000013</v>
      </c>
      <c r="I254" s="103">
        <f t="shared" si="89"/>
        <v>0.35202962620202716</v>
      </c>
      <c r="J254" s="104"/>
      <c r="K254" s="15">
        <v>92331.32</v>
      </c>
      <c r="L254" s="15">
        <v>68290.9</v>
      </c>
      <c r="M254" s="90">
        <f t="shared" si="90"/>
        <v>24040.420000000013</v>
      </c>
      <c r="N254" s="103">
        <f t="shared" si="91"/>
        <v>0.35202962620202716</v>
      </c>
      <c r="O254" s="104"/>
      <c r="P254" s="15">
        <v>223604.77000000002</v>
      </c>
      <c r="Q254" s="15">
        <v>186372.36</v>
      </c>
      <c r="R254" s="90">
        <f t="shared" si="92"/>
        <v>37232.41000000003</v>
      </c>
      <c r="S254" s="103">
        <f t="shared" si="93"/>
        <v>0.19977431202781376</v>
      </c>
      <c r="T254" s="104"/>
      <c r="U254" s="15">
        <v>927036.22</v>
      </c>
      <c r="V254" s="15">
        <v>716504.15</v>
      </c>
      <c r="W254" s="90">
        <f t="shared" si="94"/>
        <v>210532.06999999995</v>
      </c>
      <c r="X254" s="103">
        <f t="shared" si="95"/>
        <v>0.2938323106711942</v>
      </c>
    </row>
    <row r="255" spans="1:24" s="14" customFormat="1" ht="12.75" hidden="1" outlineLevel="2">
      <c r="A255" s="14" t="s">
        <v>939</v>
      </c>
      <c r="B255" s="14" t="s">
        <v>940</v>
      </c>
      <c r="C255" s="54" t="s">
        <v>1520</v>
      </c>
      <c r="D255" s="15"/>
      <c r="E255" s="15"/>
      <c r="F255" s="15">
        <v>13688.1</v>
      </c>
      <c r="G255" s="15">
        <v>9033.67</v>
      </c>
      <c r="H255" s="90">
        <f t="shared" si="88"/>
        <v>4654.43</v>
      </c>
      <c r="I255" s="103">
        <f t="shared" si="89"/>
        <v>0.5152313511562854</v>
      </c>
      <c r="J255" s="104"/>
      <c r="K255" s="15">
        <v>13688.1</v>
      </c>
      <c r="L255" s="15">
        <v>9033.67</v>
      </c>
      <c r="M255" s="90">
        <f t="shared" si="90"/>
        <v>4654.43</v>
      </c>
      <c r="N255" s="103">
        <f t="shared" si="91"/>
        <v>0.5152313511562854</v>
      </c>
      <c r="O255" s="104"/>
      <c r="P255" s="15">
        <v>41404.67</v>
      </c>
      <c r="Q255" s="15">
        <v>32221.379999999997</v>
      </c>
      <c r="R255" s="90">
        <f t="shared" si="92"/>
        <v>9183.29</v>
      </c>
      <c r="S255" s="103">
        <f t="shared" si="93"/>
        <v>0.2850061046423214</v>
      </c>
      <c r="T255" s="104"/>
      <c r="U255" s="15">
        <v>139852.91</v>
      </c>
      <c r="V255" s="15">
        <v>120396.74</v>
      </c>
      <c r="W255" s="90">
        <f t="shared" si="94"/>
        <v>19456.17</v>
      </c>
      <c r="X255" s="103">
        <f t="shared" si="95"/>
        <v>0.16160047190646523</v>
      </c>
    </row>
    <row r="256" spans="1:24" s="14" customFormat="1" ht="12.75" hidden="1" outlineLevel="2">
      <c r="A256" s="14" t="s">
        <v>941</v>
      </c>
      <c r="B256" s="14" t="s">
        <v>942</v>
      </c>
      <c r="C256" s="54" t="s">
        <v>1521</v>
      </c>
      <c r="D256" s="15"/>
      <c r="E256" s="15"/>
      <c r="F256" s="15">
        <v>181758.68</v>
      </c>
      <c r="G256" s="15">
        <v>545525.86</v>
      </c>
      <c r="H256" s="90">
        <f t="shared" si="88"/>
        <v>-363767.18</v>
      </c>
      <c r="I256" s="103">
        <f t="shared" si="89"/>
        <v>-0.6668193144867596</v>
      </c>
      <c r="J256" s="104"/>
      <c r="K256" s="15">
        <v>181758.68</v>
      </c>
      <c r="L256" s="15">
        <v>545525.86</v>
      </c>
      <c r="M256" s="90">
        <f t="shared" si="90"/>
        <v>-363767.18</v>
      </c>
      <c r="N256" s="103">
        <f t="shared" si="91"/>
        <v>-0.6668193144867596</v>
      </c>
      <c r="O256" s="104"/>
      <c r="P256" s="15">
        <v>2060413.2699999998</v>
      </c>
      <c r="Q256" s="15">
        <v>1576753.095</v>
      </c>
      <c r="R256" s="90">
        <f t="shared" si="92"/>
        <v>483660.1749999998</v>
      </c>
      <c r="S256" s="103">
        <f t="shared" si="93"/>
        <v>0.30674439551361704</v>
      </c>
      <c r="T256" s="104"/>
      <c r="U256" s="15">
        <v>10057510.714</v>
      </c>
      <c r="V256" s="15">
        <v>3885048.843</v>
      </c>
      <c r="W256" s="90">
        <f t="shared" si="94"/>
        <v>6172461.870999999</v>
      </c>
      <c r="X256" s="103">
        <f t="shared" si="95"/>
        <v>1.588773300011765</v>
      </c>
    </row>
    <row r="257" spans="1:24" s="14" customFormat="1" ht="12.75" hidden="1" outlineLevel="2">
      <c r="A257" s="14" t="s">
        <v>943</v>
      </c>
      <c r="B257" s="14" t="s">
        <v>944</v>
      </c>
      <c r="C257" s="54" t="s">
        <v>1513</v>
      </c>
      <c r="D257" s="15"/>
      <c r="E257" s="15"/>
      <c r="F257" s="15">
        <v>178259.28</v>
      </c>
      <c r="G257" s="15">
        <v>128779.38</v>
      </c>
      <c r="H257" s="90">
        <f t="shared" si="88"/>
        <v>49479.899999999994</v>
      </c>
      <c r="I257" s="103">
        <f t="shared" si="89"/>
        <v>0.3842222256389182</v>
      </c>
      <c r="J257" s="104"/>
      <c r="K257" s="15">
        <v>178259.28</v>
      </c>
      <c r="L257" s="15">
        <v>128779.38</v>
      </c>
      <c r="M257" s="90">
        <f t="shared" si="90"/>
        <v>49479.899999999994</v>
      </c>
      <c r="N257" s="103">
        <f t="shared" si="91"/>
        <v>0.3842222256389182</v>
      </c>
      <c r="O257" s="104"/>
      <c r="P257" s="15">
        <v>413181.27</v>
      </c>
      <c r="Q257" s="15">
        <v>356259.28</v>
      </c>
      <c r="R257" s="90">
        <f t="shared" si="92"/>
        <v>56921.98999999999</v>
      </c>
      <c r="S257" s="103">
        <f t="shared" si="93"/>
        <v>0.1597768625142901</v>
      </c>
      <c r="T257" s="104"/>
      <c r="U257" s="15">
        <v>1640979.12</v>
      </c>
      <c r="V257" s="15">
        <v>1525585.9500000002</v>
      </c>
      <c r="W257" s="90">
        <f t="shared" si="94"/>
        <v>115393.16999999993</v>
      </c>
      <c r="X257" s="103">
        <f t="shared" si="95"/>
        <v>0.07563858988082574</v>
      </c>
    </row>
    <row r="258" spans="1:24" s="14" customFormat="1" ht="12.75" hidden="1" outlineLevel="2">
      <c r="A258" s="14" t="s">
        <v>945</v>
      </c>
      <c r="B258" s="14" t="s">
        <v>946</v>
      </c>
      <c r="C258" s="54" t="s">
        <v>1522</v>
      </c>
      <c r="D258" s="15"/>
      <c r="E258" s="15"/>
      <c r="F258" s="15">
        <v>5598.168000000001</v>
      </c>
      <c r="G258" s="15">
        <v>5390.735000000001</v>
      </c>
      <c r="H258" s="90">
        <f t="shared" si="88"/>
        <v>207.433</v>
      </c>
      <c r="I258" s="103">
        <f t="shared" si="89"/>
        <v>0.038479539432006944</v>
      </c>
      <c r="J258" s="104"/>
      <c r="K258" s="15">
        <v>5598.168000000001</v>
      </c>
      <c r="L258" s="15">
        <v>5390.735000000001</v>
      </c>
      <c r="M258" s="90">
        <f t="shared" si="90"/>
        <v>207.433</v>
      </c>
      <c r="N258" s="103">
        <f t="shared" si="91"/>
        <v>0.038479539432006944</v>
      </c>
      <c r="O258" s="104"/>
      <c r="P258" s="15">
        <v>16379.637999999999</v>
      </c>
      <c r="Q258" s="15">
        <v>16177.915</v>
      </c>
      <c r="R258" s="90">
        <f t="shared" si="92"/>
        <v>201.72299999999814</v>
      </c>
      <c r="S258" s="103">
        <f t="shared" si="93"/>
        <v>0.012469035719374105</v>
      </c>
      <c r="T258" s="104"/>
      <c r="U258" s="15">
        <v>64896.253</v>
      </c>
      <c r="V258" s="15">
        <v>64720.225</v>
      </c>
      <c r="W258" s="90">
        <f t="shared" si="94"/>
        <v>176.02799999999843</v>
      </c>
      <c r="X258" s="103">
        <f t="shared" si="95"/>
        <v>0.0027198298522602238</v>
      </c>
    </row>
    <row r="259" spans="1:24" s="14" customFormat="1" ht="12.75" hidden="1" outlineLevel="2">
      <c r="A259" s="14" t="s">
        <v>947</v>
      </c>
      <c r="B259" s="14" t="s">
        <v>948</v>
      </c>
      <c r="C259" s="54" t="s">
        <v>1523</v>
      </c>
      <c r="D259" s="15"/>
      <c r="E259" s="15"/>
      <c r="F259" s="15">
        <v>29200.37</v>
      </c>
      <c r="G259" s="15">
        <v>29330.93</v>
      </c>
      <c r="H259" s="90">
        <f t="shared" si="88"/>
        <v>-130.5600000000013</v>
      </c>
      <c r="I259" s="103">
        <f t="shared" si="89"/>
        <v>-0.004451273791864128</v>
      </c>
      <c r="J259" s="104"/>
      <c r="K259" s="15">
        <v>29200.37</v>
      </c>
      <c r="L259" s="15">
        <v>29330.93</v>
      </c>
      <c r="M259" s="90">
        <f t="shared" si="90"/>
        <v>-130.5600000000013</v>
      </c>
      <c r="N259" s="103">
        <f t="shared" si="91"/>
        <v>-0.004451273791864128</v>
      </c>
      <c r="O259" s="104"/>
      <c r="P259" s="15">
        <v>83105.3</v>
      </c>
      <c r="Q259" s="15">
        <v>80499.34</v>
      </c>
      <c r="R259" s="90">
        <f t="shared" si="92"/>
        <v>2605.9600000000064</v>
      </c>
      <c r="S259" s="103">
        <f t="shared" si="93"/>
        <v>0.03237243932683183</v>
      </c>
      <c r="T259" s="104"/>
      <c r="U259" s="15">
        <v>334008.48</v>
      </c>
      <c r="V259" s="15">
        <v>372855.516</v>
      </c>
      <c r="W259" s="90">
        <f t="shared" si="94"/>
        <v>-38847.03600000002</v>
      </c>
      <c r="X259" s="103">
        <f t="shared" si="95"/>
        <v>-0.10418790746815725</v>
      </c>
    </row>
    <row r="260" spans="1:24" s="14" customFormat="1" ht="12.75" hidden="1" outlineLevel="2">
      <c r="A260" s="14" t="s">
        <v>949</v>
      </c>
      <c r="B260" s="14" t="s">
        <v>950</v>
      </c>
      <c r="C260" s="54" t="s">
        <v>1524</v>
      </c>
      <c r="D260" s="15"/>
      <c r="E260" s="15"/>
      <c r="F260" s="15">
        <v>3214.94</v>
      </c>
      <c r="G260" s="15">
        <v>9484.47</v>
      </c>
      <c r="H260" s="90">
        <f t="shared" si="88"/>
        <v>-6269.529999999999</v>
      </c>
      <c r="I260" s="103">
        <f t="shared" si="89"/>
        <v>-0.6610311382713002</v>
      </c>
      <c r="J260" s="104"/>
      <c r="K260" s="15">
        <v>3214.94</v>
      </c>
      <c r="L260" s="15">
        <v>9484.47</v>
      </c>
      <c r="M260" s="90">
        <f t="shared" si="90"/>
        <v>-6269.529999999999</v>
      </c>
      <c r="N260" s="103">
        <f t="shared" si="91"/>
        <v>-0.6610311382713002</v>
      </c>
      <c r="O260" s="104"/>
      <c r="P260" s="15">
        <v>556.1199999999999</v>
      </c>
      <c r="Q260" s="15">
        <v>3663.919999999999</v>
      </c>
      <c r="R260" s="90">
        <f t="shared" si="92"/>
        <v>-3107.7999999999993</v>
      </c>
      <c r="S260" s="103">
        <f t="shared" si="93"/>
        <v>-0.8482172099827507</v>
      </c>
      <c r="T260" s="104"/>
      <c r="U260" s="15">
        <v>5693.22</v>
      </c>
      <c r="V260" s="15">
        <v>21563.48</v>
      </c>
      <c r="W260" s="90">
        <f t="shared" si="94"/>
        <v>-15870.259999999998</v>
      </c>
      <c r="X260" s="103">
        <f t="shared" si="95"/>
        <v>-0.7359786082765861</v>
      </c>
    </row>
    <row r="261" spans="1:24" s="14" customFormat="1" ht="12.75" hidden="1" outlineLevel="2">
      <c r="A261" s="14" t="s">
        <v>951</v>
      </c>
      <c r="B261" s="14" t="s">
        <v>952</v>
      </c>
      <c r="C261" s="54" t="s">
        <v>1525</v>
      </c>
      <c r="D261" s="15"/>
      <c r="E261" s="15"/>
      <c r="F261" s="15">
        <v>6.49</v>
      </c>
      <c r="G261" s="15">
        <v>0</v>
      </c>
      <c r="H261" s="90">
        <f aca="true" t="shared" si="96" ref="H261:H292">+F261-G261</f>
        <v>6.49</v>
      </c>
      <c r="I261" s="103" t="str">
        <f aca="true" t="shared" si="97" ref="I261:I292">IF(G261&lt;0,IF(H261=0,0,IF(OR(G261=0,F261=0),"N.M.",IF(ABS(H261/G261)&gt;=10,"N.M.",H261/(-G261)))),IF(H261=0,0,IF(OR(G261=0,F261=0),"N.M.",IF(ABS(H261/G261)&gt;=10,"N.M.",H261/G261))))</f>
        <v>N.M.</v>
      </c>
      <c r="J261" s="104"/>
      <c r="K261" s="15">
        <v>6.49</v>
      </c>
      <c r="L261" s="15">
        <v>0</v>
      </c>
      <c r="M261" s="90">
        <f aca="true" t="shared" si="98" ref="M261:M292">+K261-L261</f>
        <v>6.49</v>
      </c>
      <c r="N261" s="103" t="str">
        <f aca="true" t="shared" si="99" ref="N261:N292">IF(L261&lt;0,IF(M261=0,0,IF(OR(L261=0,K261=0),"N.M.",IF(ABS(M261/L261)&gt;=10,"N.M.",M261/(-L261)))),IF(M261=0,0,IF(OR(L261=0,K261=0),"N.M.",IF(ABS(M261/L261)&gt;=10,"N.M.",M261/L261))))</f>
        <v>N.M.</v>
      </c>
      <c r="O261" s="104"/>
      <c r="P261" s="15">
        <v>6.49</v>
      </c>
      <c r="Q261" s="15">
        <v>0</v>
      </c>
      <c r="R261" s="90">
        <f aca="true" t="shared" si="100" ref="R261:R292">+P261-Q261</f>
        <v>6.49</v>
      </c>
      <c r="S261" s="103" t="str">
        <f aca="true" t="shared" si="101" ref="S261:S292">IF(Q261&lt;0,IF(R261=0,0,IF(OR(Q261=0,P261=0),"N.M.",IF(ABS(R261/Q261)&gt;=10,"N.M.",R261/(-Q261)))),IF(R261=0,0,IF(OR(Q261=0,P261=0),"N.M.",IF(ABS(R261/Q261)&gt;=10,"N.M.",R261/Q261))))</f>
        <v>N.M.</v>
      </c>
      <c r="T261" s="104"/>
      <c r="U261" s="15">
        <v>6.49</v>
      </c>
      <c r="V261" s="15">
        <v>-5.82</v>
      </c>
      <c r="W261" s="90">
        <f aca="true" t="shared" si="102" ref="W261:W292">+U261-V261</f>
        <v>12.31</v>
      </c>
      <c r="X261" s="103">
        <f aca="true" t="shared" si="103" ref="X261:X292">IF(V261&lt;0,IF(W261=0,0,IF(OR(V261=0,U261=0),"N.M.",IF(ABS(W261/V261)&gt;=10,"N.M.",W261/(-V261)))),IF(W261=0,0,IF(OR(V261=0,U261=0),"N.M.",IF(ABS(W261/V261)&gt;=10,"N.M.",W261/V261))))</f>
        <v>2.1151202749140894</v>
      </c>
    </row>
    <row r="262" spans="1:24" s="14" customFormat="1" ht="12.75" hidden="1" outlineLevel="2">
      <c r="A262" s="14" t="s">
        <v>953</v>
      </c>
      <c r="B262" s="14" t="s">
        <v>954</v>
      </c>
      <c r="C262" s="54" t="s">
        <v>1526</v>
      </c>
      <c r="D262" s="15"/>
      <c r="E262" s="15"/>
      <c r="F262" s="15">
        <v>91345.97</v>
      </c>
      <c r="G262" s="15">
        <v>49290.8</v>
      </c>
      <c r="H262" s="90">
        <f t="shared" si="96"/>
        <v>42055.17</v>
      </c>
      <c r="I262" s="103">
        <f t="shared" si="97"/>
        <v>0.8532052634568722</v>
      </c>
      <c r="J262" s="104"/>
      <c r="K262" s="15">
        <v>91345.97</v>
      </c>
      <c r="L262" s="15">
        <v>49290.8</v>
      </c>
      <c r="M262" s="90">
        <f t="shared" si="98"/>
        <v>42055.17</v>
      </c>
      <c r="N262" s="103">
        <f t="shared" si="99"/>
        <v>0.8532052634568722</v>
      </c>
      <c r="O262" s="104"/>
      <c r="P262" s="15">
        <v>179423.84</v>
      </c>
      <c r="Q262" s="15">
        <v>174838.27000000002</v>
      </c>
      <c r="R262" s="90">
        <f t="shared" si="100"/>
        <v>4585.569999999978</v>
      </c>
      <c r="S262" s="103">
        <f t="shared" si="101"/>
        <v>0.026227495845160088</v>
      </c>
      <c r="T262" s="104"/>
      <c r="U262" s="15">
        <v>603914.97</v>
      </c>
      <c r="V262" s="15">
        <v>576518.9500000001</v>
      </c>
      <c r="W262" s="90">
        <f t="shared" si="102"/>
        <v>27396.019999999902</v>
      </c>
      <c r="X262" s="103">
        <f t="shared" si="103"/>
        <v>0.04751972159804964</v>
      </c>
    </row>
    <row r="263" spans="1:24" s="14" customFormat="1" ht="12.75" hidden="1" outlineLevel="2">
      <c r="A263" s="14" t="s">
        <v>955</v>
      </c>
      <c r="B263" s="14" t="s">
        <v>956</v>
      </c>
      <c r="C263" s="54" t="s">
        <v>1527</v>
      </c>
      <c r="D263" s="15"/>
      <c r="E263" s="15"/>
      <c r="F263" s="15">
        <v>4099.03</v>
      </c>
      <c r="G263" s="15">
        <v>3940.67</v>
      </c>
      <c r="H263" s="90">
        <f t="shared" si="96"/>
        <v>158.35999999999967</v>
      </c>
      <c r="I263" s="103">
        <f t="shared" si="97"/>
        <v>0.04018605973095937</v>
      </c>
      <c r="J263" s="104"/>
      <c r="K263" s="15">
        <v>4099.03</v>
      </c>
      <c r="L263" s="15">
        <v>3940.67</v>
      </c>
      <c r="M263" s="90">
        <f t="shared" si="98"/>
        <v>158.35999999999967</v>
      </c>
      <c r="N263" s="103">
        <f t="shared" si="99"/>
        <v>0.04018605973095937</v>
      </c>
      <c r="O263" s="104"/>
      <c r="P263" s="15">
        <v>14418.5</v>
      </c>
      <c r="Q263" s="15">
        <v>10377.18</v>
      </c>
      <c r="R263" s="90">
        <f t="shared" si="100"/>
        <v>4041.3199999999997</v>
      </c>
      <c r="S263" s="103">
        <f t="shared" si="101"/>
        <v>0.3894429893285073</v>
      </c>
      <c r="T263" s="104"/>
      <c r="U263" s="15">
        <v>47732.35</v>
      </c>
      <c r="V263" s="15">
        <v>39257.36</v>
      </c>
      <c r="W263" s="90">
        <f t="shared" si="102"/>
        <v>8474.989999999998</v>
      </c>
      <c r="X263" s="103">
        <f t="shared" si="103"/>
        <v>0.2158828306335423</v>
      </c>
    </row>
    <row r="264" spans="1:24" s="14" customFormat="1" ht="12.75" hidden="1" outlineLevel="2">
      <c r="A264" s="14" t="s">
        <v>957</v>
      </c>
      <c r="B264" s="14" t="s">
        <v>958</v>
      </c>
      <c r="C264" s="54" t="s">
        <v>1528</v>
      </c>
      <c r="D264" s="15"/>
      <c r="E264" s="15"/>
      <c r="F264" s="15">
        <v>6452.28</v>
      </c>
      <c r="G264" s="15">
        <v>2703.84</v>
      </c>
      <c r="H264" s="90">
        <f t="shared" si="96"/>
        <v>3748.4399999999996</v>
      </c>
      <c r="I264" s="103">
        <f t="shared" si="97"/>
        <v>1.3863394283685424</v>
      </c>
      <c r="J264" s="104"/>
      <c r="K264" s="15">
        <v>6452.28</v>
      </c>
      <c r="L264" s="15">
        <v>2703.84</v>
      </c>
      <c r="M264" s="90">
        <f t="shared" si="98"/>
        <v>3748.4399999999996</v>
      </c>
      <c r="N264" s="103">
        <f t="shared" si="99"/>
        <v>1.3863394283685424</v>
      </c>
      <c r="O264" s="104"/>
      <c r="P264" s="15">
        <v>15466.529999999999</v>
      </c>
      <c r="Q264" s="15">
        <v>13256.18</v>
      </c>
      <c r="R264" s="90">
        <f t="shared" si="100"/>
        <v>2210.3499999999985</v>
      </c>
      <c r="S264" s="103">
        <f t="shared" si="101"/>
        <v>0.1667410973598728</v>
      </c>
      <c r="T264" s="104"/>
      <c r="U264" s="15">
        <v>49091.92</v>
      </c>
      <c r="V264" s="15">
        <v>54110.56</v>
      </c>
      <c r="W264" s="90">
        <f t="shared" si="102"/>
        <v>-5018.639999999999</v>
      </c>
      <c r="X264" s="103">
        <f t="shared" si="103"/>
        <v>-0.09274788507086232</v>
      </c>
    </row>
    <row r="265" spans="1:24" s="14" customFormat="1" ht="12.75" hidden="1" outlineLevel="2">
      <c r="A265" s="14" t="s">
        <v>959</v>
      </c>
      <c r="B265" s="14" t="s">
        <v>960</v>
      </c>
      <c r="C265" s="54" t="s">
        <v>1529</v>
      </c>
      <c r="D265" s="15"/>
      <c r="E265" s="15"/>
      <c r="F265" s="15">
        <v>49961.19</v>
      </c>
      <c r="G265" s="15">
        <v>85371.97</v>
      </c>
      <c r="H265" s="90">
        <f t="shared" si="96"/>
        <v>-35410.78</v>
      </c>
      <c r="I265" s="103">
        <f t="shared" si="97"/>
        <v>-0.4147822757282045</v>
      </c>
      <c r="J265" s="104"/>
      <c r="K265" s="15">
        <v>49961.19</v>
      </c>
      <c r="L265" s="15">
        <v>85371.97</v>
      </c>
      <c r="M265" s="90">
        <f t="shared" si="98"/>
        <v>-35410.78</v>
      </c>
      <c r="N265" s="103">
        <f t="shared" si="99"/>
        <v>-0.4147822757282045</v>
      </c>
      <c r="O265" s="104"/>
      <c r="P265" s="15">
        <v>139363.61</v>
      </c>
      <c r="Q265" s="15">
        <v>162922.53</v>
      </c>
      <c r="R265" s="90">
        <f t="shared" si="100"/>
        <v>-23558.920000000013</v>
      </c>
      <c r="S265" s="103">
        <f t="shared" si="101"/>
        <v>-0.14460197739379577</v>
      </c>
      <c r="T265" s="104"/>
      <c r="U265" s="15">
        <v>497255.92</v>
      </c>
      <c r="V265" s="15">
        <v>558146.42</v>
      </c>
      <c r="W265" s="90">
        <f t="shared" si="102"/>
        <v>-60890.50000000006</v>
      </c>
      <c r="X265" s="103">
        <f t="shared" si="103"/>
        <v>-0.1090941333996195</v>
      </c>
    </row>
    <row r="266" spans="1:24" s="14" customFormat="1" ht="12.75" hidden="1" outlineLevel="2">
      <c r="A266" s="14" t="s">
        <v>961</v>
      </c>
      <c r="B266" s="14" t="s">
        <v>962</v>
      </c>
      <c r="C266" s="54" t="s">
        <v>1530</v>
      </c>
      <c r="D266" s="15"/>
      <c r="E266" s="15"/>
      <c r="F266" s="15">
        <v>258536.06</v>
      </c>
      <c r="G266" s="15">
        <v>226185.85</v>
      </c>
      <c r="H266" s="90">
        <f t="shared" si="96"/>
        <v>32350.209999999992</v>
      </c>
      <c r="I266" s="103">
        <f t="shared" si="97"/>
        <v>0.14302490628834647</v>
      </c>
      <c r="J266" s="104"/>
      <c r="K266" s="15">
        <v>258536.06</v>
      </c>
      <c r="L266" s="15">
        <v>226185.85</v>
      </c>
      <c r="M266" s="90">
        <f t="shared" si="98"/>
        <v>32350.209999999992</v>
      </c>
      <c r="N266" s="103">
        <f t="shared" si="99"/>
        <v>0.14302490628834647</v>
      </c>
      <c r="O266" s="104"/>
      <c r="P266" s="15">
        <v>726749.9</v>
      </c>
      <c r="Q266" s="15">
        <v>562495.13</v>
      </c>
      <c r="R266" s="90">
        <f t="shared" si="100"/>
        <v>164254.77000000002</v>
      </c>
      <c r="S266" s="103">
        <f t="shared" si="101"/>
        <v>0.2920110081664174</v>
      </c>
      <c r="T266" s="104"/>
      <c r="U266" s="15">
        <v>2440652.61</v>
      </c>
      <c r="V266" s="15">
        <v>2535657.23</v>
      </c>
      <c r="W266" s="90">
        <f t="shared" si="102"/>
        <v>-95004.62000000011</v>
      </c>
      <c r="X266" s="103">
        <f t="shared" si="103"/>
        <v>-0.03746745375359749</v>
      </c>
    </row>
    <row r="267" spans="1:24" s="14" customFormat="1" ht="12.75" hidden="1" outlineLevel="2">
      <c r="A267" s="14" t="s">
        <v>963</v>
      </c>
      <c r="B267" s="14" t="s">
        <v>964</v>
      </c>
      <c r="C267" s="54" t="s">
        <v>1531</v>
      </c>
      <c r="D267" s="15"/>
      <c r="E267" s="15"/>
      <c r="F267" s="15">
        <v>3294.7000000000003</v>
      </c>
      <c r="G267" s="15">
        <v>2901.78</v>
      </c>
      <c r="H267" s="90">
        <f t="shared" si="96"/>
        <v>392.9200000000001</v>
      </c>
      <c r="I267" s="103">
        <f t="shared" si="97"/>
        <v>0.13540654356980888</v>
      </c>
      <c r="J267" s="104"/>
      <c r="K267" s="15">
        <v>3294.7000000000003</v>
      </c>
      <c r="L267" s="15">
        <v>2901.78</v>
      </c>
      <c r="M267" s="90">
        <f t="shared" si="98"/>
        <v>392.9200000000001</v>
      </c>
      <c r="N267" s="103">
        <f t="shared" si="99"/>
        <v>0.13540654356980888</v>
      </c>
      <c r="O267" s="104"/>
      <c r="P267" s="15">
        <v>10109.93</v>
      </c>
      <c r="Q267" s="15">
        <v>8657.11</v>
      </c>
      <c r="R267" s="90">
        <f t="shared" si="100"/>
        <v>1452.8199999999997</v>
      </c>
      <c r="S267" s="103">
        <f t="shared" si="101"/>
        <v>0.16781812868266657</v>
      </c>
      <c r="T267" s="104"/>
      <c r="U267" s="15">
        <v>33618.13</v>
      </c>
      <c r="V267" s="15">
        <v>39065.95</v>
      </c>
      <c r="W267" s="90">
        <f t="shared" si="102"/>
        <v>-5447.82</v>
      </c>
      <c r="X267" s="103">
        <f t="shared" si="103"/>
        <v>-0.1394518756103461</v>
      </c>
    </row>
    <row r="268" spans="1:24" s="14" customFormat="1" ht="12.75" hidden="1" outlineLevel="2">
      <c r="A268" s="14" t="s">
        <v>965</v>
      </c>
      <c r="B268" s="14" t="s">
        <v>966</v>
      </c>
      <c r="C268" s="54" t="s">
        <v>1532</v>
      </c>
      <c r="D268" s="15"/>
      <c r="E268" s="15"/>
      <c r="F268" s="15">
        <v>44268.72</v>
      </c>
      <c r="G268" s="15">
        <v>14623.67</v>
      </c>
      <c r="H268" s="90">
        <f t="shared" si="96"/>
        <v>29645.050000000003</v>
      </c>
      <c r="I268" s="103">
        <f t="shared" si="97"/>
        <v>2.0271963193917806</v>
      </c>
      <c r="J268" s="104"/>
      <c r="K268" s="15">
        <v>44268.72</v>
      </c>
      <c r="L268" s="15">
        <v>14623.67</v>
      </c>
      <c r="M268" s="90">
        <f t="shared" si="98"/>
        <v>29645.050000000003</v>
      </c>
      <c r="N268" s="103">
        <f t="shared" si="99"/>
        <v>2.0271963193917806</v>
      </c>
      <c r="O268" s="104"/>
      <c r="P268" s="15">
        <v>178393.79</v>
      </c>
      <c r="Q268" s="15">
        <v>191528.28000000003</v>
      </c>
      <c r="R268" s="90">
        <f t="shared" si="100"/>
        <v>-13134.49000000002</v>
      </c>
      <c r="S268" s="103">
        <f t="shared" si="101"/>
        <v>-0.06857728790756132</v>
      </c>
      <c r="T268" s="104"/>
      <c r="U268" s="15">
        <v>669413.36</v>
      </c>
      <c r="V268" s="15">
        <v>727774.63</v>
      </c>
      <c r="W268" s="90">
        <f t="shared" si="102"/>
        <v>-58361.27000000002</v>
      </c>
      <c r="X268" s="103">
        <f t="shared" si="103"/>
        <v>-0.08019140485839692</v>
      </c>
    </row>
    <row r="269" spans="1:24" s="14" customFormat="1" ht="12.75" hidden="1" outlineLevel="2">
      <c r="A269" s="14" t="s">
        <v>967</v>
      </c>
      <c r="B269" s="14" t="s">
        <v>968</v>
      </c>
      <c r="C269" s="54" t="s">
        <v>1533</v>
      </c>
      <c r="D269" s="15"/>
      <c r="E269" s="15"/>
      <c r="F269" s="15">
        <v>9709.22</v>
      </c>
      <c r="G269" s="15">
        <v>7763.45</v>
      </c>
      <c r="H269" s="90">
        <f t="shared" si="96"/>
        <v>1945.7699999999995</v>
      </c>
      <c r="I269" s="103">
        <f t="shared" si="97"/>
        <v>0.2506321287571891</v>
      </c>
      <c r="J269" s="104"/>
      <c r="K269" s="15">
        <v>9709.22</v>
      </c>
      <c r="L269" s="15">
        <v>7763.45</v>
      </c>
      <c r="M269" s="90">
        <f t="shared" si="98"/>
        <v>1945.7699999999995</v>
      </c>
      <c r="N269" s="103">
        <f t="shared" si="99"/>
        <v>0.2506321287571891</v>
      </c>
      <c r="O269" s="104"/>
      <c r="P269" s="15">
        <v>29993.739999999998</v>
      </c>
      <c r="Q269" s="15">
        <v>21672.16</v>
      </c>
      <c r="R269" s="90">
        <f t="shared" si="100"/>
        <v>8321.579999999998</v>
      </c>
      <c r="S269" s="103">
        <f t="shared" si="101"/>
        <v>0.3839755705015097</v>
      </c>
      <c r="T269" s="104"/>
      <c r="U269" s="15">
        <v>130006.33</v>
      </c>
      <c r="V269" s="15">
        <v>115468.42</v>
      </c>
      <c r="W269" s="90">
        <f t="shared" si="102"/>
        <v>14537.910000000003</v>
      </c>
      <c r="X269" s="103">
        <f t="shared" si="103"/>
        <v>0.1259037752486784</v>
      </c>
    </row>
    <row r="270" spans="1:24" s="14" customFormat="1" ht="12.75" hidden="1" outlineLevel="2">
      <c r="A270" s="14" t="s">
        <v>969</v>
      </c>
      <c r="B270" s="14" t="s">
        <v>970</v>
      </c>
      <c r="C270" s="54" t="s">
        <v>1534</v>
      </c>
      <c r="D270" s="15"/>
      <c r="E270" s="15"/>
      <c r="F270" s="15">
        <v>7263.18</v>
      </c>
      <c r="G270" s="15">
        <v>7414.97</v>
      </c>
      <c r="H270" s="90">
        <f t="shared" si="96"/>
        <v>-151.78999999999996</v>
      </c>
      <c r="I270" s="103">
        <f t="shared" si="97"/>
        <v>-0.020470750387391986</v>
      </c>
      <c r="J270" s="104"/>
      <c r="K270" s="15">
        <v>7263.18</v>
      </c>
      <c r="L270" s="15">
        <v>7414.97</v>
      </c>
      <c r="M270" s="90">
        <f t="shared" si="98"/>
        <v>-151.78999999999996</v>
      </c>
      <c r="N270" s="103">
        <f t="shared" si="99"/>
        <v>-0.020470750387391986</v>
      </c>
      <c r="O270" s="104"/>
      <c r="P270" s="15">
        <v>23186.93</v>
      </c>
      <c r="Q270" s="15">
        <v>24228.730000000003</v>
      </c>
      <c r="R270" s="90">
        <f t="shared" si="100"/>
        <v>-1041.800000000003</v>
      </c>
      <c r="S270" s="103">
        <f t="shared" si="101"/>
        <v>-0.04299853933739006</v>
      </c>
      <c r="T270" s="104"/>
      <c r="U270" s="15">
        <v>96107.47</v>
      </c>
      <c r="V270" s="15">
        <v>102103</v>
      </c>
      <c r="W270" s="90">
        <f t="shared" si="102"/>
        <v>-5995.529999999999</v>
      </c>
      <c r="X270" s="103">
        <f t="shared" si="103"/>
        <v>-0.05872040978227867</v>
      </c>
    </row>
    <row r="271" spans="1:24" s="14" customFormat="1" ht="12.75" hidden="1" outlineLevel="2">
      <c r="A271" s="14" t="s">
        <v>971</v>
      </c>
      <c r="B271" s="14" t="s">
        <v>972</v>
      </c>
      <c r="C271" s="54" t="s">
        <v>1535</v>
      </c>
      <c r="D271" s="15"/>
      <c r="E271" s="15"/>
      <c r="F271" s="15">
        <v>66526.77</v>
      </c>
      <c r="G271" s="15">
        <v>66259.29000000001</v>
      </c>
      <c r="H271" s="90">
        <f t="shared" si="96"/>
        <v>267.4799999999959</v>
      </c>
      <c r="I271" s="103">
        <f t="shared" si="97"/>
        <v>0.00403686788675212</v>
      </c>
      <c r="J271" s="104"/>
      <c r="K271" s="15">
        <v>66526.77</v>
      </c>
      <c r="L271" s="15">
        <v>66259.29000000001</v>
      </c>
      <c r="M271" s="90">
        <f t="shared" si="98"/>
        <v>267.4799999999959</v>
      </c>
      <c r="N271" s="103">
        <f t="shared" si="99"/>
        <v>0.00403686788675212</v>
      </c>
      <c r="O271" s="104"/>
      <c r="P271" s="15">
        <v>218355.08000000002</v>
      </c>
      <c r="Q271" s="15">
        <v>201839.53</v>
      </c>
      <c r="R271" s="90">
        <f t="shared" si="100"/>
        <v>16515.550000000017</v>
      </c>
      <c r="S271" s="103">
        <f t="shared" si="101"/>
        <v>0.08182515090081718</v>
      </c>
      <c r="T271" s="104"/>
      <c r="U271" s="15">
        <v>1008096.15</v>
      </c>
      <c r="V271" s="15">
        <v>942347.68</v>
      </c>
      <c r="W271" s="90">
        <f t="shared" si="102"/>
        <v>65748.46999999997</v>
      </c>
      <c r="X271" s="103">
        <f t="shared" si="103"/>
        <v>0.0697709257373032</v>
      </c>
    </row>
    <row r="272" spans="1:24" s="14" customFormat="1" ht="12.75" hidden="1" outlineLevel="2">
      <c r="A272" s="14" t="s">
        <v>973</v>
      </c>
      <c r="B272" s="14" t="s">
        <v>974</v>
      </c>
      <c r="C272" s="54" t="s">
        <v>1536</v>
      </c>
      <c r="D272" s="15"/>
      <c r="E272" s="15"/>
      <c r="F272" s="15">
        <v>48174.06</v>
      </c>
      <c r="G272" s="15">
        <v>37714.44</v>
      </c>
      <c r="H272" s="90">
        <f t="shared" si="96"/>
        <v>10459.619999999995</v>
      </c>
      <c r="I272" s="103">
        <f t="shared" si="97"/>
        <v>0.2773372745293313</v>
      </c>
      <c r="J272" s="104"/>
      <c r="K272" s="15">
        <v>48174.06</v>
      </c>
      <c r="L272" s="15">
        <v>37714.44</v>
      </c>
      <c r="M272" s="90">
        <f t="shared" si="98"/>
        <v>10459.619999999995</v>
      </c>
      <c r="N272" s="103">
        <f t="shared" si="99"/>
        <v>0.2773372745293313</v>
      </c>
      <c r="O272" s="104"/>
      <c r="P272" s="15">
        <v>144688.45</v>
      </c>
      <c r="Q272" s="15">
        <v>108924.27</v>
      </c>
      <c r="R272" s="90">
        <f t="shared" si="100"/>
        <v>35764.18000000001</v>
      </c>
      <c r="S272" s="103">
        <f t="shared" si="101"/>
        <v>0.32833986401744997</v>
      </c>
      <c r="T272" s="104"/>
      <c r="U272" s="15">
        <v>485853.43</v>
      </c>
      <c r="V272" s="15">
        <v>398548.4</v>
      </c>
      <c r="W272" s="90">
        <f t="shared" si="102"/>
        <v>87305.02999999997</v>
      </c>
      <c r="X272" s="103">
        <f t="shared" si="103"/>
        <v>0.2190575347937665</v>
      </c>
    </row>
    <row r="273" spans="1:24" s="14" customFormat="1" ht="12.75" hidden="1" outlineLevel="2">
      <c r="A273" s="14" t="s">
        <v>975</v>
      </c>
      <c r="B273" s="14" t="s">
        <v>976</v>
      </c>
      <c r="C273" s="54" t="s">
        <v>1537</v>
      </c>
      <c r="D273" s="15"/>
      <c r="E273" s="15"/>
      <c r="F273" s="15">
        <v>13104.08</v>
      </c>
      <c r="G273" s="15">
        <v>13623.28</v>
      </c>
      <c r="H273" s="90">
        <f t="shared" si="96"/>
        <v>-519.2000000000007</v>
      </c>
      <c r="I273" s="103">
        <f t="shared" si="97"/>
        <v>-0.038111233124475216</v>
      </c>
      <c r="J273" s="104"/>
      <c r="K273" s="15">
        <v>13104.08</v>
      </c>
      <c r="L273" s="15">
        <v>13623.28</v>
      </c>
      <c r="M273" s="90">
        <f t="shared" si="98"/>
        <v>-519.2000000000007</v>
      </c>
      <c r="N273" s="103">
        <f t="shared" si="99"/>
        <v>-0.038111233124475216</v>
      </c>
      <c r="O273" s="104"/>
      <c r="P273" s="15">
        <v>36819.04</v>
      </c>
      <c r="Q273" s="15">
        <v>50903</v>
      </c>
      <c r="R273" s="90">
        <f t="shared" si="100"/>
        <v>-14083.96</v>
      </c>
      <c r="S273" s="103">
        <f t="shared" si="101"/>
        <v>-0.27668231734868276</v>
      </c>
      <c r="T273" s="104"/>
      <c r="U273" s="15">
        <v>142878.93</v>
      </c>
      <c r="V273" s="15">
        <v>181915.94</v>
      </c>
      <c r="W273" s="90">
        <f t="shared" si="102"/>
        <v>-39037.01000000001</v>
      </c>
      <c r="X273" s="103">
        <f t="shared" si="103"/>
        <v>-0.214588177374671</v>
      </c>
    </row>
    <row r="274" spans="1:24" s="14" customFormat="1" ht="12.75" hidden="1" outlineLevel="2">
      <c r="A274" s="14" t="s">
        <v>977</v>
      </c>
      <c r="B274" s="14" t="s">
        <v>978</v>
      </c>
      <c r="C274" s="54" t="s">
        <v>1538</v>
      </c>
      <c r="D274" s="15"/>
      <c r="E274" s="15"/>
      <c r="F274" s="15">
        <v>16483.14</v>
      </c>
      <c r="G274" s="15">
        <v>3492.7200000000003</v>
      </c>
      <c r="H274" s="90">
        <f t="shared" si="96"/>
        <v>12990.419999999998</v>
      </c>
      <c r="I274" s="103">
        <f t="shared" si="97"/>
        <v>3.719284683570397</v>
      </c>
      <c r="J274" s="104"/>
      <c r="K274" s="15">
        <v>16483.14</v>
      </c>
      <c r="L274" s="15">
        <v>3492.7200000000003</v>
      </c>
      <c r="M274" s="90">
        <f t="shared" si="98"/>
        <v>12990.419999999998</v>
      </c>
      <c r="N274" s="103">
        <f t="shared" si="99"/>
        <v>3.719284683570397</v>
      </c>
      <c r="O274" s="104"/>
      <c r="P274" s="15">
        <v>15971.769999999999</v>
      </c>
      <c r="Q274" s="15">
        <v>2833.42</v>
      </c>
      <c r="R274" s="90">
        <f t="shared" si="100"/>
        <v>13138.349999999999</v>
      </c>
      <c r="S274" s="103">
        <f t="shared" si="101"/>
        <v>4.636922870594546</v>
      </c>
      <c r="T274" s="104"/>
      <c r="U274" s="15">
        <v>23198.59</v>
      </c>
      <c r="V274" s="15">
        <v>12837.45</v>
      </c>
      <c r="W274" s="90">
        <f t="shared" si="102"/>
        <v>10361.14</v>
      </c>
      <c r="X274" s="103">
        <f t="shared" si="103"/>
        <v>0.8071026566802596</v>
      </c>
    </row>
    <row r="275" spans="1:24" s="14" customFormat="1" ht="12.75" hidden="1" outlineLevel="2">
      <c r="A275" s="14" t="s">
        <v>979</v>
      </c>
      <c r="B275" s="14" t="s">
        <v>980</v>
      </c>
      <c r="C275" s="54" t="s">
        <v>1539</v>
      </c>
      <c r="D275" s="15"/>
      <c r="E275" s="15"/>
      <c r="F275" s="15">
        <v>3133.6800000000003</v>
      </c>
      <c r="G275" s="15">
        <v>701.34</v>
      </c>
      <c r="H275" s="90">
        <f t="shared" si="96"/>
        <v>2432.34</v>
      </c>
      <c r="I275" s="103">
        <f t="shared" si="97"/>
        <v>3.468132432201215</v>
      </c>
      <c r="J275" s="104"/>
      <c r="K275" s="15">
        <v>3133.6800000000003</v>
      </c>
      <c r="L275" s="15">
        <v>701.34</v>
      </c>
      <c r="M275" s="90">
        <f t="shared" si="98"/>
        <v>2432.34</v>
      </c>
      <c r="N275" s="103">
        <f t="shared" si="99"/>
        <v>3.468132432201215</v>
      </c>
      <c r="O275" s="104"/>
      <c r="P275" s="15">
        <v>11627.83</v>
      </c>
      <c r="Q275" s="15">
        <v>6248.85</v>
      </c>
      <c r="R275" s="90">
        <f t="shared" si="100"/>
        <v>5378.98</v>
      </c>
      <c r="S275" s="103">
        <f t="shared" si="101"/>
        <v>0.8607951863142818</v>
      </c>
      <c r="T275" s="104"/>
      <c r="U275" s="15">
        <v>33162.520000000004</v>
      </c>
      <c r="V275" s="15">
        <v>10451.73</v>
      </c>
      <c r="W275" s="90">
        <f t="shared" si="102"/>
        <v>22710.790000000005</v>
      </c>
      <c r="X275" s="103">
        <f t="shared" si="103"/>
        <v>2.1729216120202115</v>
      </c>
    </row>
    <row r="276" spans="1:24" s="14" customFormat="1" ht="12.75" hidden="1" outlineLevel="2">
      <c r="A276" s="14" t="s">
        <v>981</v>
      </c>
      <c r="B276" s="14" t="s">
        <v>982</v>
      </c>
      <c r="C276" s="54" t="s">
        <v>1540</v>
      </c>
      <c r="D276" s="15"/>
      <c r="E276" s="15"/>
      <c r="F276" s="15">
        <v>25584.5</v>
      </c>
      <c r="G276" s="15">
        <v>15820.95</v>
      </c>
      <c r="H276" s="90">
        <f t="shared" si="96"/>
        <v>9763.55</v>
      </c>
      <c r="I276" s="103">
        <f t="shared" si="97"/>
        <v>0.6171279221538529</v>
      </c>
      <c r="J276" s="104"/>
      <c r="K276" s="15">
        <v>25584.5</v>
      </c>
      <c r="L276" s="15">
        <v>15820.95</v>
      </c>
      <c r="M276" s="90">
        <f t="shared" si="98"/>
        <v>9763.55</v>
      </c>
      <c r="N276" s="103">
        <f t="shared" si="99"/>
        <v>0.6171279221538529</v>
      </c>
      <c r="O276" s="104"/>
      <c r="P276" s="15">
        <v>72574.89</v>
      </c>
      <c r="Q276" s="15">
        <v>49540.759999999995</v>
      </c>
      <c r="R276" s="90">
        <f t="shared" si="100"/>
        <v>23034.130000000005</v>
      </c>
      <c r="S276" s="103">
        <f t="shared" si="101"/>
        <v>0.4649531012443089</v>
      </c>
      <c r="T276" s="104"/>
      <c r="U276" s="15">
        <v>269045.54000000004</v>
      </c>
      <c r="V276" s="15">
        <v>201118.83000000002</v>
      </c>
      <c r="W276" s="90">
        <f t="shared" si="102"/>
        <v>67926.71000000002</v>
      </c>
      <c r="X276" s="103">
        <f t="shared" si="103"/>
        <v>0.3377441585156398</v>
      </c>
    </row>
    <row r="277" spans="1:24" s="14" customFormat="1" ht="12.75" hidden="1" outlineLevel="2">
      <c r="A277" s="14" t="s">
        <v>983</v>
      </c>
      <c r="B277" s="14" t="s">
        <v>984</v>
      </c>
      <c r="C277" s="54" t="s">
        <v>1541</v>
      </c>
      <c r="D277" s="15"/>
      <c r="E277" s="15"/>
      <c r="F277" s="15">
        <v>183.31</v>
      </c>
      <c r="G277" s="15">
        <v>475.48</v>
      </c>
      <c r="H277" s="90">
        <f t="shared" si="96"/>
        <v>-292.17</v>
      </c>
      <c r="I277" s="103">
        <f t="shared" si="97"/>
        <v>-0.6144737949019938</v>
      </c>
      <c r="J277" s="104"/>
      <c r="K277" s="15">
        <v>183.31</v>
      </c>
      <c r="L277" s="15">
        <v>475.48</v>
      </c>
      <c r="M277" s="90">
        <f t="shared" si="98"/>
        <v>-292.17</v>
      </c>
      <c r="N277" s="103">
        <f t="shared" si="99"/>
        <v>-0.6144737949019938</v>
      </c>
      <c r="O277" s="104"/>
      <c r="P277" s="15">
        <v>273.3</v>
      </c>
      <c r="Q277" s="15">
        <v>1084.51</v>
      </c>
      <c r="R277" s="90">
        <f t="shared" si="100"/>
        <v>-811.21</v>
      </c>
      <c r="S277" s="103">
        <f t="shared" si="101"/>
        <v>-0.7479967911775826</v>
      </c>
      <c r="T277" s="104"/>
      <c r="U277" s="15">
        <v>2183.9500000000003</v>
      </c>
      <c r="V277" s="15">
        <v>4795.299999999999</v>
      </c>
      <c r="W277" s="90">
        <f t="shared" si="102"/>
        <v>-2611.349999999999</v>
      </c>
      <c r="X277" s="103">
        <f t="shared" si="103"/>
        <v>-0.5445644693762641</v>
      </c>
    </row>
    <row r="278" spans="1:24" s="14" customFormat="1" ht="12.75" hidden="1" outlineLevel="2">
      <c r="A278" s="14" t="s">
        <v>985</v>
      </c>
      <c r="B278" s="14" t="s">
        <v>986</v>
      </c>
      <c r="C278" s="54" t="s">
        <v>1542</v>
      </c>
      <c r="D278" s="15"/>
      <c r="E278" s="15"/>
      <c r="F278" s="15">
        <v>45146.31</v>
      </c>
      <c r="G278" s="15">
        <v>39097.62</v>
      </c>
      <c r="H278" s="90">
        <f t="shared" si="96"/>
        <v>6048.689999999995</v>
      </c>
      <c r="I278" s="103">
        <f t="shared" si="97"/>
        <v>0.15470737093459896</v>
      </c>
      <c r="J278" s="104"/>
      <c r="K278" s="15">
        <v>45146.31</v>
      </c>
      <c r="L278" s="15">
        <v>39097.62</v>
      </c>
      <c r="M278" s="90">
        <f t="shared" si="98"/>
        <v>6048.689999999995</v>
      </c>
      <c r="N278" s="103">
        <f t="shared" si="99"/>
        <v>0.15470737093459896</v>
      </c>
      <c r="O278" s="104"/>
      <c r="P278" s="15">
        <v>136374.55</v>
      </c>
      <c r="Q278" s="15">
        <v>107521.75</v>
      </c>
      <c r="R278" s="90">
        <f t="shared" si="100"/>
        <v>28852.79999999999</v>
      </c>
      <c r="S278" s="103">
        <f t="shared" si="101"/>
        <v>0.26834384671008416</v>
      </c>
      <c r="T278" s="104"/>
      <c r="U278" s="15">
        <v>489007.91000000003</v>
      </c>
      <c r="V278" s="15">
        <v>442777.06</v>
      </c>
      <c r="W278" s="90">
        <f t="shared" si="102"/>
        <v>46230.850000000035</v>
      </c>
      <c r="X278" s="103">
        <f t="shared" si="103"/>
        <v>0.10441112283459318</v>
      </c>
    </row>
    <row r="279" spans="1:24" s="14" customFormat="1" ht="12.75" hidden="1" outlineLevel="2">
      <c r="A279" s="14" t="s">
        <v>987</v>
      </c>
      <c r="B279" s="14" t="s">
        <v>988</v>
      </c>
      <c r="C279" s="54" t="s">
        <v>1543</v>
      </c>
      <c r="D279" s="15"/>
      <c r="E279" s="15"/>
      <c r="F279" s="15">
        <v>415309.78</v>
      </c>
      <c r="G279" s="15">
        <v>152154.75</v>
      </c>
      <c r="H279" s="90">
        <f t="shared" si="96"/>
        <v>263155.03</v>
      </c>
      <c r="I279" s="103">
        <f t="shared" si="97"/>
        <v>1.7295222791270073</v>
      </c>
      <c r="J279" s="104"/>
      <c r="K279" s="15">
        <v>415309.78</v>
      </c>
      <c r="L279" s="15">
        <v>152154.75</v>
      </c>
      <c r="M279" s="90">
        <f t="shared" si="98"/>
        <v>263155.03</v>
      </c>
      <c r="N279" s="103">
        <f t="shared" si="99"/>
        <v>1.7295222791270073</v>
      </c>
      <c r="O279" s="104"/>
      <c r="P279" s="15">
        <v>938613.9400000001</v>
      </c>
      <c r="Q279" s="15">
        <v>293900.28</v>
      </c>
      <c r="R279" s="90">
        <f t="shared" si="100"/>
        <v>644713.66</v>
      </c>
      <c r="S279" s="103">
        <f t="shared" si="101"/>
        <v>2.193647654912067</v>
      </c>
      <c r="T279" s="104"/>
      <c r="U279" s="15">
        <v>2084041.7300000002</v>
      </c>
      <c r="V279" s="15">
        <v>948672.3200000001</v>
      </c>
      <c r="W279" s="90">
        <f t="shared" si="102"/>
        <v>1135369.4100000001</v>
      </c>
      <c r="X279" s="103">
        <f t="shared" si="103"/>
        <v>1.196798289634929</v>
      </c>
    </row>
    <row r="280" spans="1:24" s="14" customFormat="1" ht="12.75" hidden="1" outlineLevel="2">
      <c r="A280" s="14" t="s">
        <v>989</v>
      </c>
      <c r="B280" s="14" t="s">
        <v>990</v>
      </c>
      <c r="C280" s="54" t="s">
        <v>1544</v>
      </c>
      <c r="D280" s="15"/>
      <c r="E280" s="15"/>
      <c r="F280" s="15">
        <v>4241.76</v>
      </c>
      <c r="G280" s="15">
        <v>-1351.38</v>
      </c>
      <c r="H280" s="90">
        <f t="shared" si="96"/>
        <v>5593.14</v>
      </c>
      <c r="I280" s="103">
        <f t="shared" si="97"/>
        <v>4.138835856679838</v>
      </c>
      <c r="J280" s="104"/>
      <c r="K280" s="15">
        <v>4241.76</v>
      </c>
      <c r="L280" s="15">
        <v>-1351.38</v>
      </c>
      <c r="M280" s="90">
        <f t="shared" si="98"/>
        <v>5593.14</v>
      </c>
      <c r="N280" s="103">
        <f t="shared" si="99"/>
        <v>4.138835856679838</v>
      </c>
      <c r="O280" s="104"/>
      <c r="P280" s="15">
        <v>14540.300000000001</v>
      </c>
      <c r="Q280" s="15">
        <v>43043.23</v>
      </c>
      <c r="R280" s="90">
        <f t="shared" si="100"/>
        <v>-28502.93</v>
      </c>
      <c r="S280" s="103">
        <f t="shared" si="101"/>
        <v>-0.6621931021440537</v>
      </c>
      <c r="T280" s="104"/>
      <c r="U280" s="15">
        <v>201309.48</v>
      </c>
      <c r="V280" s="15">
        <v>186477.82</v>
      </c>
      <c r="W280" s="90">
        <f t="shared" si="102"/>
        <v>14831.660000000003</v>
      </c>
      <c r="X280" s="103">
        <f t="shared" si="103"/>
        <v>0.07953578607900931</v>
      </c>
    </row>
    <row r="281" spans="1:24" s="14" customFormat="1" ht="12.75" hidden="1" outlineLevel="2">
      <c r="A281" s="14" t="s">
        <v>991</v>
      </c>
      <c r="B281" s="14" t="s">
        <v>992</v>
      </c>
      <c r="C281" s="54" t="s">
        <v>1545</v>
      </c>
      <c r="D281" s="15"/>
      <c r="E281" s="15"/>
      <c r="F281" s="15">
        <v>2.94</v>
      </c>
      <c r="G281" s="15">
        <v>1709.92</v>
      </c>
      <c r="H281" s="90">
        <f t="shared" si="96"/>
        <v>-1706.98</v>
      </c>
      <c r="I281" s="103">
        <f t="shared" si="97"/>
        <v>-0.9982806213156171</v>
      </c>
      <c r="J281" s="104"/>
      <c r="K281" s="15">
        <v>2.94</v>
      </c>
      <c r="L281" s="15">
        <v>1709.92</v>
      </c>
      <c r="M281" s="90">
        <f t="shared" si="98"/>
        <v>-1706.98</v>
      </c>
      <c r="N281" s="103">
        <f t="shared" si="99"/>
        <v>-0.9982806213156171</v>
      </c>
      <c r="O281" s="104"/>
      <c r="P281" s="15">
        <v>4836.32</v>
      </c>
      <c r="Q281" s="15">
        <v>9907.36</v>
      </c>
      <c r="R281" s="90">
        <f t="shared" si="100"/>
        <v>-5071.040000000001</v>
      </c>
      <c r="S281" s="103">
        <f t="shared" si="101"/>
        <v>-0.511845738925405</v>
      </c>
      <c r="T281" s="104"/>
      <c r="U281" s="15">
        <v>30863.98</v>
      </c>
      <c r="V281" s="15">
        <v>37697.77</v>
      </c>
      <c r="W281" s="90">
        <f t="shared" si="102"/>
        <v>-6833.789999999997</v>
      </c>
      <c r="X281" s="103">
        <f t="shared" si="103"/>
        <v>-0.18127836208879194</v>
      </c>
    </row>
    <row r="282" spans="1:24" s="14" customFormat="1" ht="12.75" hidden="1" outlineLevel="2">
      <c r="A282" s="14" t="s">
        <v>993</v>
      </c>
      <c r="B282" s="14" t="s">
        <v>994</v>
      </c>
      <c r="C282" s="54" t="s">
        <v>1546</v>
      </c>
      <c r="D282" s="15"/>
      <c r="E282" s="15"/>
      <c r="F282" s="15">
        <v>4.04</v>
      </c>
      <c r="G282" s="15">
        <v>0</v>
      </c>
      <c r="H282" s="90">
        <f t="shared" si="96"/>
        <v>4.04</v>
      </c>
      <c r="I282" s="103" t="str">
        <f t="shared" si="97"/>
        <v>N.M.</v>
      </c>
      <c r="J282" s="104"/>
      <c r="K282" s="15">
        <v>4.04</v>
      </c>
      <c r="L282" s="15">
        <v>0</v>
      </c>
      <c r="M282" s="90">
        <f t="shared" si="98"/>
        <v>4.04</v>
      </c>
      <c r="N282" s="103" t="str">
        <f t="shared" si="99"/>
        <v>N.M.</v>
      </c>
      <c r="O282" s="104"/>
      <c r="P282" s="15">
        <v>61.85</v>
      </c>
      <c r="Q282" s="15">
        <v>0</v>
      </c>
      <c r="R282" s="90">
        <f t="shared" si="100"/>
        <v>61.85</v>
      </c>
      <c r="S282" s="103" t="str">
        <f t="shared" si="101"/>
        <v>N.M.</v>
      </c>
      <c r="T282" s="104"/>
      <c r="U282" s="15">
        <v>61.85</v>
      </c>
      <c r="V282" s="15">
        <v>0</v>
      </c>
      <c r="W282" s="90">
        <f t="shared" si="102"/>
        <v>61.85</v>
      </c>
      <c r="X282" s="103" t="str">
        <f t="shared" si="103"/>
        <v>N.M.</v>
      </c>
    </row>
    <row r="283" spans="1:24" s="14" customFormat="1" ht="12.75" hidden="1" outlineLevel="2">
      <c r="A283" s="14" t="s">
        <v>995</v>
      </c>
      <c r="B283" s="14" t="s">
        <v>996</v>
      </c>
      <c r="C283" s="54" t="s">
        <v>1547</v>
      </c>
      <c r="D283" s="15"/>
      <c r="E283" s="15"/>
      <c r="F283" s="15">
        <v>0</v>
      </c>
      <c r="G283" s="15">
        <v>0</v>
      </c>
      <c r="H283" s="90">
        <f t="shared" si="96"/>
        <v>0</v>
      </c>
      <c r="I283" s="103">
        <f t="shared" si="97"/>
        <v>0</v>
      </c>
      <c r="J283" s="104"/>
      <c r="K283" s="15">
        <v>0</v>
      </c>
      <c r="L283" s="15">
        <v>0</v>
      </c>
      <c r="M283" s="90">
        <f t="shared" si="98"/>
        <v>0</v>
      </c>
      <c r="N283" s="103">
        <f t="shared" si="99"/>
        <v>0</v>
      </c>
      <c r="O283" s="104"/>
      <c r="P283" s="15">
        <v>4.09</v>
      </c>
      <c r="Q283" s="15">
        <v>0</v>
      </c>
      <c r="R283" s="90">
        <f t="shared" si="100"/>
        <v>4.09</v>
      </c>
      <c r="S283" s="103" t="str">
        <f t="shared" si="101"/>
        <v>N.M.</v>
      </c>
      <c r="T283" s="104"/>
      <c r="U283" s="15">
        <v>11.56</v>
      </c>
      <c r="V283" s="15">
        <v>0</v>
      </c>
      <c r="W283" s="90">
        <f t="shared" si="102"/>
        <v>11.56</v>
      </c>
      <c r="X283" s="103" t="str">
        <f t="shared" si="103"/>
        <v>N.M.</v>
      </c>
    </row>
    <row r="284" spans="1:24" s="14" customFormat="1" ht="12.75" hidden="1" outlineLevel="2">
      <c r="A284" s="14" t="s">
        <v>997</v>
      </c>
      <c r="B284" s="14" t="s">
        <v>998</v>
      </c>
      <c r="C284" s="54" t="s">
        <v>1548</v>
      </c>
      <c r="D284" s="15"/>
      <c r="E284" s="15"/>
      <c r="F284" s="15">
        <v>0</v>
      </c>
      <c r="G284" s="15">
        <v>0</v>
      </c>
      <c r="H284" s="90">
        <f t="shared" si="96"/>
        <v>0</v>
      </c>
      <c r="I284" s="103">
        <f t="shared" si="97"/>
        <v>0</v>
      </c>
      <c r="J284" s="104"/>
      <c r="K284" s="15">
        <v>0</v>
      </c>
      <c r="L284" s="15">
        <v>0</v>
      </c>
      <c r="M284" s="90">
        <f t="shared" si="98"/>
        <v>0</v>
      </c>
      <c r="N284" s="103">
        <f t="shared" si="99"/>
        <v>0</v>
      </c>
      <c r="O284" s="104"/>
      <c r="P284" s="15">
        <v>0</v>
      </c>
      <c r="Q284" s="15">
        <v>0</v>
      </c>
      <c r="R284" s="90">
        <f t="shared" si="100"/>
        <v>0</v>
      </c>
      <c r="S284" s="103">
        <f t="shared" si="101"/>
        <v>0</v>
      </c>
      <c r="T284" s="104"/>
      <c r="U284" s="15">
        <v>0</v>
      </c>
      <c r="V284" s="15">
        <v>4.87</v>
      </c>
      <c r="W284" s="90">
        <f t="shared" si="102"/>
        <v>-4.87</v>
      </c>
      <c r="X284" s="103" t="str">
        <f t="shared" si="103"/>
        <v>N.M.</v>
      </c>
    </row>
    <row r="285" spans="1:24" s="14" customFormat="1" ht="12.75" hidden="1" outlineLevel="2">
      <c r="A285" s="14" t="s">
        <v>999</v>
      </c>
      <c r="B285" s="14" t="s">
        <v>1000</v>
      </c>
      <c r="C285" s="54" t="s">
        <v>1549</v>
      </c>
      <c r="D285" s="15"/>
      <c r="E285" s="15"/>
      <c r="F285" s="15">
        <v>512289.42</v>
      </c>
      <c r="G285" s="15">
        <v>548357.08</v>
      </c>
      <c r="H285" s="90">
        <f t="shared" si="96"/>
        <v>-36067.659999999974</v>
      </c>
      <c r="I285" s="103">
        <f t="shared" si="97"/>
        <v>-0.06577403906228398</v>
      </c>
      <c r="J285" s="104"/>
      <c r="K285" s="15">
        <v>512289.42</v>
      </c>
      <c r="L285" s="15">
        <v>548357.08</v>
      </c>
      <c r="M285" s="90">
        <f t="shared" si="98"/>
        <v>-36067.659999999974</v>
      </c>
      <c r="N285" s="103">
        <f t="shared" si="99"/>
        <v>-0.06577403906228398</v>
      </c>
      <c r="O285" s="104"/>
      <c r="P285" s="15">
        <v>1479058.326</v>
      </c>
      <c r="Q285" s="15">
        <v>1681793.54</v>
      </c>
      <c r="R285" s="90">
        <f t="shared" si="100"/>
        <v>-202735.21400000015</v>
      </c>
      <c r="S285" s="103">
        <f t="shared" si="101"/>
        <v>-0.1205470286204097</v>
      </c>
      <c r="T285" s="104"/>
      <c r="U285" s="15">
        <v>7479374.311</v>
      </c>
      <c r="V285" s="15">
        <v>6532578.51</v>
      </c>
      <c r="W285" s="90">
        <f t="shared" si="102"/>
        <v>946795.801</v>
      </c>
      <c r="X285" s="103">
        <f t="shared" si="103"/>
        <v>0.14493446952848027</v>
      </c>
    </row>
    <row r="286" spans="1:24" s="14" customFormat="1" ht="12.75" hidden="1" outlineLevel="2">
      <c r="A286" s="14" t="s">
        <v>1001</v>
      </c>
      <c r="B286" s="14" t="s">
        <v>1002</v>
      </c>
      <c r="C286" s="54" t="s">
        <v>1550</v>
      </c>
      <c r="D286" s="15"/>
      <c r="E286" s="15"/>
      <c r="F286" s="15">
        <v>-46.34</v>
      </c>
      <c r="G286" s="15">
        <v>44.13</v>
      </c>
      <c r="H286" s="90">
        <f t="shared" si="96"/>
        <v>-90.47</v>
      </c>
      <c r="I286" s="103">
        <f t="shared" si="97"/>
        <v>-2.050079311126218</v>
      </c>
      <c r="J286" s="104"/>
      <c r="K286" s="15">
        <v>-46.34</v>
      </c>
      <c r="L286" s="15">
        <v>44.13</v>
      </c>
      <c r="M286" s="90">
        <f t="shared" si="98"/>
        <v>-90.47</v>
      </c>
      <c r="N286" s="103">
        <f t="shared" si="99"/>
        <v>-2.050079311126218</v>
      </c>
      <c r="O286" s="104"/>
      <c r="P286" s="15">
        <v>-152.06</v>
      </c>
      <c r="Q286" s="15">
        <v>44.13</v>
      </c>
      <c r="R286" s="90">
        <f t="shared" si="100"/>
        <v>-196.19</v>
      </c>
      <c r="S286" s="103">
        <f t="shared" si="101"/>
        <v>-4.445728529345116</v>
      </c>
      <c r="T286" s="104"/>
      <c r="U286" s="15">
        <v>-44.13</v>
      </c>
      <c r="V286" s="15">
        <v>44.13</v>
      </c>
      <c r="W286" s="90">
        <f t="shared" si="102"/>
        <v>-88.26</v>
      </c>
      <c r="X286" s="103">
        <f t="shared" si="103"/>
        <v>-2</v>
      </c>
    </row>
    <row r="287" spans="1:24" s="14" customFormat="1" ht="12.75" hidden="1" outlineLevel="2">
      <c r="A287" s="14" t="s">
        <v>1003</v>
      </c>
      <c r="B287" s="14" t="s">
        <v>1004</v>
      </c>
      <c r="C287" s="54" t="s">
        <v>1551</v>
      </c>
      <c r="D287" s="15"/>
      <c r="E287" s="15"/>
      <c r="F287" s="15">
        <v>166775</v>
      </c>
      <c r="G287" s="15">
        <v>255826.66</v>
      </c>
      <c r="H287" s="90">
        <f t="shared" si="96"/>
        <v>-89051.66</v>
      </c>
      <c r="I287" s="103">
        <f t="shared" si="97"/>
        <v>-0.34809374441272073</v>
      </c>
      <c r="J287" s="104"/>
      <c r="K287" s="15">
        <v>166775</v>
      </c>
      <c r="L287" s="15">
        <v>255826.66</v>
      </c>
      <c r="M287" s="90">
        <f t="shared" si="98"/>
        <v>-89051.66</v>
      </c>
      <c r="N287" s="103">
        <f t="shared" si="99"/>
        <v>-0.34809374441272073</v>
      </c>
      <c r="O287" s="104"/>
      <c r="P287" s="15">
        <v>9419.079999999987</v>
      </c>
      <c r="Q287" s="15">
        <v>120775.82</v>
      </c>
      <c r="R287" s="90">
        <f t="shared" si="100"/>
        <v>-111356.74000000002</v>
      </c>
      <c r="S287" s="103">
        <f t="shared" si="101"/>
        <v>-0.9220118729063485</v>
      </c>
      <c r="T287" s="104"/>
      <c r="U287" s="15">
        <v>652804.015</v>
      </c>
      <c r="V287" s="15">
        <v>685961.78</v>
      </c>
      <c r="W287" s="90">
        <f t="shared" si="102"/>
        <v>-33157.765000000014</v>
      </c>
      <c r="X287" s="103">
        <f t="shared" si="103"/>
        <v>-0.04833762749872159</v>
      </c>
    </row>
    <row r="288" spans="1:24" s="14" customFormat="1" ht="12.75" hidden="1" outlineLevel="2">
      <c r="A288" s="14" t="s">
        <v>1005</v>
      </c>
      <c r="B288" s="14" t="s">
        <v>1006</v>
      </c>
      <c r="C288" s="54" t="s">
        <v>1552</v>
      </c>
      <c r="D288" s="15"/>
      <c r="E288" s="15"/>
      <c r="F288" s="15">
        <v>-2.32</v>
      </c>
      <c r="G288" s="15">
        <v>6.88</v>
      </c>
      <c r="H288" s="90">
        <f t="shared" si="96"/>
        <v>-9.2</v>
      </c>
      <c r="I288" s="103">
        <f t="shared" si="97"/>
        <v>-1.3372093023255813</v>
      </c>
      <c r="J288" s="104"/>
      <c r="K288" s="15">
        <v>-2.32</v>
      </c>
      <c r="L288" s="15">
        <v>6.88</v>
      </c>
      <c r="M288" s="90">
        <f t="shared" si="98"/>
        <v>-9.2</v>
      </c>
      <c r="N288" s="103">
        <f t="shared" si="99"/>
        <v>-1.3372093023255813</v>
      </c>
      <c r="O288" s="104"/>
      <c r="P288" s="15">
        <v>6.640000000000001</v>
      </c>
      <c r="Q288" s="15">
        <v>6.88</v>
      </c>
      <c r="R288" s="90">
        <f t="shared" si="100"/>
        <v>-0.23999999999999932</v>
      </c>
      <c r="S288" s="103">
        <f t="shared" si="101"/>
        <v>-0.03488372093023246</v>
      </c>
      <c r="T288" s="104"/>
      <c r="U288" s="15">
        <v>34.15</v>
      </c>
      <c r="V288" s="15">
        <v>6.88</v>
      </c>
      <c r="W288" s="90">
        <f t="shared" si="102"/>
        <v>27.27</v>
      </c>
      <c r="X288" s="103">
        <f t="shared" si="103"/>
        <v>3.9636627906976742</v>
      </c>
    </row>
    <row r="289" spans="1:24" s="14" customFormat="1" ht="12.75" hidden="1" outlineLevel="2">
      <c r="A289" s="14" t="s">
        <v>1007</v>
      </c>
      <c r="B289" s="14" t="s">
        <v>1008</v>
      </c>
      <c r="C289" s="54" t="s">
        <v>1553</v>
      </c>
      <c r="D289" s="15"/>
      <c r="E289" s="15"/>
      <c r="F289" s="15">
        <v>0</v>
      </c>
      <c r="G289" s="15">
        <v>0</v>
      </c>
      <c r="H289" s="90">
        <f t="shared" si="96"/>
        <v>0</v>
      </c>
      <c r="I289" s="103">
        <f t="shared" si="97"/>
        <v>0</v>
      </c>
      <c r="J289" s="104"/>
      <c r="K289" s="15">
        <v>0</v>
      </c>
      <c r="L289" s="15">
        <v>0</v>
      </c>
      <c r="M289" s="90">
        <f t="shared" si="98"/>
        <v>0</v>
      </c>
      <c r="N289" s="103">
        <f t="shared" si="99"/>
        <v>0</v>
      </c>
      <c r="O289" s="104"/>
      <c r="P289" s="15">
        <v>0</v>
      </c>
      <c r="Q289" s="15">
        <v>0</v>
      </c>
      <c r="R289" s="90">
        <f t="shared" si="100"/>
        <v>0</v>
      </c>
      <c r="S289" s="103">
        <f t="shared" si="101"/>
        <v>0</v>
      </c>
      <c r="T289" s="104"/>
      <c r="U289" s="15">
        <v>647.6</v>
      </c>
      <c r="V289" s="15">
        <v>0</v>
      </c>
      <c r="W289" s="90">
        <f t="shared" si="102"/>
        <v>647.6</v>
      </c>
      <c r="X289" s="103" t="str">
        <f t="shared" si="103"/>
        <v>N.M.</v>
      </c>
    </row>
    <row r="290" spans="1:24" s="14" customFormat="1" ht="12.75" hidden="1" outlineLevel="2">
      <c r="A290" s="14" t="s">
        <v>1009</v>
      </c>
      <c r="B290" s="14" t="s">
        <v>1010</v>
      </c>
      <c r="C290" s="54" t="s">
        <v>1554</v>
      </c>
      <c r="D290" s="15"/>
      <c r="E290" s="15"/>
      <c r="F290" s="15">
        <v>0</v>
      </c>
      <c r="G290" s="15">
        <v>5.33</v>
      </c>
      <c r="H290" s="90">
        <f t="shared" si="96"/>
        <v>-5.33</v>
      </c>
      <c r="I290" s="103" t="str">
        <f t="shared" si="97"/>
        <v>N.M.</v>
      </c>
      <c r="J290" s="104"/>
      <c r="K290" s="15">
        <v>0</v>
      </c>
      <c r="L290" s="15">
        <v>5.33</v>
      </c>
      <c r="M290" s="90">
        <f t="shared" si="98"/>
        <v>-5.33</v>
      </c>
      <c r="N290" s="103" t="str">
        <f t="shared" si="99"/>
        <v>N.M.</v>
      </c>
      <c r="O290" s="104"/>
      <c r="P290" s="15">
        <v>0</v>
      </c>
      <c r="Q290" s="15">
        <v>10.219999999999999</v>
      </c>
      <c r="R290" s="90">
        <f t="shared" si="100"/>
        <v>-10.219999999999999</v>
      </c>
      <c r="S290" s="103" t="str">
        <f t="shared" si="101"/>
        <v>N.M.</v>
      </c>
      <c r="T290" s="104"/>
      <c r="U290" s="15">
        <v>1.56</v>
      </c>
      <c r="V290" s="15">
        <v>25.910000000000004</v>
      </c>
      <c r="W290" s="90">
        <f t="shared" si="102"/>
        <v>-24.350000000000005</v>
      </c>
      <c r="X290" s="103">
        <f t="shared" si="103"/>
        <v>-0.9397915862601313</v>
      </c>
    </row>
    <row r="291" spans="1:24" s="14" customFormat="1" ht="12.75" hidden="1" outlineLevel="2">
      <c r="A291" s="14" t="s">
        <v>1011</v>
      </c>
      <c r="B291" s="14" t="s">
        <v>1012</v>
      </c>
      <c r="C291" s="54" t="s">
        <v>1555</v>
      </c>
      <c r="D291" s="15"/>
      <c r="E291" s="15"/>
      <c r="F291" s="15">
        <v>0</v>
      </c>
      <c r="G291" s="15">
        <v>0</v>
      </c>
      <c r="H291" s="90">
        <f t="shared" si="96"/>
        <v>0</v>
      </c>
      <c r="I291" s="103">
        <f t="shared" si="97"/>
        <v>0</v>
      </c>
      <c r="J291" s="104"/>
      <c r="K291" s="15">
        <v>0</v>
      </c>
      <c r="L291" s="15">
        <v>0</v>
      </c>
      <c r="M291" s="90">
        <f t="shared" si="98"/>
        <v>0</v>
      </c>
      <c r="N291" s="103">
        <f t="shared" si="99"/>
        <v>0</v>
      </c>
      <c r="O291" s="104"/>
      <c r="P291" s="15">
        <v>-134.19</v>
      </c>
      <c r="Q291" s="15">
        <v>0</v>
      </c>
      <c r="R291" s="90">
        <f t="shared" si="100"/>
        <v>-134.19</v>
      </c>
      <c r="S291" s="103" t="str">
        <f t="shared" si="101"/>
        <v>N.M.</v>
      </c>
      <c r="T291" s="104"/>
      <c r="U291" s="15">
        <v>-157.18</v>
      </c>
      <c r="V291" s="15">
        <v>-6270.7300000000005</v>
      </c>
      <c r="W291" s="90">
        <f t="shared" si="102"/>
        <v>6113.55</v>
      </c>
      <c r="X291" s="103">
        <f t="shared" si="103"/>
        <v>0.9749343377884233</v>
      </c>
    </row>
    <row r="292" spans="1:24" s="14" customFormat="1" ht="12.75" hidden="1" outlineLevel="2">
      <c r="A292" s="14" t="s">
        <v>1013</v>
      </c>
      <c r="B292" s="14" t="s">
        <v>1014</v>
      </c>
      <c r="C292" s="54" t="s">
        <v>1556</v>
      </c>
      <c r="D292" s="15"/>
      <c r="E292" s="15"/>
      <c r="F292" s="15">
        <v>-20443</v>
      </c>
      <c r="G292" s="15">
        <v>-26215</v>
      </c>
      <c r="H292" s="90">
        <f t="shared" si="96"/>
        <v>5772</v>
      </c>
      <c r="I292" s="103">
        <f t="shared" si="97"/>
        <v>0.2201792866679382</v>
      </c>
      <c r="J292" s="104"/>
      <c r="K292" s="15">
        <v>-20443</v>
      </c>
      <c r="L292" s="15">
        <v>-26215</v>
      </c>
      <c r="M292" s="90">
        <f t="shared" si="98"/>
        <v>5772</v>
      </c>
      <c r="N292" s="103">
        <f t="shared" si="99"/>
        <v>0.2201792866679382</v>
      </c>
      <c r="O292" s="104"/>
      <c r="P292" s="15">
        <v>-74362.73000000001</v>
      </c>
      <c r="Q292" s="15">
        <v>-81850</v>
      </c>
      <c r="R292" s="90">
        <f t="shared" si="100"/>
        <v>7487.2699999999895</v>
      </c>
      <c r="S292" s="103">
        <f t="shared" si="101"/>
        <v>0.09147550397067794</v>
      </c>
      <c r="T292" s="104"/>
      <c r="U292" s="15">
        <v>-373757.24</v>
      </c>
      <c r="V292" s="15">
        <v>-412511.93</v>
      </c>
      <c r="W292" s="90">
        <f t="shared" si="102"/>
        <v>38754.69</v>
      </c>
      <c r="X292" s="103">
        <f t="shared" si="103"/>
        <v>0.09394804654498114</v>
      </c>
    </row>
    <row r="293" spans="1:24" s="14" customFormat="1" ht="12.75" hidden="1" outlineLevel="2">
      <c r="A293" s="14" t="s">
        <v>1015</v>
      </c>
      <c r="B293" s="14" t="s">
        <v>1016</v>
      </c>
      <c r="C293" s="54" t="s">
        <v>1557</v>
      </c>
      <c r="D293" s="15"/>
      <c r="E293" s="15"/>
      <c r="F293" s="15">
        <v>-149.76</v>
      </c>
      <c r="G293" s="15">
        <v>-136.48</v>
      </c>
      <c r="H293" s="90">
        <f aca="true" t="shared" si="104" ref="H293:H324">+F293-G293</f>
        <v>-13.280000000000001</v>
      </c>
      <c r="I293" s="103">
        <f aca="true" t="shared" si="105" ref="I293:I324">IF(G293&lt;0,IF(H293=0,0,IF(OR(G293=0,F293=0),"N.M.",IF(ABS(H293/G293)&gt;=10,"N.M.",H293/(-G293)))),IF(H293=0,0,IF(OR(G293=0,F293=0),"N.M.",IF(ABS(H293/G293)&gt;=10,"N.M.",H293/G293))))</f>
        <v>-0.09730363423212193</v>
      </c>
      <c r="J293" s="104"/>
      <c r="K293" s="15">
        <v>-149.76</v>
      </c>
      <c r="L293" s="15">
        <v>-136.48</v>
      </c>
      <c r="M293" s="90">
        <f aca="true" t="shared" si="106" ref="M293:M324">+K293-L293</f>
        <v>-13.280000000000001</v>
      </c>
      <c r="N293" s="103">
        <f aca="true" t="shared" si="107" ref="N293:N324">IF(L293&lt;0,IF(M293=0,0,IF(OR(L293=0,K293=0),"N.M.",IF(ABS(M293/L293)&gt;=10,"N.M.",M293/(-L293)))),IF(M293=0,0,IF(OR(L293=0,K293=0),"N.M.",IF(ABS(M293/L293)&gt;=10,"N.M.",M293/L293))))</f>
        <v>-0.09730363423212193</v>
      </c>
      <c r="O293" s="104"/>
      <c r="P293" s="15">
        <v>-2110.16</v>
      </c>
      <c r="Q293" s="15">
        <v>-1437.04</v>
      </c>
      <c r="R293" s="90">
        <f aca="true" t="shared" si="108" ref="R293:R324">+P293-Q293</f>
        <v>-673.1199999999999</v>
      </c>
      <c r="S293" s="103">
        <f aca="true" t="shared" si="109" ref="S293:S324">IF(Q293&lt;0,IF(R293=0,0,IF(OR(Q293=0,P293=0),"N.M.",IF(ABS(R293/Q293)&gt;=10,"N.M.",R293/(-Q293)))),IF(R293=0,0,IF(OR(Q293=0,P293=0),"N.M.",IF(ABS(R293/Q293)&gt;=10,"N.M.",R293/Q293))))</f>
        <v>-0.4684072816344708</v>
      </c>
      <c r="T293" s="104"/>
      <c r="U293" s="15">
        <v>-6483.56</v>
      </c>
      <c r="V293" s="15">
        <v>-9153.53</v>
      </c>
      <c r="W293" s="90">
        <f aca="true" t="shared" si="110" ref="W293:W324">+U293-V293</f>
        <v>2669.9700000000003</v>
      </c>
      <c r="X293" s="103">
        <f aca="true" t="shared" si="111" ref="X293:X324">IF(V293&lt;0,IF(W293=0,0,IF(OR(V293=0,U293=0),"N.M.",IF(ABS(W293/V293)&gt;=10,"N.M.",W293/(-V293)))),IF(W293=0,0,IF(OR(V293=0,U293=0),"N.M.",IF(ABS(W293/V293)&gt;=10,"N.M.",W293/V293))))</f>
        <v>0.29168746920586924</v>
      </c>
    </row>
    <row r="294" spans="1:24" s="14" customFormat="1" ht="12.75" hidden="1" outlineLevel="2">
      <c r="A294" s="14" t="s">
        <v>1017</v>
      </c>
      <c r="B294" s="14" t="s">
        <v>1018</v>
      </c>
      <c r="C294" s="54" t="s">
        <v>1558</v>
      </c>
      <c r="D294" s="15"/>
      <c r="E294" s="15"/>
      <c r="F294" s="15">
        <v>-43047.23</v>
      </c>
      <c r="G294" s="15">
        <v>-47339.83</v>
      </c>
      <c r="H294" s="90">
        <f t="shared" si="104"/>
        <v>4292.5999999999985</v>
      </c>
      <c r="I294" s="103">
        <f t="shared" si="105"/>
        <v>0.09067628675472637</v>
      </c>
      <c r="J294" s="104"/>
      <c r="K294" s="15">
        <v>-43047.23</v>
      </c>
      <c r="L294" s="15">
        <v>-47339.83</v>
      </c>
      <c r="M294" s="90">
        <f t="shared" si="106"/>
        <v>4292.5999999999985</v>
      </c>
      <c r="N294" s="103">
        <f t="shared" si="107"/>
        <v>0.09067628675472637</v>
      </c>
      <c r="O294" s="104"/>
      <c r="P294" s="15">
        <v>-122817.07</v>
      </c>
      <c r="Q294" s="15">
        <v>-137157.57</v>
      </c>
      <c r="R294" s="90">
        <f t="shared" si="108"/>
        <v>14340.5</v>
      </c>
      <c r="S294" s="103">
        <f t="shared" si="109"/>
        <v>0.1045549290498512</v>
      </c>
      <c r="T294" s="104"/>
      <c r="U294" s="15">
        <v>-518604.76</v>
      </c>
      <c r="V294" s="15">
        <v>-497228.9</v>
      </c>
      <c r="W294" s="90">
        <f t="shared" si="110"/>
        <v>-21375.859999999986</v>
      </c>
      <c r="X294" s="103">
        <f t="shared" si="111"/>
        <v>-0.04298997906195715</v>
      </c>
    </row>
    <row r="295" spans="1:24" s="14" customFormat="1" ht="12.75" hidden="1" outlineLevel="2">
      <c r="A295" s="14" t="s">
        <v>1019</v>
      </c>
      <c r="B295" s="14" t="s">
        <v>1020</v>
      </c>
      <c r="C295" s="54" t="s">
        <v>1559</v>
      </c>
      <c r="D295" s="15"/>
      <c r="E295" s="15"/>
      <c r="F295" s="15">
        <v>75101.97</v>
      </c>
      <c r="G295" s="15">
        <v>110610.62</v>
      </c>
      <c r="H295" s="90">
        <f t="shared" si="104"/>
        <v>-35508.649999999994</v>
      </c>
      <c r="I295" s="103">
        <f t="shared" si="105"/>
        <v>-0.3210238763691949</v>
      </c>
      <c r="J295" s="104"/>
      <c r="K295" s="15">
        <v>75101.97</v>
      </c>
      <c r="L295" s="15">
        <v>110610.62</v>
      </c>
      <c r="M295" s="90">
        <f t="shared" si="106"/>
        <v>-35508.649999999994</v>
      </c>
      <c r="N295" s="103">
        <f t="shared" si="107"/>
        <v>-0.3210238763691949</v>
      </c>
      <c r="O295" s="104"/>
      <c r="P295" s="15">
        <v>216070.87</v>
      </c>
      <c r="Q295" s="15">
        <v>326824.15</v>
      </c>
      <c r="R295" s="90">
        <f t="shared" si="108"/>
        <v>-110753.28000000003</v>
      </c>
      <c r="S295" s="103">
        <f t="shared" si="109"/>
        <v>-0.3388772830893923</v>
      </c>
      <c r="T295" s="104"/>
      <c r="U295" s="15">
        <v>788178.61</v>
      </c>
      <c r="V295" s="15">
        <v>724110.08</v>
      </c>
      <c r="W295" s="90">
        <f t="shared" si="110"/>
        <v>64068.53000000003</v>
      </c>
      <c r="X295" s="103">
        <f t="shared" si="111"/>
        <v>0.08847899203391842</v>
      </c>
    </row>
    <row r="296" spans="1:24" s="14" customFormat="1" ht="12.75" hidden="1" outlineLevel="2">
      <c r="A296" s="14" t="s">
        <v>1021</v>
      </c>
      <c r="B296" s="14" t="s">
        <v>1022</v>
      </c>
      <c r="C296" s="54" t="s">
        <v>1560</v>
      </c>
      <c r="D296" s="15"/>
      <c r="E296" s="15"/>
      <c r="F296" s="15">
        <v>569845.42</v>
      </c>
      <c r="G296" s="15">
        <v>554427.088</v>
      </c>
      <c r="H296" s="90">
        <f t="shared" si="104"/>
        <v>15418.332000000053</v>
      </c>
      <c r="I296" s="103">
        <f t="shared" si="105"/>
        <v>0.027809485383585828</v>
      </c>
      <c r="J296" s="104"/>
      <c r="K296" s="15">
        <v>569845.42</v>
      </c>
      <c r="L296" s="15">
        <v>554427.088</v>
      </c>
      <c r="M296" s="90">
        <f t="shared" si="106"/>
        <v>15418.332000000053</v>
      </c>
      <c r="N296" s="103">
        <f t="shared" si="107"/>
        <v>0.027809485383585828</v>
      </c>
      <c r="O296" s="104"/>
      <c r="P296" s="15">
        <v>1169232.584</v>
      </c>
      <c r="Q296" s="15">
        <v>1339433.174</v>
      </c>
      <c r="R296" s="90">
        <f t="shared" si="108"/>
        <v>-170200.59000000008</v>
      </c>
      <c r="S296" s="103">
        <f t="shared" si="109"/>
        <v>-0.12706911647687774</v>
      </c>
      <c r="T296" s="104"/>
      <c r="U296" s="15">
        <v>4403162.754</v>
      </c>
      <c r="V296" s="15">
        <v>3631171.474</v>
      </c>
      <c r="W296" s="90">
        <f t="shared" si="110"/>
        <v>771991.2799999998</v>
      </c>
      <c r="X296" s="103">
        <f t="shared" si="111"/>
        <v>0.21260116343379268</v>
      </c>
    </row>
    <row r="297" spans="1:24" s="14" customFormat="1" ht="12.75" hidden="1" outlineLevel="2">
      <c r="A297" s="14" t="s">
        <v>1023</v>
      </c>
      <c r="B297" s="14" t="s">
        <v>1024</v>
      </c>
      <c r="C297" s="54" t="s">
        <v>1561</v>
      </c>
      <c r="D297" s="15"/>
      <c r="E297" s="15"/>
      <c r="F297" s="15">
        <v>48728.99</v>
      </c>
      <c r="G297" s="15">
        <v>35435.41</v>
      </c>
      <c r="H297" s="90">
        <f t="shared" si="104"/>
        <v>13293.579999999994</v>
      </c>
      <c r="I297" s="103">
        <f t="shared" si="105"/>
        <v>0.37514960317941837</v>
      </c>
      <c r="J297" s="104"/>
      <c r="K297" s="15">
        <v>48728.99</v>
      </c>
      <c r="L297" s="15">
        <v>35435.41</v>
      </c>
      <c r="M297" s="90">
        <f t="shared" si="106"/>
        <v>13293.579999999994</v>
      </c>
      <c r="N297" s="103">
        <f t="shared" si="107"/>
        <v>0.37514960317941837</v>
      </c>
      <c r="O297" s="104"/>
      <c r="P297" s="15">
        <v>146230.71</v>
      </c>
      <c r="Q297" s="15">
        <v>107566.15000000001</v>
      </c>
      <c r="R297" s="90">
        <f t="shared" si="108"/>
        <v>38664.55999999998</v>
      </c>
      <c r="S297" s="103">
        <f t="shared" si="109"/>
        <v>0.35944913897169306</v>
      </c>
      <c r="T297" s="104"/>
      <c r="U297" s="15">
        <v>520042.8</v>
      </c>
      <c r="V297" s="15">
        <v>410366.01</v>
      </c>
      <c r="W297" s="90">
        <f t="shared" si="110"/>
        <v>109676.78999999998</v>
      </c>
      <c r="X297" s="103">
        <f t="shared" si="111"/>
        <v>0.2672657757400521</v>
      </c>
    </row>
    <row r="298" spans="1:24" s="14" customFormat="1" ht="12.75" hidden="1" outlineLevel="2">
      <c r="A298" s="14" t="s">
        <v>1025</v>
      </c>
      <c r="B298" s="14" t="s">
        <v>1026</v>
      </c>
      <c r="C298" s="54" t="s">
        <v>1562</v>
      </c>
      <c r="D298" s="15"/>
      <c r="E298" s="15"/>
      <c r="F298" s="15">
        <v>92042.04000000001</v>
      </c>
      <c r="G298" s="15">
        <v>93142.51</v>
      </c>
      <c r="H298" s="90">
        <f t="shared" si="104"/>
        <v>-1100.4699999999866</v>
      </c>
      <c r="I298" s="103">
        <f t="shared" si="105"/>
        <v>-0.011814905997272208</v>
      </c>
      <c r="J298" s="104"/>
      <c r="K298" s="15">
        <v>92042.04000000001</v>
      </c>
      <c r="L298" s="15">
        <v>93142.51</v>
      </c>
      <c r="M298" s="90">
        <f t="shared" si="106"/>
        <v>-1100.4699999999866</v>
      </c>
      <c r="N298" s="103">
        <f t="shared" si="107"/>
        <v>-0.011814905997272208</v>
      </c>
      <c r="O298" s="104"/>
      <c r="P298" s="15">
        <v>271223.30000000005</v>
      </c>
      <c r="Q298" s="15">
        <v>281373.94</v>
      </c>
      <c r="R298" s="90">
        <f t="shared" si="108"/>
        <v>-10150.639999999956</v>
      </c>
      <c r="S298" s="103">
        <f t="shared" si="109"/>
        <v>-0.036075266956136574</v>
      </c>
      <c r="T298" s="104"/>
      <c r="U298" s="15">
        <v>1098344.6099999999</v>
      </c>
      <c r="V298" s="15">
        <v>1071769.013</v>
      </c>
      <c r="W298" s="90">
        <f t="shared" si="110"/>
        <v>26575.596999999834</v>
      </c>
      <c r="X298" s="103">
        <f t="shared" si="111"/>
        <v>0.024796011713019952</v>
      </c>
    </row>
    <row r="299" spans="1:24" s="14" customFormat="1" ht="12.75" hidden="1" outlineLevel="2">
      <c r="A299" s="14" t="s">
        <v>1027</v>
      </c>
      <c r="B299" s="14" t="s">
        <v>1028</v>
      </c>
      <c r="C299" s="54" t="s">
        <v>0</v>
      </c>
      <c r="D299" s="15"/>
      <c r="E299" s="15"/>
      <c r="F299" s="15">
        <v>0</v>
      </c>
      <c r="G299" s="15">
        <v>0</v>
      </c>
      <c r="H299" s="90">
        <f t="shared" si="104"/>
        <v>0</v>
      </c>
      <c r="I299" s="103">
        <f t="shared" si="105"/>
        <v>0</v>
      </c>
      <c r="J299" s="104"/>
      <c r="K299" s="15">
        <v>0</v>
      </c>
      <c r="L299" s="15">
        <v>0</v>
      </c>
      <c r="M299" s="90">
        <f t="shared" si="106"/>
        <v>0</v>
      </c>
      <c r="N299" s="103">
        <f t="shared" si="107"/>
        <v>0</v>
      </c>
      <c r="O299" s="104"/>
      <c r="P299" s="15">
        <v>0</v>
      </c>
      <c r="Q299" s="15">
        <v>11.74</v>
      </c>
      <c r="R299" s="90">
        <f t="shared" si="108"/>
        <v>-11.74</v>
      </c>
      <c r="S299" s="103" t="str">
        <f t="shared" si="109"/>
        <v>N.M.</v>
      </c>
      <c r="T299" s="104"/>
      <c r="U299" s="15">
        <v>0</v>
      </c>
      <c r="V299" s="15">
        <v>185.68</v>
      </c>
      <c r="W299" s="90">
        <f t="shared" si="110"/>
        <v>-185.68</v>
      </c>
      <c r="X299" s="103" t="str">
        <f t="shared" si="111"/>
        <v>N.M.</v>
      </c>
    </row>
    <row r="300" spans="1:24" s="14" customFormat="1" ht="12.75" hidden="1" outlineLevel="2">
      <c r="A300" s="14" t="s">
        <v>1029</v>
      </c>
      <c r="B300" s="14" t="s">
        <v>1030</v>
      </c>
      <c r="C300" s="54" t="s">
        <v>1</v>
      </c>
      <c r="D300" s="15"/>
      <c r="E300" s="15"/>
      <c r="F300" s="15">
        <v>2149.3</v>
      </c>
      <c r="G300" s="15">
        <v>8369.2</v>
      </c>
      <c r="H300" s="90">
        <f t="shared" si="104"/>
        <v>-6219.900000000001</v>
      </c>
      <c r="I300" s="103">
        <f t="shared" si="105"/>
        <v>-0.7431893131960045</v>
      </c>
      <c r="J300" s="104"/>
      <c r="K300" s="15">
        <v>2149.3</v>
      </c>
      <c r="L300" s="15">
        <v>8369.2</v>
      </c>
      <c r="M300" s="90">
        <f t="shared" si="106"/>
        <v>-6219.900000000001</v>
      </c>
      <c r="N300" s="103">
        <f t="shared" si="107"/>
        <v>-0.7431893131960045</v>
      </c>
      <c r="O300" s="104"/>
      <c r="P300" s="15">
        <v>14560.830000000002</v>
      </c>
      <c r="Q300" s="15">
        <v>18379.21</v>
      </c>
      <c r="R300" s="90">
        <f t="shared" si="108"/>
        <v>-3818.3799999999974</v>
      </c>
      <c r="S300" s="103">
        <f t="shared" si="109"/>
        <v>-0.20775539318610525</v>
      </c>
      <c r="T300" s="104"/>
      <c r="U300" s="15">
        <v>114512.24</v>
      </c>
      <c r="V300" s="15">
        <v>113518.47</v>
      </c>
      <c r="W300" s="90">
        <f t="shared" si="110"/>
        <v>993.7700000000041</v>
      </c>
      <c r="X300" s="103">
        <f t="shared" si="111"/>
        <v>0.008754258227758039</v>
      </c>
    </row>
    <row r="301" spans="1:24" s="14" customFormat="1" ht="12.75" hidden="1" outlineLevel="2">
      <c r="A301" s="14" t="s">
        <v>1031</v>
      </c>
      <c r="B301" s="14" t="s">
        <v>1032</v>
      </c>
      <c r="C301" s="54" t="s">
        <v>2</v>
      </c>
      <c r="D301" s="15"/>
      <c r="E301" s="15"/>
      <c r="F301" s="15">
        <v>1172.74</v>
      </c>
      <c r="G301" s="15">
        <v>0</v>
      </c>
      <c r="H301" s="90">
        <f t="shared" si="104"/>
        <v>1172.74</v>
      </c>
      <c r="I301" s="103" t="str">
        <f t="shared" si="105"/>
        <v>N.M.</v>
      </c>
      <c r="J301" s="104"/>
      <c r="K301" s="15">
        <v>1172.74</v>
      </c>
      <c r="L301" s="15">
        <v>0</v>
      </c>
      <c r="M301" s="90">
        <f t="shared" si="106"/>
        <v>1172.74</v>
      </c>
      <c r="N301" s="103" t="str">
        <f t="shared" si="107"/>
        <v>N.M.</v>
      </c>
      <c r="O301" s="104"/>
      <c r="P301" s="15">
        <v>5984.99</v>
      </c>
      <c r="Q301" s="15">
        <v>166.56</v>
      </c>
      <c r="R301" s="90">
        <f t="shared" si="108"/>
        <v>5818.429999999999</v>
      </c>
      <c r="S301" s="103" t="str">
        <f t="shared" si="109"/>
        <v>N.M.</v>
      </c>
      <c r="T301" s="104"/>
      <c r="U301" s="15">
        <v>23737.22</v>
      </c>
      <c r="V301" s="15">
        <v>295.76</v>
      </c>
      <c r="W301" s="90">
        <f t="shared" si="110"/>
        <v>23441.460000000003</v>
      </c>
      <c r="X301" s="103" t="str">
        <f t="shared" si="111"/>
        <v>N.M.</v>
      </c>
    </row>
    <row r="302" spans="1:24" s="14" customFormat="1" ht="12.75" hidden="1" outlineLevel="2">
      <c r="A302" s="14" t="s">
        <v>1033</v>
      </c>
      <c r="B302" s="14" t="s">
        <v>1034</v>
      </c>
      <c r="C302" s="54" t="s">
        <v>3</v>
      </c>
      <c r="D302" s="15"/>
      <c r="E302" s="15"/>
      <c r="F302" s="15">
        <v>187817.17</v>
      </c>
      <c r="G302" s="15">
        <v>126147.24</v>
      </c>
      <c r="H302" s="90">
        <f t="shared" si="104"/>
        <v>61669.93000000001</v>
      </c>
      <c r="I302" s="103">
        <f t="shared" si="105"/>
        <v>0.4888726063289217</v>
      </c>
      <c r="J302" s="104"/>
      <c r="K302" s="15">
        <v>187817.17</v>
      </c>
      <c r="L302" s="15">
        <v>126147.24</v>
      </c>
      <c r="M302" s="90">
        <f t="shared" si="106"/>
        <v>61669.93000000001</v>
      </c>
      <c r="N302" s="103">
        <f t="shared" si="107"/>
        <v>0.4888726063289217</v>
      </c>
      <c r="O302" s="104"/>
      <c r="P302" s="15">
        <v>102529.42000000001</v>
      </c>
      <c r="Q302" s="15">
        <v>424868.44</v>
      </c>
      <c r="R302" s="90">
        <f t="shared" si="108"/>
        <v>-322339.02</v>
      </c>
      <c r="S302" s="103">
        <f t="shared" si="109"/>
        <v>-0.7586796044441428</v>
      </c>
      <c r="T302" s="104"/>
      <c r="U302" s="15">
        <v>232559.25</v>
      </c>
      <c r="V302" s="15">
        <v>710906.917</v>
      </c>
      <c r="W302" s="90">
        <f t="shared" si="110"/>
        <v>-478347.667</v>
      </c>
      <c r="X302" s="103">
        <f t="shared" si="111"/>
        <v>-0.6728696198633274</v>
      </c>
    </row>
    <row r="303" spans="1:24" s="14" customFormat="1" ht="12.75" hidden="1" outlineLevel="2">
      <c r="A303" s="14" t="s">
        <v>1035</v>
      </c>
      <c r="B303" s="14" t="s">
        <v>1036</v>
      </c>
      <c r="C303" s="54" t="s">
        <v>4</v>
      </c>
      <c r="D303" s="15"/>
      <c r="E303" s="15"/>
      <c r="F303" s="15">
        <v>50.06</v>
      </c>
      <c r="G303" s="15">
        <v>26645.440000000002</v>
      </c>
      <c r="H303" s="90">
        <f t="shared" si="104"/>
        <v>-26595.38</v>
      </c>
      <c r="I303" s="103">
        <f t="shared" si="105"/>
        <v>-0.9981212545185968</v>
      </c>
      <c r="J303" s="104"/>
      <c r="K303" s="15">
        <v>50.06</v>
      </c>
      <c r="L303" s="15">
        <v>26645.440000000002</v>
      </c>
      <c r="M303" s="90">
        <f t="shared" si="106"/>
        <v>-26595.38</v>
      </c>
      <c r="N303" s="103">
        <f t="shared" si="107"/>
        <v>-0.9981212545185968</v>
      </c>
      <c r="O303" s="104"/>
      <c r="P303" s="15">
        <v>14598.06</v>
      </c>
      <c r="Q303" s="15">
        <v>29144.850000000002</v>
      </c>
      <c r="R303" s="90">
        <f t="shared" si="108"/>
        <v>-14546.790000000003</v>
      </c>
      <c r="S303" s="103">
        <f t="shared" si="109"/>
        <v>-0.4991204277942759</v>
      </c>
      <c r="T303" s="104"/>
      <c r="U303" s="15">
        <v>173699.9</v>
      </c>
      <c r="V303" s="15">
        <v>265640.29000000004</v>
      </c>
      <c r="W303" s="90">
        <f t="shared" si="110"/>
        <v>-91940.39000000004</v>
      </c>
      <c r="X303" s="103">
        <f t="shared" si="111"/>
        <v>-0.3461086042331908</v>
      </c>
    </row>
    <row r="304" spans="1:24" s="14" customFormat="1" ht="12.75" hidden="1" outlineLevel="2">
      <c r="A304" s="14" t="s">
        <v>1037</v>
      </c>
      <c r="B304" s="14" t="s">
        <v>1038</v>
      </c>
      <c r="C304" s="54" t="s">
        <v>5</v>
      </c>
      <c r="D304" s="15"/>
      <c r="E304" s="15"/>
      <c r="F304" s="15">
        <v>-12598.28</v>
      </c>
      <c r="G304" s="15">
        <v>-7699.82</v>
      </c>
      <c r="H304" s="90">
        <f t="shared" si="104"/>
        <v>-4898.460000000001</v>
      </c>
      <c r="I304" s="103">
        <f t="shared" si="105"/>
        <v>-0.63617850806902</v>
      </c>
      <c r="J304" s="104"/>
      <c r="K304" s="15">
        <v>-12598.28</v>
      </c>
      <c r="L304" s="15">
        <v>-7699.82</v>
      </c>
      <c r="M304" s="90">
        <f t="shared" si="106"/>
        <v>-4898.460000000001</v>
      </c>
      <c r="N304" s="103">
        <f t="shared" si="107"/>
        <v>-0.63617850806902</v>
      </c>
      <c r="O304" s="104"/>
      <c r="P304" s="15">
        <v>-38475.25</v>
      </c>
      <c r="Q304" s="15">
        <v>-37376.369999999995</v>
      </c>
      <c r="R304" s="90">
        <f t="shared" si="108"/>
        <v>-1098.8800000000047</v>
      </c>
      <c r="S304" s="103">
        <f t="shared" si="109"/>
        <v>-0.029400393885227614</v>
      </c>
      <c r="T304" s="104"/>
      <c r="U304" s="15">
        <v>-103845.17</v>
      </c>
      <c r="V304" s="15">
        <v>-110958.59700000001</v>
      </c>
      <c r="W304" s="90">
        <f t="shared" si="110"/>
        <v>7113.427000000011</v>
      </c>
      <c r="X304" s="103">
        <f t="shared" si="111"/>
        <v>0.06410884052544401</v>
      </c>
    </row>
    <row r="305" spans="1:24" s="14" customFormat="1" ht="12.75" hidden="1" outlineLevel="2">
      <c r="A305" s="14" t="s">
        <v>1039</v>
      </c>
      <c r="B305" s="14" t="s">
        <v>1040</v>
      </c>
      <c r="C305" s="54" t="s">
        <v>6</v>
      </c>
      <c r="D305" s="15"/>
      <c r="E305" s="15"/>
      <c r="F305" s="15">
        <v>667.01</v>
      </c>
      <c r="G305" s="15">
        <v>733.25</v>
      </c>
      <c r="H305" s="90">
        <f t="shared" si="104"/>
        <v>-66.24000000000001</v>
      </c>
      <c r="I305" s="103">
        <f t="shared" si="105"/>
        <v>-0.09033753835663144</v>
      </c>
      <c r="J305" s="104"/>
      <c r="K305" s="15">
        <v>667.01</v>
      </c>
      <c r="L305" s="15">
        <v>733.25</v>
      </c>
      <c r="M305" s="90">
        <f t="shared" si="106"/>
        <v>-66.24000000000001</v>
      </c>
      <c r="N305" s="103">
        <f t="shared" si="107"/>
        <v>-0.09033753835663144</v>
      </c>
      <c r="O305" s="104"/>
      <c r="P305" s="15">
        <v>2418.27</v>
      </c>
      <c r="Q305" s="15">
        <v>2152.5299999999997</v>
      </c>
      <c r="R305" s="90">
        <f t="shared" si="108"/>
        <v>265.74000000000024</v>
      </c>
      <c r="S305" s="103">
        <f t="shared" si="109"/>
        <v>0.12345472536968138</v>
      </c>
      <c r="T305" s="104"/>
      <c r="U305" s="15">
        <v>8750.3</v>
      </c>
      <c r="V305" s="15">
        <v>9652.550000000001</v>
      </c>
      <c r="W305" s="90">
        <f t="shared" si="110"/>
        <v>-902.2500000000018</v>
      </c>
      <c r="X305" s="103">
        <f t="shared" si="111"/>
        <v>-0.09347270928407538</v>
      </c>
    </row>
    <row r="306" spans="1:24" s="14" customFormat="1" ht="12.75" hidden="1" outlineLevel="2">
      <c r="A306" s="14" t="s">
        <v>1041</v>
      </c>
      <c r="B306" s="14" t="s">
        <v>1042</v>
      </c>
      <c r="C306" s="54" t="s">
        <v>7</v>
      </c>
      <c r="D306" s="15"/>
      <c r="E306" s="15"/>
      <c r="F306" s="15">
        <v>3061.4700000000003</v>
      </c>
      <c r="G306" s="15">
        <v>1938.31</v>
      </c>
      <c r="H306" s="90">
        <f t="shared" si="104"/>
        <v>1123.1600000000003</v>
      </c>
      <c r="I306" s="103">
        <f t="shared" si="105"/>
        <v>0.5794532350346437</v>
      </c>
      <c r="J306" s="104"/>
      <c r="K306" s="15">
        <v>3061.4700000000003</v>
      </c>
      <c r="L306" s="15">
        <v>1938.31</v>
      </c>
      <c r="M306" s="90">
        <f t="shared" si="106"/>
        <v>1123.1600000000003</v>
      </c>
      <c r="N306" s="103">
        <f t="shared" si="107"/>
        <v>0.5794532350346437</v>
      </c>
      <c r="O306" s="104"/>
      <c r="P306" s="15">
        <v>7452.25</v>
      </c>
      <c r="Q306" s="15">
        <v>6177.5599999999995</v>
      </c>
      <c r="R306" s="90">
        <f t="shared" si="108"/>
        <v>1274.6900000000005</v>
      </c>
      <c r="S306" s="103">
        <f t="shared" si="109"/>
        <v>0.2063419861563466</v>
      </c>
      <c r="T306" s="104"/>
      <c r="U306" s="15">
        <v>24734.140000000003</v>
      </c>
      <c r="V306" s="15">
        <v>17319.25</v>
      </c>
      <c r="W306" s="90">
        <f t="shared" si="110"/>
        <v>7414.890000000003</v>
      </c>
      <c r="X306" s="103">
        <f t="shared" si="111"/>
        <v>0.4281299709860417</v>
      </c>
    </row>
    <row r="307" spans="1:24" s="14" customFormat="1" ht="12.75" hidden="1" outlineLevel="2">
      <c r="A307" s="14" t="s">
        <v>1043</v>
      </c>
      <c r="B307" s="14" t="s">
        <v>1044</v>
      </c>
      <c r="C307" s="54" t="s">
        <v>8</v>
      </c>
      <c r="D307" s="15"/>
      <c r="E307" s="15"/>
      <c r="F307" s="15">
        <v>78</v>
      </c>
      <c r="G307" s="15">
        <v>876</v>
      </c>
      <c r="H307" s="90">
        <f t="shared" si="104"/>
        <v>-798</v>
      </c>
      <c r="I307" s="103">
        <f t="shared" si="105"/>
        <v>-0.910958904109589</v>
      </c>
      <c r="J307" s="104"/>
      <c r="K307" s="15">
        <v>78</v>
      </c>
      <c r="L307" s="15">
        <v>876</v>
      </c>
      <c r="M307" s="90">
        <f t="shared" si="106"/>
        <v>-798</v>
      </c>
      <c r="N307" s="103">
        <f t="shared" si="107"/>
        <v>-0.910958904109589</v>
      </c>
      <c r="O307" s="104"/>
      <c r="P307" s="15">
        <v>3303</v>
      </c>
      <c r="Q307" s="15">
        <v>2284</v>
      </c>
      <c r="R307" s="90">
        <f t="shared" si="108"/>
        <v>1019</v>
      </c>
      <c r="S307" s="103">
        <f t="shared" si="109"/>
        <v>0.44614711033274956</v>
      </c>
      <c r="T307" s="104"/>
      <c r="U307" s="15">
        <v>16200</v>
      </c>
      <c r="V307" s="15">
        <v>12332</v>
      </c>
      <c r="W307" s="90">
        <f t="shared" si="110"/>
        <v>3868</v>
      </c>
      <c r="X307" s="103">
        <f t="shared" si="111"/>
        <v>0.31365553032760296</v>
      </c>
    </row>
    <row r="308" spans="1:24" s="14" customFormat="1" ht="12.75" hidden="1" outlineLevel="2">
      <c r="A308" s="14" t="s">
        <v>1045</v>
      </c>
      <c r="B308" s="14" t="s">
        <v>1046</v>
      </c>
      <c r="C308" s="54" t="s">
        <v>9</v>
      </c>
      <c r="D308" s="15"/>
      <c r="E308" s="15"/>
      <c r="F308" s="15">
        <v>263166.67</v>
      </c>
      <c r="G308" s="15">
        <v>316000</v>
      </c>
      <c r="H308" s="90">
        <f t="shared" si="104"/>
        <v>-52833.330000000016</v>
      </c>
      <c r="I308" s="103">
        <f t="shared" si="105"/>
        <v>-0.16719408227848107</v>
      </c>
      <c r="J308" s="104"/>
      <c r="K308" s="15">
        <v>263166.67</v>
      </c>
      <c r="L308" s="15">
        <v>316000</v>
      </c>
      <c r="M308" s="90">
        <f t="shared" si="106"/>
        <v>-52833.330000000016</v>
      </c>
      <c r="N308" s="103">
        <f t="shared" si="107"/>
        <v>-0.16719408227848107</v>
      </c>
      <c r="O308" s="104"/>
      <c r="P308" s="15">
        <v>762433.87</v>
      </c>
      <c r="Q308" s="15">
        <v>685236.04</v>
      </c>
      <c r="R308" s="90">
        <f t="shared" si="108"/>
        <v>77197.82999999996</v>
      </c>
      <c r="S308" s="103">
        <f t="shared" si="109"/>
        <v>0.11265874165054125</v>
      </c>
      <c r="T308" s="104"/>
      <c r="U308" s="15">
        <v>2942769.87</v>
      </c>
      <c r="V308" s="15">
        <v>2345666.24</v>
      </c>
      <c r="W308" s="90">
        <f t="shared" si="110"/>
        <v>597103.6299999999</v>
      </c>
      <c r="X308" s="103">
        <f t="shared" si="111"/>
        <v>0.2545560914923684</v>
      </c>
    </row>
    <row r="309" spans="1:24" s="14" customFormat="1" ht="12.75" hidden="1" outlineLevel="2">
      <c r="A309" s="14" t="s">
        <v>1047</v>
      </c>
      <c r="B309" s="14" t="s">
        <v>1048</v>
      </c>
      <c r="C309" s="54" t="s">
        <v>10</v>
      </c>
      <c r="D309" s="15"/>
      <c r="E309" s="15"/>
      <c r="F309" s="15">
        <v>10798.66</v>
      </c>
      <c r="G309" s="15">
        <v>13068.380000000001</v>
      </c>
      <c r="H309" s="90">
        <f t="shared" si="104"/>
        <v>-2269.720000000001</v>
      </c>
      <c r="I309" s="103">
        <f t="shared" si="105"/>
        <v>-0.17368028783980882</v>
      </c>
      <c r="J309" s="104"/>
      <c r="K309" s="15">
        <v>10798.66</v>
      </c>
      <c r="L309" s="15">
        <v>13068.380000000001</v>
      </c>
      <c r="M309" s="90">
        <f t="shared" si="106"/>
        <v>-2269.720000000001</v>
      </c>
      <c r="N309" s="103">
        <f t="shared" si="107"/>
        <v>-0.17368028783980882</v>
      </c>
      <c r="O309" s="104"/>
      <c r="P309" s="15">
        <v>32514.78</v>
      </c>
      <c r="Q309" s="15">
        <v>38985.17</v>
      </c>
      <c r="R309" s="90">
        <f t="shared" si="108"/>
        <v>-6470.389999999999</v>
      </c>
      <c r="S309" s="103">
        <f t="shared" si="109"/>
        <v>-0.16597054726194602</v>
      </c>
      <c r="T309" s="104"/>
      <c r="U309" s="15">
        <v>140571.28</v>
      </c>
      <c r="V309" s="15">
        <v>154581.13</v>
      </c>
      <c r="W309" s="90">
        <f t="shared" si="110"/>
        <v>-14009.850000000006</v>
      </c>
      <c r="X309" s="103">
        <f t="shared" si="111"/>
        <v>-0.09063104921021088</v>
      </c>
    </row>
    <row r="310" spans="1:24" s="14" customFormat="1" ht="12.75" hidden="1" outlineLevel="2">
      <c r="A310" s="14" t="s">
        <v>1049</v>
      </c>
      <c r="B310" s="14" t="s">
        <v>1050</v>
      </c>
      <c r="C310" s="54" t="s">
        <v>11</v>
      </c>
      <c r="D310" s="15"/>
      <c r="E310" s="15"/>
      <c r="F310" s="15">
        <v>381668.67</v>
      </c>
      <c r="G310" s="15">
        <v>442332.97000000003</v>
      </c>
      <c r="H310" s="90">
        <f t="shared" si="104"/>
        <v>-60664.30000000005</v>
      </c>
      <c r="I310" s="103">
        <f t="shared" si="105"/>
        <v>-0.13714623171770363</v>
      </c>
      <c r="J310" s="104"/>
      <c r="K310" s="15">
        <v>381668.67</v>
      </c>
      <c r="L310" s="15">
        <v>442332.97000000003</v>
      </c>
      <c r="M310" s="90">
        <f t="shared" si="106"/>
        <v>-60664.30000000005</v>
      </c>
      <c r="N310" s="103">
        <f t="shared" si="107"/>
        <v>-0.13714623171770363</v>
      </c>
      <c r="O310" s="104"/>
      <c r="P310" s="15">
        <v>1046829.8300000001</v>
      </c>
      <c r="Q310" s="15">
        <v>1367394.79</v>
      </c>
      <c r="R310" s="90">
        <f t="shared" si="108"/>
        <v>-320564.95999999996</v>
      </c>
      <c r="S310" s="103">
        <f t="shared" si="109"/>
        <v>-0.23443482624356055</v>
      </c>
      <c r="T310" s="104"/>
      <c r="U310" s="15">
        <v>4546236.15</v>
      </c>
      <c r="V310" s="15">
        <v>5193949.76</v>
      </c>
      <c r="W310" s="90">
        <f t="shared" si="110"/>
        <v>-647713.6099999994</v>
      </c>
      <c r="X310" s="103">
        <f t="shared" si="111"/>
        <v>-0.12470540531373939</v>
      </c>
    </row>
    <row r="311" spans="1:24" s="14" customFormat="1" ht="12.75" hidden="1" outlineLevel="2">
      <c r="A311" s="14" t="s">
        <v>1051</v>
      </c>
      <c r="B311" s="14" t="s">
        <v>1052</v>
      </c>
      <c r="C311" s="54" t="s">
        <v>12</v>
      </c>
      <c r="D311" s="15"/>
      <c r="E311" s="15"/>
      <c r="F311" s="15">
        <v>0</v>
      </c>
      <c r="G311" s="15">
        <v>0</v>
      </c>
      <c r="H311" s="90">
        <f t="shared" si="104"/>
        <v>0</v>
      </c>
      <c r="I311" s="103">
        <f t="shared" si="105"/>
        <v>0</v>
      </c>
      <c r="J311" s="104"/>
      <c r="K311" s="15">
        <v>0</v>
      </c>
      <c r="L311" s="15">
        <v>0</v>
      </c>
      <c r="M311" s="90">
        <f t="shared" si="106"/>
        <v>0</v>
      </c>
      <c r="N311" s="103">
        <f t="shared" si="107"/>
        <v>0</v>
      </c>
      <c r="O311" s="104"/>
      <c r="P311" s="15">
        <v>0</v>
      </c>
      <c r="Q311" s="15">
        <v>-0.91</v>
      </c>
      <c r="R311" s="90">
        <f t="shared" si="108"/>
        <v>0.91</v>
      </c>
      <c r="S311" s="103" t="str">
        <f t="shared" si="109"/>
        <v>N.M.</v>
      </c>
      <c r="T311" s="104"/>
      <c r="U311" s="15">
        <v>0</v>
      </c>
      <c r="V311" s="15">
        <v>0</v>
      </c>
      <c r="W311" s="90">
        <f t="shared" si="110"/>
        <v>0</v>
      </c>
      <c r="X311" s="103">
        <f t="shared" si="111"/>
        <v>0</v>
      </c>
    </row>
    <row r="312" spans="1:24" s="14" customFormat="1" ht="12.75" hidden="1" outlineLevel="2">
      <c r="A312" s="14" t="s">
        <v>1053</v>
      </c>
      <c r="B312" s="14" t="s">
        <v>1054</v>
      </c>
      <c r="C312" s="54" t="s">
        <v>13</v>
      </c>
      <c r="D312" s="15"/>
      <c r="E312" s="15"/>
      <c r="F312" s="15">
        <v>14876.95</v>
      </c>
      <c r="G312" s="15">
        <v>16768.22</v>
      </c>
      <c r="H312" s="90">
        <f t="shared" si="104"/>
        <v>-1891.2700000000004</v>
      </c>
      <c r="I312" s="103">
        <f t="shared" si="105"/>
        <v>-0.11278895434339485</v>
      </c>
      <c r="J312" s="104"/>
      <c r="K312" s="15">
        <v>14876.95</v>
      </c>
      <c r="L312" s="15">
        <v>16768.22</v>
      </c>
      <c r="M312" s="90">
        <f t="shared" si="106"/>
        <v>-1891.2700000000004</v>
      </c>
      <c r="N312" s="103">
        <f t="shared" si="107"/>
        <v>-0.11278895434339485</v>
      </c>
      <c r="O312" s="104"/>
      <c r="P312" s="15">
        <v>40973.25</v>
      </c>
      <c r="Q312" s="15">
        <v>13442.43</v>
      </c>
      <c r="R312" s="90">
        <f t="shared" si="108"/>
        <v>27530.82</v>
      </c>
      <c r="S312" s="103">
        <f t="shared" si="109"/>
        <v>2.0480538116992237</v>
      </c>
      <c r="T312" s="104"/>
      <c r="U312" s="15">
        <v>184822.00000000003</v>
      </c>
      <c r="V312" s="15">
        <v>13746.240000000002</v>
      </c>
      <c r="W312" s="90">
        <f t="shared" si="110"/>
        <v>171075.76000000004</v>
      </c>
      <c r="X312" s="103" t="str">
        <f t="shared" si="111"/>
        <v>N.M.</v>
      </c>
    </row>
    <row r="313" spans="1:24" s="14" customFormat="1" ht="12.75" hidden="1" outlineLevel="2">
      <c r="A313" s="14" t="s">
        <v>1055</v>
      </c>
      <c r="B313" s="14" t="s">
        <v>1056</v>
      </c>
      <c r="C313" s="54" t="s">
        <v>14</v>
      </c>
      <c r="D313" s="15"/>
      <c r="E313" s="15"/>
      <c r="F313" s="15">
        <v>19363.06</v>
      </c>
      <c r="G313" s="15">
        <v>22773.61</v>
      </c>
      <c r="H313" s="90">
        <f t="shared" si="104"/>
        <v>-3410.5499999999993</v>
      </c>
      <c r="I313" s="103">
        <f t="shared" si="105"/>
        <v>-0.14975886563438995</v>
      </c>
      <c r="J313" s="104"/>
      <c r="K313" s="15">
        <v>19363.06</v>
      </c>
      <c r="L313" s="15">
        <v>22773.61</v>
      </c>
      <c r="M313" s="90">
        <f t="shared" si="106"/>
        <v>-3410.5499999999993</v>
      </c>
      <c r="N313" s="103">
        <f t="shared" si="107"/>
        <v>-0.14975886563438995</v>
      </c>
      <c r="O313" s="104"/>
      <c r="P313" s="15">
        <v>55164.11</v>
      </c>
      <c r="Q313" s="15">
        <v>61209.93</v>
      </c>
      <c r="R313" s="90">
        <f t="shared" si="108"/>
        <v>-6045.82</v>
      </c>
      <c r="S313" s="103">
        <f t="shared" si="109"/>
        <v>-0.09877188227465707</v>
      </c>
      <c r="T313" s="104"/>
      <c r="U313" s="15">
        <v>243454.81</v>
      </c>
      <c r="V313" s="15">
        <v>177235.07</v>
      </c>
      <c r="W313" s="90">
        <f t="shared" si="110"/>
        <v>66219.73999999999</v>
      </c>
      <c r="X313" s="103">
        <f t="shared" si="111"/>
        <v>0.3736266191561297</v>
      </c>
    </row>
    <row r="314" spans="1:24" s="14" customFormat="1" ht="12.75" hidden="1" outlineLevel="2">
      <c r="A314" s="14" t="s">
        <v>1057</v>
      </c>
      <c r="B314" s="14" t="s">
        <v>1058</v>
      </c>
      <c r="C314" s="54" t="s">
        <v>15</v>
      </c>
      <c r="D314" s="15"/>
      <c r="E314" s="15"/>
      <c r="F314" s="15">
        <v>0.56</v>
      </c>
      <c r="G314" s="15">
        <v>0</v>
      </c>
      <c r="H314" s="90">
        <f t="shared" si="104"/>
        <v>0.56</v>
      </c>
      <c r="I314" s="103" t="str">
        <f t="shared" si="105"/>
        <v>N.M.</v>
      </c>
      <c r="J314" s="104"/>
      <c r="K314" s="15">
        <v>0.56</v>
      </c>
      <c r="L314" s="15">
        <v>0</v>
      </c>
      <c r="M314" s="90">
        <f t="shared" si="106"/>
        <v>0.56</v>
      </c>
      <c r="N314" s="103" t="str">
        <f t="shared" si="107"/>
        <v>N.M.</v>
      </c>
      <c r="O314" s="104"/>
      <c r="P314" s="15">
        <v>713.88</v>
      </c>
      <c r="Q314" s="15">
        <v>822.19</v>
      </c>
      <c r="R314" s="90">
        <f t="shared" si="108"/>
        <v>-108.31000000000006</v>
      </c>
      <c r="S314" s="103">
        <f t="shared" si="109"/>
        <v>-0.1317335409090357</v>
      </c>
      <c r="T314" s="104"/>
      <c r="U314" s="15">
        <v>4511.200000000001</v>
      </c>
      <c r="V314" s="15">
        <v>9914.65</v>
      </c>
      <c r="W314" s="90">
        <f t="shared" si="110"/>
        <v>-5403.449999999999</v>
      </c>
      <c r="X314" s="103">
        <f t="shared" si="111"/>
        <v>-0.5449965455159788</v>
      </c>
    </row>
    <row r="315" spans="1:24" s="14" customFormat="1" ht="12.75" hidden="1" outlineLevel="2">
      <c r="A315" s="14" t="s">
        <v>1059</v>
      </c>
      <c r="B315" s="14" t="s">
        <v>1060</v>
      </c>
      <c r="C315" s="54" t="s">
        <v>16</v>
      </c>
      <c r="D315" s="15"/>
      <c r="E315" s="15"/>
      <c r="F315" s="15">
        <v>255.62</v>
      </c>
      <c r="G315" s="15">
        <v>78.75</v>
      </c>
      <c r="H315" s="90">
        <f t="shared" si="104"/>
        <v>176.87</v>
      </c>
      <c r="I315" s="103">
        <f t="shared" si="105"/>
        <v>2.245968253968254</v>
      </c>
      <c r="J315" s="104"/>
      <c r="K315" s="15">
        <v>255.62</v>
      </c>
      <c r="L315" s="15">
        <v>78.75</v>
      </c>
      <c r="M315" s="90">
        <f t="shared" si="106"/>
        <v>176.87</v>
      </c>
      <c r="N315" s="103">
        <f t="shared" si="107"/>
        <v>2.245968253968254</v>
      </c>
      <c r="O315" s="104"/>
      <c r="P315" s="15">
        <v>960.9200000000001</v>
      </c>
      <c r="Q315" s="15">
        <v>240.3</v>
      </c>
      <c r="R315" s="90">
        <f t="shared" si="108"/>
        <v>720.6200000000001</v>
      </c>
      <c r="S315" s="103">
        <f t="shared" si="109"/>
        <v>2.9988347898460264</v>
      </c>
      <c r="T315" s="104"/>
      <c r="U315" s="15">
        <v>1908.81</v>
      </c>
      <c r="V315" s="15">
        <v>1020.1800000000001</v>
      </c>
      <c r="W315" s="90">
        <f t="shared" si="110"/>
        <v>888.6299999999999</v>
      </c>
      <c r="X315" s="103">
        <f t="shared" si="111"/>
        <v>0.8710521672646002</v>
      </c>
    </row>
    <row r="316" spans="1:24" s="14" customFormat="1" ht="12.75" hidden="1" outlineLevel="2">
      <c r="A316" s="14" t="s">
        <v>1061</v>
      </c>
      <c r="B316" s="14" t="s">
        <v>1062</v>
      </c>
      <c r="C316" s="54" t="s">
        <v>17</v>
      </c>
      <c r="D316" s="15"/>
      <c r="E316" s="15"/>
      <c r="F316" s="15">
        <v>3575.81</v>
      </c>
      <c r="G316" s="15">
        <v>2130.32</v>
      </c>
      <c r="H316" s="90">
        <f t="shared" si="104"/>
        <v>1445.4899999999998</v>
      </c>
      <c r="I316" s="103">
        <f t="shared" si="105"/>
        <v>0.6785318637575574</v>
      </c>
      <c r="J316" s="104"/>
      <c r="K316" s="15">
        <v>3575.81</v>
      </c>
      <c r="L316" s="15">
        <v>2130.32</v>
      </c>
      <c r="M316" s="90">
        <f t="shared" si="106"/>
        <v>1445.4899999999998</v>
      </c>
      <c r="N316" s="103">
        <f t="shared" si="107"/>
        <v>0.6785318637575574</v>
      </c>
      <c r="O316" s="104"/>
      <c r="P316" s="15">
        <v>9568.34</v>
      </c>
      <c r="Q316" s="15">
        <v>3998.76</v>
      </c>
      <c r="R316" s="90">
        <f t="shared" si="108"/>
        <v>5569.58</v>
      </c>
      <c r="S316" s="103">
        <f t="shared" si="109"/>
        <v>1.3928267763006532</v>
      </c>
      <c r="T316" s="104"/>
      <c r="U316" s="15">
        <v>26432.870000000003</v>
      </c>
      <c r="V316" s="15">
        <v>21092.47</v>
      </c>
      <c r="W316" s="90">
        <f t="shared" si="110"/>
        <v>5340.4000000000015</v>
      </c>
      <c r="X316" s="103">
        <f t="shared" si="111"/>
        <v>0.2531898824556821</v>
      </c>
    </row>
    <row r="317" spans="1:24" s="14" customFormat="1" ht="12.75" hidden="1" outlineLevel="2">
      <c r="A317" s="14" t="s">
        <v>1063</v>
      </c>
      <c r="B317" s="14" t="s">
        <v>1064</v>
      </c>
      <c r="C317" s="54" t="s">
        <v>18</v>
      </c>
      <c r="D317" s="15"/>
      <c r="E317" s="15"/>
      <c r="F317" s="15">
        <v>215366.04</v>
      </c>
      <c r="G317" s="15">
        <v>281361.41000000003</v>
      </c>
      <c r="H317" s="90">
        <f t="shared" si="104"/>
        <v>-65995.37000000002</v>
      </c>
      <c r="I317" s="103">
        <f t="shared" si="105"/>
        <v>-0.23455729056802785</v>
      </c>
      <c r="J317" s="104"/>
      <c r="K317" s="15">
        <v>215366.04</v>
      </c>
      <c r="L317" s="15">
        <v>281361.41000000003</v>
      </c>
      <c r="M317" s="90">
        <f t="shared" si="106"/>
        <v>-65995.37000000002</v>
      </c>
      <c r="N317" s="103">
        <f t="shared" si="107"/>
        <v>-0.23455729056802785</v>
      </c>
      <c r="O317" s="104"/>
      <c r="P317" s="15">
        <v>773172.38</v>
      </c>
      <c r="Q317" s="15">
        <v>964622.41</v>
      </c>
      <c r="R317" s="90">
        <f t="shared" si="108"/>
        <v>-191450.03000000003</v>
      </c>
      <c r="S317" s="103">
        <f t="shared" si="109"/>
        <v>-0.19847147237642968</v>
      </c>
      <c r="T317" s="104"/>
      <c r="U317" s="15">
        <v>3280842.66</v>
      </c>
      <c r="V317" s="15">
        <v>4015342.83</v>
      </c>
      <c r="W317" s="90">
        <f t="shared" si="110"/>
        <v>-734500.1699999999</v>
      </c>
      <c r="X317" s="103">
        <f t="shared" si="111"/>
        <v>-0.18292340183565345</v>
      </c>
    </row>
    <row r="318" spans="1:24" s="14" customFormat="1" ht="12.75" hidden="1" outlineLevel="2">
      <c r="A318" s="14" t="s">
        <v>1065</v>
      </c>
      <c r="B318" s="14" t="s">
        <v>1066</v>
      </c>
      <c r="C318" s="54" t="s">
        <v>19</v>
      </c>
      <c r="D318" s="15"/>
      <c r="E318" s="15"/>
      <c r="F318" s="15">
        <v>103160.815</v>
      </c>
      <c r="G318" s="15">
        <v>121023.63</v>
      </c>
      <c r="H318" s="90">
        <f t="shared" si="104"/>
        <v>-17862.815000000002</v>
      </c>
      <c r="I318" s="103">
        <f t="shared" si="105"/>
        <v>-0.14759774599390219</v>
      </c>
      <c r="J318" s="104"/>
      <c r="K318" s="15">
        <v>103160.815</v>
      </c>
      <c r="L318" s="15">
        <v>121023.63</v>
      </c>
      <c r="M318" s="90">
        <f t="shared" si="106"/>
        <v>-17862.815000000002</v>
      </c>
      <c r="N318" s="103">
        <f t="shared" si="107"/>
        <v>-0.14759774599390219</v>
      </c>
      <c r="O318" s="104"/>
      <c r="P318" s="15">
        <v>431991.28</v>
      </c>
      <c r="Q318" s="15">
        <v>432199.82</v>
      </c>
      <c r="R318" s="90">
        <f t="shared" si="108"/>
        <v>-208.53999999997905</v>
      </c>
      <c r="S318" s="103">
        <f t="shared" si="109"/>
        <v>-0.00048250829905477295</v>
      </c>
      <c r="T318" s="104"/>
      <c r="U318" s="15">
        <v>1511238.5</v>
      </c>
      <c r="V318" s="15">
        <v>1563311.0299999998</v>
      </c>
      <c r="W318" s="90">
        <f t="shared" si="110"/>
        <v>-52072.529999999795</v>
      </c>
      <c r="X318" s="103">
        <f t="shared" si="111"/>
        <v>-0.03330912978973852</v>
      </c>
    </row>
    <row r="319" spans="1:24" s="14" customFormat="1" ht="12.75" hidden="1" outlineLevel="2">
      <c r="A319" s="14" t="s">
        <v>1067</v>
      </c>
      <c r="B319" s="14" t="s">
        <v>1068</v>
      </c>
      <c r="C319" s="54" t="s">
        <v>20</v>
      </c>
      <c r="D319" s="15"/>
      <c r="E319" s="15"/>
      <c r="F319" s="15">
        <v>0</v>
      </c>
      <c r="G319" s="15">
        <v>0</v>
      </c>
      <c r="H319" s="90">
        <f t="shared" si="104"/>
        <v>0</v>
      </c>
      <c r="I319" s="103">
        <f t="shared" si="105"/>
        <v>0</v>
      </c>
      <c r="J319" s="104"/>
      <c r="K319" s="15">
        <v>0</v>
      </c>
      <c r="L319" s="15">
        <v>0</v>
      </c>
      <c r="M319" s="90">
        <f t="shared" si="106"/>
        <v>0</v>
      </c>
      <c r="N319" s="103">
        <f t="shared" si="107"/>
        <v>0</v>
      </c>
      <c r="O319" s="104"/>
      <c r="P319" s="15">
        <v>7780.24</v>
      </c>
      <c r="Q319" s="15">
        <v>7258.62</v>
      </c>
      <c r="R319" s="90">
        <f t="shared" si="108"/>
        <v>521.6199999999999</v>
      </c>
      <c r="S319" s="103">
        <f t="shared" si="109"/>
        <v>0.0718621445949781</v>
      </c>
      <c r="T319" s="104"/>
      <c r="U319" s="15">
        <v>24070.06</v>
      </c>
      <c r="V319" s="15">
        <v>20598.34</v>
      </c>
      <c r="W319" s="90">
        <f t="shared" si="110"/>
        <v>3471.720000000001</v>
      </c>
      <c r="X319" s="103">
        <f t="shared" si="111"/>
        <v>0.16854367876246343</v>
      </c>
    </row>
    <row r="320" spans="1:24" s="14" customFormat="1" ht="12.75" hidden="1" outlineLevel="2">
      <c r="A320" s="14" t="s">
        <v>1069</v>
      </c>
      <c r="B320" s="14" t="s">
        <v>1070</v>
      </c>
      <c r="C320" s="54" t="s">
        <v>21</v>
      </c>
      <c r="D320" s="15"/>
      <c r="E320" s="15"/>
      <c r="F320" s="15">
        <v>83.33</v>
      </c>
      <c r="G320" s="15">
        <v>166.67000000000002</v>
      </c>
      <c r="H320" s="90">
        <f t="shared" si="104"/>
        <v>-83.34000000000002</v>
      </c>
      <c r="I320" s="103">
        <f t="shared" si="105"/>
        <v>-0.500029999400012</v>
      </c>
      <c r="J320" s="104"/>
      <c r="K320" s="15">
        <v>83.33</v>
      </c>
      <c r="L320" s="15">
        <v>166.67000000000002</v>
      </c>
      <c r="M320" s="90">
        <f t="shared" si="106"/>
        <v>-83.34000000000002</v>
      </c>
      <c r="N320" s="103">
        <f t="shared" si="107"/>
        <v>-0.500029999400012</v>
      </c>
      <c r="O320" s="104"/>
      <c r="P320" s="15">
        <v>255.58999999999997</v>
      </c>
      <c r="Q320" s="15">
        <v>633.31</v>
      </c>
      <c r="R320" s="90">
        <f t="shared" si="108"/>
        <v>-377.71999999999997</v>
      </c>
      <c r="S320" s="103">
        <f t="shared" si="109"/>
        <v>-0.5964219734411268</v>
      </c>
      <c r="T320" s="104"/>
      <c r="U320" s="15">
        <v>950.22</v>
      </c>
      <c r="V320" s="15">
        <v>2716.52</v>
      </c>
      <c r="W320" s="90">
        <f t="shared" si="110"/>
        <v>-1766.3</v>
      </c>
      <c r="X320" s="103">
        <f t="shared" si="111"/>
        <v>-0.6502068823347518</v>
      </c>
    </row>
    <row r="321" spans="1:24" s="14" customFormat="1" ht="12.75" hidden="1" outlineLevel="2">
      <c r="A321" s="14" t="s">
        <v>1071</v>
      </c>
      <c r="B321" s="14" t="s">
        <v>1072</v>
      </c>
      <c r="C321" s="54" t="s">
        <v>22</v>
      </c>
      <c r="D321" s="15"/>
      <c r="E321" s="15"/>
      <c r="F321" s="15">
        <v>-85390.23</v>
      </c>
      <c r="G321" s="15">
        <v>-90008.39</v>
      </c>
      <c r="H321" s="90">
        <f t="shared" si="104"/>
        <v>4618.1600000000035</v>
      </c>
      <c r="I321" s="103">
        <f t="shared" si="105"/>
        <v>0.05130810583324514</v>
      </c>
      <c r="J321" s="104"/>
      <c r="K321" s="15">
        <v>-85390.23</v>
      </c>
      <c r="L321" s="15">
        <v>-90008.39</v>
      </c>
      <c r="M321" s="90">
        <f t="shared" si="106"/>
        <v>4618.1600000000035</v>
      </c>
      <c r="N321" s="103">
        <f t="shared" si="107"/>
        <v>0.05130810583324514</v>
      </c>
      <c r="O321" s="104"/>
      <c r="P321" s="15">
        <v>-277648.12</v>
      </c>
      <c r="Q321" s="15">
        <v>-221808.18</v>
      </c>
      <c r="R321" s="90">
        <f t="shared" si="108"/>
        <v>-55839.94</v>
      </c>
      <c r="S321" s="103">
        <f t="shared" si="109"/>
        <v>-0.25174878582025245</v>
      </c>
      <c r="T321" s="104"/>
      <c r="U321" s="15">
        <v>-1136441.16</v>
      </c>
      <c r="V321" s="15">
        <v>-613909.93</v>
      </c>
      <c r="W321" s="90">
        <f t="shared" si="110"/>
        <v>-522531.22999999986</v>
      </c>
      <c r="X321" s="103">
        <f t="shared" si="111"/>
        <v>-0.8511529207550036</v>
      </c>
    </row>
    <row r="322" spans="1:24" s="14" customFormat="1" ht="12.75" hidden="1" outlineLevel="2">
      <c r="A322" s="14" t="s">
        <v>1073</v>
      </c>
      <c r="B322" s="14" t="s">
        <v>1074</v>
      </c>
      <c r="C322" s="54" t="s">
        <v>23</v>
      </c>
      <c r="D322" s="15"/>
      <c r="E322" s="15"/>
      <c r="F322" s="15">
        <v>-139309.85</v>
      </c>
      <c r="G322" s="15">
        <v>-120990.3</v>
      </c>
      <c r="H322" s="90">
        <f t="shared" si="104"/>
        <v>-18319.550000000003</v>
      </c>
      <c r="I322" s="103">
        <f t="shared" si="105"/>
        <v>-0.15141337776664743</v>
      </c>
      <c r="J322" s="104"/>
      <c r="K322" s="15">
        <v>-139309.85</v>
      </c>
      <c r="L322" s="15">
        <v>-120990.3</v>
      </c>
      <c r="M322" s="90">
        <f t="shared" si="106"/>
        <v>-18319.550000000003</v>
      </c>
      <c r="N322" s="103">
        <f t="shared" si="107"/>
        <v>-0.15141337776664743</v>
      </c>
      <c r="O322" s="104"/>
      <c r="P322" s="15">
        <v>-479318.32000000007</v>
      </c>
      <c r="Q322" s="15">
        <v>-444050.43</v>
      </c>
      <c r="R322" s="90">
        <f t="shared" si="108"/>
        <v>-35267.89000000007</v>
      </c>
      <c r="S322" s="103">
        <f t="shared" si="109"/>
        <v>-0.07942316371588712</v>
      </c>
      <c r="T322" s="104"/>
      <c r="U322" s="15">
        <v>-1877816.52</v>
      </c>
      <c r="V322" s="15">
        <v>-1737027.495</v>
      </c>
      <c r="W322" s="90">
        <f t="shared" si="110"/>
        <v>-140789.0249999999</v>
      </c>
      <c r="X322" s="103">
        <f t="shared" si="111"/>
        <v>-0.08105169630605064</v>
      </c>
    </row>
    <row r="323" spans="1:24" s="14" customFormat="1" ht="12.75" hidden="1" outlineLevel="2">
      <c r="A323" s="14" t="s">
        <v>1075</v>
      </c>
      <c r="B323" s="14" t="s">
        <v>1076</v>
      </c>
      <c r="C323" s="54" t="s">
        <v>24</v>
      </c>
      <c r="D323" s="15"/>
      <c r="E323" s="15"/>
      <c r="F323" s="15">
        <v>-40127.83</v>
      </c>
      <c r="G323" s="15">
        <v>-39942.38</v>
      </c>
      <c r="H323" s="90">
        <f t="shared" si="104"/>
        <v>-185.45000000000437</v>
      </c>
      <c r="I323" s="103">
        <f t="shared" si="105"/>
        <v>-0.004642938152408654</v>
      </c>
      <c r="J323" s="104"/>
      <c r="K323" s="15">
        <v>-40127.83</v>
      </c>
      <c r="L323" s="15">
        <v>-39942.38</v>
      </c>
      <c r="M323" s="90">
        <f t="shared" si="106"/>
        <v>-185.45000000000437</v>
      </c>
      <c r="N323" s="103">
        <f t="shared" si="107"/>
        <v>-0.004642938152408654</v>
      </c>
      <c r="O323" s="104"/>
      <c r="P323" s="15">
        <v>-136730.46000000002</v>
      </c>
      <c r="Q323" s="15">
        <v>-142951.82</v>
      </c>
      <c r="R323" s="90">
        <f t="shared" si="108"/>
        <v>6221.359999999986</v>
      </c>
      <c r="S323" s="103">
        <f t="shared" si="109"/>
        <v>0.04352067710645437</v>
      </c>
      <c r="T323" s="104"/>
      <c r="U323" s="15">
        <v>-519212.63</v>
      </c>
      <c r="V323" s="15">
        <v>-517659.066</v>
      </c>
      <c r="W323" s="90">
        <f t="shared" si="110"/>
        <v>-1553.564000000013</v>
      </c>
      <c r="X323" s="103">
        <f t="shared" si="111"/>
        <v>-0.0030011335684788586</v>
      </c>
    </row>
    <row r="324" spans="1:24" s="14" customFormat="1" ht="12.75" hidden="1" outlineLevel="2">
      <c r="A324" s="14" t="s">
        <v>1077</v>
      </c>
      <c r="B324" s="14" t="s">
        <v>1078</v>
      </c>
      <c r="C324" s="54" t="s">
        <v>25</v>
      </c>
      <c r="D324" s="15"/>
      <c r="E324" s="15"/>
      <c r="F324" s="15">
        <v>-57998.73</v>
      </c>
      <c r="G324" s="15">
        <v>-60457.22</v>
      </c>
      <c r="H324" s="90">
        <f t="shared" si="104"/>
        <v>2458.489999999998</v>
      </c>
      <c r="I324" s="103">
        <f t="shared" si="105"/>
        <v>0.04066495283772555</v>
      </c>
      <c r="J324" s="104"/>
      <c r="K324" s="15">
        <v>-57998.73</v>
      </c>
      <c r="L324" s="15">
        <v>-60457.22</v>
      </c>
      <c r="M324" s="90">
        <f t="shared" si="106"/>
        <v>2458.489999999998</v>
      </c>
      <c r="N324" s="103">
        <f t="shared" si="107"/>
        <v>0.04066495283772555</v>
      </c>
      <c r="O324" s="104"/>
      <c r="P324" s="15">
        <v>-212152.54</v>
      </c>
      <c r="Q324" s="15">
        <v>-250913.35</v>
      </c>
      <c r="R324" s="90">
        <f t="shared" si="108"/>
        <v>38760.81</v>
      </c>
      <c r="S324" s="103">
        <f t="shared" si="109"/>
        <v>0.15447886690763962</v>
      </c>
      <c r="T324" s="104"/>
      <c r="U324" s="15">
        <v>-854084.95</v>
      </c>
      <c r="V324" s="15">
        <v>-893494.9419999999</v>
      </c>
      <c r="W324" s="90">
        <f t="shared" si="110"/>
        <v>39409.99199999997</v>
      </c>
      <c r="X324" s="103">
        <f t="shared" si="111"/>
        <v>0.044107683376231104</v>
      </c>
    </row>
    <row r="325" spans="1:24" s="14" customFormat="1" ht="12.75" hidden="1" outlineLevel="2">
      <c r="A325" s="14" t="s">
        <v>1079</v>
      </c>
      <c r="B325" s="14" t="s">
        <v>1080</v>
      </c>
      <c r="C325" s="54" t="s">
        <v>26</v>
      </c>
      <c r="D325" s="15"/>
      <c r="E325" s="15"/>
      <c r="F325" s="15">
        <v>-75402.01</v>
      </c>
      <c r="G325" s="15">
        <v>-89884.84</v>
      </c>
      <c r="H325" s="90">
        <f aca="true" t="shared" si="112" ref="H325:H349">+F325-G325</f>
        <v>14482.830000000002</v>
      </c>
      <c r="I325" s="103">
        <f aca="true" t="shared" si="113" ref="I325:I349">IF(G325&lt;0,IF(H325=0,0,IF(OR(G325=0,F325=0),"N.M.",IF(ABS(H325/G325)&gt;=10,"N.M.",H325/(-G325)))),IF(H325=0,0,IF(OR(G325=0,F325=0),"N.M.",IF(ABS(H325/G325)&gt;=10,"N.M.",H325/G325))))</f>
        <v>0.16112650364622114</v>
      </c>
      <c r="J325" s="104"/>
      <c r="K325" s="15">
        <v>-75402.01</v>
      </c>
      <c r="L325" s="15">
        <v>-89884.84</v>
      </c>
      <c r="M325" s="90">
        <f aca="true" t="shared" si="114" ref="M325:M349">+K325-L325</f>
        <v>14482.830000000002</v>
      </c>
      <c r="N325" s="103">
        <f aca="true" t="shared" si="115" ref="N325:N349">IF(L325&lt;0,IF(M325=0,0,IF(OR(L325=0,K325=0),"N.M.",IF(ABS(M325/L325)&gt;=10,"N.M.",M325/(-L325)))),IF(M325=0,0,IF(OR(L325=0,K325=0),"N.M.",IF(ABS(M325/L325)&gt;=10,"N.M.",M325/L325))))</f>
        <v>0.16112650364622114</v>
      </c>
      <c r="O325" s="104"/>
      <c r="P325" s="15">
        <v>-279475.78</v>
      </c>
      <c r="Q325" s="15">
        <v>-277754.83999999997</v>
      </c>
      <c r="R325" s="90">
        <f aca="true" t="shared" si="116" ref="R325:R349">+P325-Q325</f>
        <v>-1720.9400000000605</v>
      </c>
      <c r="S325" s="103">
        <f aca="true" t="shared" si="117" ref="S325:S349">IF(Q325&lt;0,IF(R325=0,0,IF(OR(Q325=0,P325=0),"N.M.",IF(ABS(R325/Q325)&gt;=10,"N.M.",R325/(-Q325)))),IF(R325=0,0,IF(OR(Q325=0,P325=0),"N.M.",IF(ABS(R325/Q325)&gt;=10,"N.M.",R325/Q325))))</f>
        <v>-0.0061958956322779495</v>
      </c>
      <c r="T325" s="104"/>
      <c r="U325" s="15">
        <v>-1087525.54</v>
      </c>
      <c r="V325" s="15">
        <v>-976084.9299999999</v>
      </c>
      <c r="W325" s="90">
        <f aca="true" t="shared" si="118" ref="W325:W349">+U325-V325</f>
        <v>-111440.6100000001</v>
      </c>
      <c r="X325" s="103">
        <f aca="true" t="shared" si="119" ref="X325:X349">IF(V325&lt;0,IF(W325=0,0,IF(OR(V325=0,U325=0),"N.M.",IF(ABS(W325/V325)&gt;=10,"N.M.",W325/(-V325)))),IF(W325=0,0,IF(OR(V325=0,U325=0),"N.M.",IF(ABS(W325/V325)&gt;=10,"N.M.",W325/V325))))</f>
        <v>-0.11417101788468358</v>
      </c>
    </row>
    <row r="326" spans="1:24" s="14" customFormat="1" ht="12.75" hidden="1" outlineLevel="2">
      <c r="A326" s="14" t="s">
        <v>1081</v>
      </c>
      <c r="B326" s="14" t="s">
        <v>1082</v>
      </c>
      <c r="C326" s="54" t="s">
        <v>27</v>
      </c>
      <c r="D326" s="15"/>
      <c r="E326" s="15"/>
      <c r="F326" s="15">
        <v>-79576.56</v>
      </c>
      <c r="G326" s="15">
        <v>-81354.6</v>
      </c>
      <c r="H326" s="90">
        <f t="shared" si="112"/>
        <v>1778.0400000000081</v>
      </c>
      <c r="I326" s="103">
        <f t="shared" si="113"/>
        <v>0.021855432882713553</v>
      </c>
      <c r="J326" s="104"/>
      <c r="K326" s="15">
        <v>-79576.56</v>
      </c>
      <c r="L326" s="15">
        <v>-81354.6</v>
      </c>
      <c r="M326" s="90">
        <f t="shared" si="114"/>
        <v>1778.0400000000081</v>
      </c>
      <c r="N326" s="103">
        <f t="shared" si="115"/>
        <v>0.021855432882713553</v>
      </c>
      <c r="O326" s="104"/>
      <c r="P326" s="15">
        <v>-238729.68</v>
      </c>
      <c r="Q326" s="15">
        <v>-217471.13</v>
      </c>
      <c r="R326" s="90">
        <f t="shared" si="116"/>
        <v>-21258.54999999999</v>
      </c>
      <c r="S326" s="103">
        <f t="shared" si="117"/>
        <v>-0.09775343513412556</v>
      </c>
      <c r="T326" s="104"/>
      <c r="U326" s="15">
        <v>-953140.69</v>
      </c>
      <c r="V326" s="15">
        <v>-871092.74</v>
      </c>
      <c r="W326" s="90">
        <f t="shared" si="118"/>
        <v>-82047.94999999995</v>
      </c>
      <c r="X326" s="103">
        <f t="shared" si="119"/>
        <v>-0.09418968409724085</v>
      </c>
    </row>
    <row r="327" spans="1:24" s="14" customFormat="1" ht="12.75" hidden="1" outlineLevel="2">
      <c r="A327" s="14" t="s">
        <v>1083</v>
      </c>
      <c r="B327" s="14" t="s">
        <v>1084</v>
      </c>
      <c r="C327" s="54" t="s">
        <v>28</v>
      </c>
      <c r="D327" s="15"/>
      <c r="E327" s="15"/>
      <c r="F327" s="15">
        <v>-51535.770000000004</v>
      </c>
      <c r="G327" s="15">
        <v>-37647.54</v>
      </c>
      <c r="H327" s="90">
        <f t="shared" si="112"/>
        <v>-13888.230000000003</v>
      </c>
      <c r="I327" s="103">
        <f t="shared" si="113"/>
        <v>-0.3689013943540535</v>
      </c>
      <c r="J327" s="104"/>
      <c r="K327" s="15">
        <v>-51535.770000000004</v>
      </c>
      <c r="L327" s="15">
        <v>-37647.54</v>
      </c>
      <c r="M327" s="90">
        <f t="shared" si="114"/>
        <v>-13888.230000000003</v>
      </c>
      <c r="N327" s="103">
        <f t="shared" si="115"/>
        <v>-0.3689013943540535</v>
      </c>
      <c r="O327" s="104"/>
      <c r="P327" s="15">
        <v>90689.12999999999</v>
      </c>
      <c r="Q327" s="15">
        <v>122359.38</v>
      </c>
      <c r="R327" s="90">
        <f t="shared" si="116"/>
        <v>-31670.250000000015</v>
      </c>
      <c r="S327" s="103">
        <f t="shared" si="117"/>
        <v>-0.25882976850650935</v>
      </c>
      <c r="T327" s="104"/>
      <c r="U327" s="15">
        <v>-31205.090000000004</v>
      </c>
      <c r="V327" s="15">
        <v>4640.3499999999985</v>
      </c>
      <c r="W327" s="90">
        <f t="shared" si="118"/>
        <v>-35845.44</v>
      </c>
      <c r="X327" s="103">
        <f t="shared" si="119"/>
        <v>-7.724727660629051</v>
      </c>
    </row>
    <row r="328" spans="1:24" s="14" customFormat="1" ht="12.75" hidden="1" outlineLevel="2">
      <c r="A328" s="14" t="s">
        <v>1085</v>
      </c>
      <c r="B328" s="14" t="s">
        <v>1086</v>
      </c>
      <c r="C328" s="54" t="s">
        <v>29</v>
      </c>
      <c r="D328" s="15"/>
      <c r="E328" s="15"/>
      <c r="F328" s="15">
        <v>15460.92</v>
      </c>
      <c r="G328" s="15">
        <v>11874.23</v>
      </c>
      <c r="H328" s="90">
        <f t="shared" si="112"/>
        <v>3586.6900000000005</v>
      </c>
      <c r="I328" s="103">
        <f t="shared" si="113"/>
        <v>0.3020566386199358</v>
      </c>
      <c r="J328" s="104"/>
      <c r="K328" s="15">
        <v>15460.92</v>
      </c>
      <c r="L328" s="15">
        <v>11874.23</v>
      </c>
      <c r="M328" s="90">
        <f t="shared" si="114"/>
        <v>3586.6900000000005</v>
      </c>
      <c r="N328" s="103">
        <f t="shared" si="115"/>
        <v>0.3020566386199358</v>
      </c>
      <c r="O328" s="104"/>
      <c r="P328" s="15">
        <v>53322.909999999996</v>
      </c>
      <c r="Q328" s="15">
        <v>41706.15</v>
      </c>
      <c r="R328" s="90">
        <f t="shared" si="116"/>
        <v>11616.759999999995</v>
      </c>
      <c r="S328" s="103">
        <f t="shared" si="117"/>
        <v>0.2785382971096588</v>
      </c>
      <c r="T328" s="104"/>
      <c r="U328" s="15">
        <v>204161.75000000003</v>
      </c>
      <c r="V328" s="15">
        <v>183597.32</v>
      </c>
      <c r="W328" s="90">
        <f t="shared" si="118"/>
        <v>20564.430000000022</v>
      </c>
      <c r="X328" s="103">
        <f t="shared" si="119"/>
        <v>0.1120083343264489</v>
      </c>
    </row>
    <row r="329" spans="1:24" s="14" customFormat="1" ht="12.75" hidden="1" outlineLevel="2">
      <c r="A329" s="14" t="s">
        <v>1087</v>
      </c>
      <c r="B329" s="14" t="s">
        <v>1088</v>
      </c>
      <c r="C329" s="54" t="s">
        <v>30</v>
      </c>
      <c r="D329" s="15"/>
      <c r="E329" s="15"/>
      <c r="F329" s="15">
        <v>46.08</v>
      </c>
      <c r="G329" s="15">
        <v>-7.51</v>
      </c>
      <c r="H329" s="90">
        <f t="shared" si="112"/>
        <v>53.589999999999996</v>
      </c>
      <c r="I329" s="103">
        <f t="shared" si="113"/>
        <v>7.135818908122503</v>
      </c>
      <c r="J329" s="104"/>
      <c r="K329" s="15">
        <v>46.08</v>
      </c>
      <c r="L329" s="15">
        <v>-7.51</v>
      </c>
      <c r="M329" s="90">
        <f t="shared" si="114"/>
        <v>53.589999999999996</v>
      </c>
      <c r="N329" s="103">
        <f t="shared" si="115"/>
        <v>7.135818908122503</v>
      </c>
      <c r="O329" s="104"/>
      <c r="P329" s="15">
        <v>46.76</v>
      </c>
      <c r="Q329" s="15">
        <v>-46.839999999999996</v>
      </c>
      <c r="R329" s="90">
        <f t="shared" si="116"/>
        <v>93.6</v>
      </c>
      <c r="S329" s="103">
        <f t="shared" si="117"/>
        <v>1.9982920580700256</v>
      </c>
      <c r="T329" s="104"/>
      <c r="U329" s="15">
        <v>45.93</v>
      </c>
      <c r="V329" s="15">
        <v>-4.779999999999999</v>
      </c>
      <c r="W329" s="90">
        <f t="shared" si="118"/>
        <v>50.71</v>
      </c>
      <c r="X329" s="103" t="str">
        <f t="shared" si="119"/>
        <v>N.M.</v>
      </c>
    </row>
    <row r="330" spans="1:24" s="14" customFormat="1" ht="12.75" hidden="1" outlineLevel="2">
      <c r="A330" s="14" t="s">
        <v>1089</v>
      </c>
      <c r="B330" s="14" t="s">
        <v>1090</v>
      </c>
      <c r="C330" s="54" t="s">
        <v>31</v>
      </c>
      <c r="D330" s="15"/>
      <c r="E330" s="15"/>
      <c r="F330" s="15">
        <v>-23.76</v>
      </c>
      <c r="G330" s="15">
        <v>-19.48</v>
      </c>
      <c r="H330" s="90">
        <f t="shared" si="112"/>
        <v>-4.280000000000001</v>
      </c>
      <c r="I330" s="103">
        <f t="shared" si="113"/>
        <v>-0.2197125256673512</v>
      </c>
      <c r="J330" s="104"/>
      <c r="K330" s="15">
        <v>-23.76</v>
      </c>
      <c r="L330" s="15">
        <v>-19.48</v>
      </c>
      <c r="M330" s="90">
        <f t="shared" si="114"/>
        <v>-4.280000000000001</v>
      </c>
      <c r="N330" s="103">
        <f t="shared" si="115"/>
        <v>-0.2197125256673512</v>
      </c>
      <c r="O330" s="104"/>
      <c r="P330" s="15">
        <v>-25.19</v>
      </c>
      <c r="Q330" s="15">
        <v>-231.21</v>
      </c>
      <c r="R330" s="90">
        <f t="shared" si="116"/>
        <v>206.02</v>
      </c>
      <c r="S330" s="103">
        <f t="shared" si="117"/>
        <v>0.8910514251113706</v>
      </c>
      <c r="T330" s="104"/>
      <c r="U330" s="15">
        <v>-8.940000000000001</v>
      </c>
      <c r="V330" s="15">
        <v>35.989999999999995</v>
      </c>
      <c r="W330" s="90">
        <f t="shared" si="118"/>
        <v>-44.92999999999999</v>
      </c>
      <c r="X330" s="103">
        <f t="shared" si="119"/>
        <v>-1.2484023339816614</v>
      </c>
    </row>
    <row r="331" spans="1:24" s="14" customFormat="1" ht="12.75" hidden="1" outlineLevel="2">
      <c r="A331" s="14" t="s">
        <v>1091</v>
      </c>
      <c r="B331" s="14" t="s">
        <v>1092</v>
      </c>
      <c r="C331" s="54" t="s">
        <v>32</v>
      </c>
      <c r="D331" s="15"/>
      <c r="E331" s="15"/>
      <c r="F331" s="15">
        <v>640.92</v>
      </c>
      <c r="G331" s="15">
        <v>1644.21</v>
      </c>
      <c r="H331" s="90">
        <f t="shared" si="112"/>
        <v>-1003.2900000000001</v>
      </c>
      <c r="I331" s="103">
        <f t="shared" si="113"/>
        <v>-0.6101957779115806</v>
      </c>
      <c r="J331" s="104"/>
      <c r="K331" s="15">
        <v>640.92</v>
      </c>
      <c r="L331" s="15">
        <v>1644.21</v>
      </c>
      <c r="M331" s="90">
        <f t="shared" si="114"/>
        <v>-1003.2900000000001</v>
      </c>
      <c r="N331" s="103">
        <f t="shared" si="115"/>
        <v>-0.6101957779115806</v>
      </c>
      <c r="O331" s="104"/>
      <c r="P331" s="15">
        <v>2285.16</v>
      </c>
      <c r="Q331" s="15">
        <v>1100.3400000000001</v>
      </c>
      <c r="R331" s="90">
        <f t="shared" si="116"/>
        <v>1184.8199999999997</v>
      </c>
      <c r="S331" s="103">
        <f t="shared" si="117"/>
        <v>1.0767762691531704</v>
      </c>
      <c r="T331" s="104"/>
      <c r="U331" s="15">
        <v>87267.04</v>
      </c>
      <c r="V331" s="15">
        <v>2386.66</v>
      </c>
      <c r="W331" s="90">
        <f t="shared" si="118"/>
        <v>84880.37999999999</v>
      </c>
      <c r="X331" s="103" t="str">
        <f t="shared" si="119"/>
        <v>N.M.</v>
      </c>
    </row>
    <row r="332" spans="1:24" s="14" customFormat="1" ht="12.75" hidden="1" outlineLevel="2">
      <c r="A332" s="14" t="s">
        <v>1093</v>
      </c>
      <c r="B332" s="14" t="s">
        <v>1094</v>
      </c>
      <c r="C332" s="54" t="s">
        <v>33</v>
      </c>
      <c r="D332" s="15"/>
      <c r="E332" s="15"/>
      <c r="F332" s="15">
        <v>1395</v>
      </c>
      <c r="G332" s="15">
        <v>-243027.1</v>
      </c>
      <c r="H332" s="90">
        <f t="shared" si="112"/>
        <v>244422.1</v>
      </c>
      <c r="I332" s="103">
        <f t="shared" si="113"/>
        <v>1.005740100589605</v>
      </c>
      <c r="J332" s="104"/>
      <c r="K332" s="15">
        <v>1395</v>
      </c>
      <c r="L332" s="15">
        <v>-243027.1</v>
      </c>
      <c r="M332" s="90">
        <f t="shared" si="114"/>
        <v>244422.1</v>
      </c>
      <c r="N332" s="103">
        <f t="shared" si="115"/>
        <v>1.005740100589605</v>
      </c>
      <c r="O332" s="104"/>
      <c r="P332" s="15">
        <v>8618.61</v>
      </c>
      <c r="Q332" s="15">
        <v>10267.899999999994</v>
      </c>
      <c r="R332" s="90">
        <f t="shared" si="116"/>
        <v>-1649.2899999999936</v>
      </c>
      <c r="S332" s="103">
        <f t="shared" si="117"/>
        <v>-0.16062583390956228</v>
      </c>
      <c r="T332" s="104"/>
      <c r="U332" s="15">
        <v>26453.34</v>
      </c>
      <c r="V332" s="15">
        <v>26205.949999999983</v>
      </c>
      <c r="W332" s="90">
        <f t="shared" si="118"/>
        <v>247.3900000000176</v>
      </c>
      <c r="X332" s="103">
        <f t="shared" si="119"/>
        <v>0.009440222544880753</v>
      </c>
    </row>
    <row r="333" spans="1:24" s="14" customFormat="1" ht="12.75" hidden="1" outlineLevel="2">
      <c r="A333" s="14" t="s">
        <v>1095</v>
      </c>
      <c r="B333" s="14" t="s">
        <v>1096</v>
      </c>
      <c r="C333" s="54" t="s">
        <v>34</v>
      </c>
      <c r="D333" s="15"/>
      <c r="E333" s="15"/>
      <c r="F333" s="15">
        <v>0</v>
      </c>
      <c r="G333" s="15">
        <v>0</v>
      </c>
      <c r="H333" s="90">
        <f t="shared" si="112"/>
        <v>0</v>
      </c>
      <c r="I333" s="103">
        <f t="shared" si="113"/>
        <v>0</v>
      </c>
      <c r="J333" s="104"/>
      <c r="K333" s="15">
        <v>0</v>
      </c>
      <c r="L333" s="15">
        <v>0</v>
      </c>
      <c r="M333" s="90">
        <f t="shared" si="114"/>
        <v>0</v>
      </c>
      <c r="N333" s="103">
        <f t="shared" si="115"/>
        <v>0</v>
      </c>
      <c r="O333" s="104"/>
      <c r="P333" s="15">
        <v>295.03000000000003</v>
      </c>
      <c r="Q333" s="15">
        <v>0</v>
      </c>
      <c r="R333" s="90">
        <f t="shared" si="116"/>
        <v>295.03000000000003</v>
      </c>
      <c r="S333" s="103" t="str">
        <f t="shared" si="117"/>
        <v>N.M.</v>
      </c>
      <c r="T333" s="104"/>
      <c r="U333" s="15">
        <v>295.03000000000003</v>
      </c>
      <c r="V333" s="15">
        <v>1500</v>
      </c>
      <c r="W333" s="90">
        <f t="shared" si="118"/>
        <v>-1204.97</v>
      </c>
      <c r="X333" s="103">
        <f t="shared" si="119"/>
        <v>-0.8033133333333333</v>
      </c>
    </row>
    <row r="334" spans="1:24" s="14" customFormat="1" ht="12.75" hidden="1" outlineLevel="2">
      <c r="A334" s="14" t="s">
        <v>1097</v>
      </c>
      <c r="B334" s="14" t="s">
        <v>1098</v>
      </c>
      <c r="C334" s="54" t="s">
        <v>35</v>
      </c>
      <c r="D334" s="15"/>
      <c r="E334" s="15"/>
      <c r="F334" s="15">
        <v>0</v>
      </c>
      <c r="G334" s="15">
        <v>0</v>
      </c>
      <c r="H334" s="90">
        <f t="shared" si="112"/>
        <v>0</v>
      </c>
      <c r="I334" s="103">
        <f t="shared" si="113"/>
        <v>0</v>
      </c>
      <c r="J334" s="104"/>
      <c r="K334" s="15">
        <v>0</v>
      </c>
      <c r="L334" s="15">
        <v>0</v>
      </c>
      <c r="M334" s="90">
        <f t="shared" si="114"/>
        <v>0</v>
      </c>
      <c r="N334" s="103">
        <f t="shared" si="115"/>
        <v>0</v>
      </c>
      <c r="O334" s="104"/>
      <c r="P334" s="15">
        <v>0</v>
      </c>
      <c r="Q334" s="15">
        <v>0</v>
      </c>
      <c r="R334" s="90">
        <f t="shared" si="116"/>
        <v>0</v>
      </c>
      <c r="S334" s="103">
        <f t="shared" si="117"/>
        <v>0</v>
      </c>
      <c r="T334" s="104"/>
      <c r="U334" s="15">
        <v>0.08</v>
      </c>
      <c r="V334" s="15">
        <v>0</v>
      </c>
      <c r="W334" s="90">
        <f t="shared" si="118"/>
        <v>0.08</v>
      </c>
      <c r="X334" s="103" t="str">
        <f t="shared" si="119"/>
        <v>N.M.</v>
      </c>
    </row>
    <row r="335" spans="1:24" s="14" customFormat="1" ht="12.75" hidden="1" outlineLevel="2">
      <c r="A335" s="14" t="s">
        <v>1099</v>
      </c>
      <c r="B335" s="14" t="s">
        <v>1100</v>
      </c>
      <c r="C335" s="54" t="s">
        <v>36</v>
      </c>
      <c r="D335" s="15"/>
      <c r="E335" s="15"/>
      <c r="F335" s="15">
        <v>0</v>
      </c>
      <c r="G335" s="15">
        <v>0</v>
      </c>
      <c r="H335" s="90">
        <f t="shared" si="112"/>
        <v>0</v>
      </c>
      <c r="I335" s="103">
        <f t="shared" si="113"/>
        <v>0</v>
      </c>
      <c r="J335" s="104"/>
      <c r="K335" s="15">
        <v>0</v>
      </c>
      <c r="L335" s="15">
        <v>0</v>
      </c>
      <c r="M335" s="90">
        <f t="shared" si="114"/>
        <v>0</v>
      </c>
      <c r="N335" s="103">
        <f t="shared" si="115"/>
        <v>0</v>
      </c>
      <c r="O335" s="104"/>
      <c r="P335" s="15">
        <v>0</v>
      </c>
      <c r="Q335" s="15">
        <v>0</v>
      </c>
      <c r="R335" s="90">
        <f t="shared" si="116"/>
        <v>0</v>
      </c>
      <c r="S335" s="103">
        <f t="shared" si="117"/>
        <v>0</v>
      </c>
      <c r="T335" s="104"/>
      <c r="U335" s="15">
        <v>0</v>
      </c>
      <c r="V335" s="15">
        <v>561.79</v>
      </c>
      <c r="W335" s="90">
        <f t="shared" si="118"/>
        <v>-561.79</v>
      </c>
      <c r="X335" s="103" t="str">
        <f t="shared" si="119"/>
        <v>N.M.</v>
      </c>
    </row>
    <row r="336" spans="1:24" s="14" customFormat="1" ht="12.75" hidden="1" outlineLevel="2">
      <c r="A336" s="14" t="s">
        <v>1101</v>
      </c>
      <c r="B336" s="14" t="s">
        <v>1102</v>
      </c>
      <c r="C336" s="54" t="s">
        <v>37</v>
      </c>
      <c r="D336" s="15"/>
      <c r="E336" s="15"/>
      <c r="F336" s="15">
        <v>0</v>
      </c>
      <c r="G336" s="15">
        <v>56.49</v>
      </c>
      <c r="H336" s="90">
        <f t="shared" si="112"/>
        <v>-56.49</v>
      </c>
      <c r="I336" s="103" t="str">
        <f t="shared" si="113"/>
        <v>N.M.</v>
      </c>
      <c r="J336" s="104"/>
      <c r="K336" s="15">
        <v>0</v>
      </c>
      <c r="L336" s="15">
        <v>56.49</v>
      </c>
      <c r="M336" s="90">
        <f t="shared" si="114"/>
        <v>-56.49</v>
      </c>
      <c r="N336" s="103" t="str">
        <f t="shared" si="115"/>
        <v>N.M.</v>
      </c>
      <c r="O336" s="104"/>
      <c r="P336" s="15">
        <v>0</v>
      </c>
      <c r="Q336" s="15">
        <v>56.49</v>
      </c>
      <c r="R336" s="90">
        <f t="shared" si="116"/>
        <v>-56.49</v>
      </c>
      <c r="S336" s="103" t="str">
        <f t="shared" si="117"/>
        <v>N.M.</v>
      </c>
      <c r="T336" s="104"/>
      <c r="U336" s="15">
        <v>359.39</v>
      </c>
      <c r="V336" s="15">
        <v>127.13</v>
      </c>
      <c r="W336" s="90">
        <f t="shared" si="118"/>
        <v>232.26</v>
      </c>
      <c r="X336" s="103">
        <f t="shared" si="119"/>
        <v>1.82694879257453</v>
      </c>
    </row>
    <row r="337" spans="1:24" s="14" customFormat="1" ht="12.75" hidden="1" outlineLevel="2">
      <c r="A337" s="14" t="s">
        <v>1103</v>
      </c>
      <c r="B337" s="14" t="s">
        <v>1104</v>
      </c>
      <c r="C337" s="54" t="s">
        <v>38</v>
      </c>
      <c r="D337" s="15"/>
      <c r="E337" s="15"/>
      <c r="F337" s="15">
        <v>41</v>
      </c>
      <c r="G337" s="15">
        <v>161.45000000000002</v>
      </c>
      <c r="H337" s="90">
        <f t="shared" si="112"/>
        <v>-120.45000000000002</v>
      </c>
      <c r="I337" s="103">
        <f t="shared" si="113"/>
        <v>-0.7460514091049861</v>
      </c>
      <c r="J337" s="104"/>
      <c r="K337" s="15">
        <v>41</v>
      </c>
      <c r="L337" s="15">
        <v>161.45000000000002</v>
      </c>
      <c r="M337" s="90">
        <f t="shared" si="114"/>
        <v>-120.45000000000002</v>
      </c>
      <c r="N337" s="103">
        <f t="shared" si="115"/>
        <v>-0.7460514091049861</v>
      </c>
      <c r="O337" s="104"/>
      <c r="P337" s="15">
        <v>181.09</v>
      </c>
      <c r="Q337" s="15">
        <v>384.74</v>
      </c>
      <c r="R337" s="90">
        <f t="shared" si="116"/>
        <v>-203.65</v>
      </c>
      <c r="S337" s="103">
        <f t="shared" si="117"/>
        <v>-0.529318500805739</v>
      </c>
      <c r="T337" s="104"/>
      <c r="U337" s="15">
        <v>653.15</v>
      </c>
      <c r="V337" s="15">
        <v>1287.04</v>
      </c>
      <c r="W337" s="90">
        <f t="shared" si="118"/>
        <v>-633.89</v>
      </c>
      <c r="X337" s="103">
        <f t="shared" si="119"/>
        <v>-0.49251771506713077</v>
      </c>
    </row>
    <row r="338" spans="1:24" s="14" customFormat="1" ht="12.75" hidden="1" outlineLevel="2">
      <c r="A338" s="14" t="s">
        <v>1105</v>
      </c>
      <c r="B338" s="14" t="s">
        <v>1106</v>
      </c>
      <c r="C338" s="54" t="s">
        <v>39</v>
      </c>
      <c r="D338" s="15"/>
      <c r="E338" s="15"/>
      <c r="F338" s="15">
        <v>0</v>
      </c>
      <c r="G338" s="15">
        <v>0</v>
      </c>
      <c r="H338" s="90">
        <f t="shared" si="112"/>
        <v>0</v>
      </c>
      <c r="I338" s="103">
        <f t="shared" si="113"/>
        <v>0</v>
      </c>
      <c r="J338" s="104"/>
      <c r="K338" s="15">
        <v>0</v>
      </c>
      <c r="L338" s="15">
        <v>0</v>
      </c>
      <c r="M338" s="90">
        <f t="shared" si="114"/>
        <v>0</v>
      </c>
      <c r="N338" s="103">
        <f t="shared" si="115"/>
        <v>0</v>
      </c>
      <c r="O338" s="104"/>
      <c r="P338" s="15">
        <v>0</v>
      </c>
      <c r="Q338" s="15">
        <v>8.91</v>
      </c>
      <c r="R338" s="90">
        <f t="shared" si="116"/>
        <v>-8.91</v>
      </c>
      <c r="S338" s="103" t="str">
        <f t="shared" si="117"/>
        <v>N.M.</v>
      </c>
      <c r="T338" s="104"/>
      <c r="U338" s="15">
        <v>7.49</v>
      </c>
      <c r="V338" s="15">
        <v>10.88</v>
      </c>
      <c r="W338" s="90">
        <f t="shared" si="118"/>
        <v>-3.3900000000000006</v>
      </c>
      <c r="X338" s="103">
        <f t="shared" si="119"/>
        <v>-0.3115808823529412</v>
      </c>
    </row>
    <row r="339" spans="1:24" s="14" customFormat="1" ht="12.75" hidden="1" outlineLevel="2">
      <c r="A339" s="14" t="s">
        <v>1107</v>
      </c>
      <c r="B339" s="14" t="s">
        <v>1108</v>
      </c>
      <c r="C339" s="54" t="s">
        <v>40</v>
      </c>
      <c r="D339" s="15"/>
      <c r="E339" s="15"/>
      <c r="F339" s="15">
        <v>409.31</v>
      </c>
      <c r="G339" s="15">
        <v>392.07</v>
      </c>
      <c r="H339" s="90">
        <f t="shared" si="112"/>
        <v>17.24000000000001</v>
      </c>
      <c r="I339" s="103">
        <f t="shared" si="113"/>
        <v>0.04397173974035251</v>
      </c>
      <c r="J339" s="104"/>
      <c r="K339" s="15">
        <v>409.31</v>
      </c>
      <c r="L339" s="15">
        <v>392.07</v>
      </c>
      <c r="M339" s="90">
        <f t="shared" si="114"/>
        <v>17.24000000000001</v>
      </c>
      <c r="N339" s="103">
        <f t="shared" si="115"/>
        <v>0.04397173974035251</v>
      </c>
      <c r="O339" s="104"/>
      <c r="P339" s="15">
        <v>7637.7300000000005</v>
      </c>
      <c r="Q339" s="15">
        <v>11149.76</v>
      </c>
      <c r="R339" s="90">
        <f t="shared" si="116"/>
        <v>-3512.0299999999997</v>
      </c>
      <c r="S339" s="103">
        <f t="shared" si="117"/>
        <v>-0.3149870490485894</v>
      </c>
      <c r="T339" s="104"/>
      <c r="U339" s="15">
        <v>25444.61</v>
      </c>
      <c r="V339" s="15">
        <v>32785.83</v>
      </c>
      <c r="W339" s="90">
        <f t="shared" si="118"/>
        <v>-7341.220000000001</v>
      </c>
      <c r="X339" s="103">
        <f t="shared" si="119"/>
        <v>-0.22391441668550105</v>
      </c>
    </row>
    <row r="340" spans="1:24" s="14" customFormat="1" ht="12.75" hidden="1" outlineLevel="2">
      <c r="A340" s="14" t="s">
        <v>1109</v>
      </c>
      <c r="B340" s="14" t="s">
        <v>1110</v>
      </c>
      <c r="C340" s="54" t="s">
        <v>41</v>
      </c>
      <c r="D340" s="15"/>
      <c r="E340" s="15"/>
      <c r="F340" s="15">
        <v>0</v>
      </c>
      <c r="G340" s="15">
        <v>0</v>
      </c>
      <c r="H340" s="90">
        <f t="shared" si="112"/>
        <v>0</v>
      </c>
      <c r="I340" s="103">
        <f t="shared" si="113"/>
        <v>0</v>
      </c>
      <c r="J340" s="104"/>
      <c r="K340" s="15">
        <v>0</v>
      </c>
      <c r="L340" s="15">
        <v>0</v>
      </c>
      <c r="M340" s="90">
        <f t="shared" si="114"/>
        <v>0</v>
      </c>
      <c r="N340" s="103">
        <f t="shared" si="115"/>
        <v>0</v>
      </c>
      <c r="O340" s="104"/>
      <c r="P340" s="15">
        <v>0</v>
      </c>
      <c r="Q340" s="15">
        <v>0</v>
      </c>
      <c r="R340" s="90">
        <f t="shared" si="116"/>
        <v>0</v>
      </c>
      <c r="S340" s="103">
        <f t="shared" si="117"/>
        <v>0</v>
      </c>
      <c r="T340" s="104"/>
      <c r="U340" s="15">
        <v>0</v>
      </c>
      <c r="V340" s="15">
        <v>6172.2300000000005</v>
      </c>
      <c r="W340" s="90">
        <f t="shared" si="118"/>
        <v>-6172.2300000000005</v>
      </c>
      <c r="X340" s="103" t="str">
        <f t="shared" si="119"/>
        <v>N.M.</v>
      </c>
    </row>
    <row r="341" spans="1:24" s="14" customFormat="1" ht="12.75" hidden="1" outlineLevel="2">
      <c r="A341" s="14" t="s">
        <v>1111</v>
      </c>
      <c r="B341" s="14" t="s">
        <v>1112</v>
      </c>
      <c r="C341" s="54" t="s">
        <v>42</v>
      </c>
      <c r="D341" s="15"/>
      <c r="E341" s="15"/>
      <c r="F341" s="15">
        <v>4.6000000000000005</v>
      </c>
      <c r="G341" s="15">
        <v>5.94</v>
      </c>
      <c r="H341" s="90">
        <f t="shared" si="112"/>
        <v>-1.3399999999999999</v>
      </c>
      <c r="I341" s="103">
        <f t="shared" si="113"/>
        <v>-0.22558922558922556</v>
      </c>
      <c r="J341" s="104"/>
      <c r="K341" s="15">
        <v>4.6000000000000005</v>
      </c>
      <c r="L341" s="15">
        <v>5.94</v>
      </c>
      <c r="M341" s="90">
        <f t="shared" si="114"/>
        <v>-1.3399999999999999</v>
      </c>
      <c r="N341" s="103">
        <f t="shared" si="115"/>
        <v>-0.22558922558922556</v>
      </c>
      <c r="O341" s="104"/>
      <c r="P341" s="15">
        <v>4.6000000000000005</v>
      </c>
      <c r="Q341" s="15">
        <v>12.440000000000001</v>
      </c>
      <c r="R341" s="90">
        <f t="shared" si="116"/>
        <v>-7.840000000000001</v>
      </c>
      <c r="S341" s="103">
        <f t="shared" si="117"/>
        <v>-0.6302250803858521</v>
      </c>
      <c r="T341" s="104"/>
      <c r="U341" s="15">
        <v>28.01</v>
      </c>
      <c r="V341" s="15">
        <v>56.23</v>
      </c>
      <c r="W341" s="90">
        <f t="shared" si="118"/>
        <v>-28.219999999999995</v>
      </c>
      <c r="X341" s="103">
        <f t="shared" si="119"/>
        <v>-0.5018673306064377</v>
      </c>
    </row>
    <row r="342" spans="1:24" s="14" customFormat="1" ht="12.75" hidden="1" outlineLevel="2">
      <c r="A342" s="14" t="s">
        <v>1113</v>
      </c>
      <c r="B342" s="14" t="s">
        <v>1114</v>
      </c>
      <c r="C342" s="54" t="s">
        <v>43</v>
      </c>
      <c r="D342" s="15"/>
      <c r="E342" s="15"/>
      <c r="F342" s="15">
        <v>754.09</v>
      </c>
      <c r="G342" s="15">
        <v>2936.64</v>
      </c>
      <c r="H342" s="90">
        <f t="shared" si="112"/>
        <v>-2182.5499999999997</v>
      </c>
      <c r="I342" s="103">
        <f t="shared" si="113"/>
        <v>-0.7432133322436526</v>
      </c>
      <c r="J342" s="104"/>
      <c r="K342" s="15">
        <v>754.09</v>
      </c>
      <c r="L342" s="15">
        <v>2936.64</v>
      </c>
      <c r="M342" s="90">
        <f t="shared" si="114"/>
        <v>-2182.5499999999997</v>
      </c>
      <c r="N342" s="103">
        <f t="shared" si="115"/>
        <v>-0.7432133322436526</v>
      </c>
      <c r="O342" s="104"/>
      <c r="P342" s="15">
        <v>8667.6</v>
      </c>
      <c r="Q342" s="15">
        <v>15521.66</v>
      </c>
      <c r="R342" s="90">
        <f t="shared" si="116"/>
        <v>-6854.0599999999995</v>
      </c>
      <c r="S342" s="103">
        <f t="shared" si="117"/>
        <v>-0.4415803464320182</v>
      </c>
      <c r="T342" s="104"/>
      <c r="U342" s="15">
        <v>48397.95</v>
      </c>
      <c r="V342" s="15">
        <v>62693.25</v>
      </c>
      <c r="W342" s="90">
        <f t="shared" si="118"/>
        <v>-14295.300000000003</v>
      </c>
      <c r="X342" s="103">
        <f t="shared" si="119"/>
        <v>-0.22801976289313447</v>
      </c>
    </row>
    <row r="343" spans="1:24" s="14" customFormat="1" ht="12.75" hidden="1" outlineLevel="2">
      <c r="A343" s="14" t="s">
        <v>1115</v>
      </c>
      <c r="B343" s="14" t="s">
        <v>1116</v>
      </c>
      <c r="C343" s="54" t="s">
        <v>44</v>
      </c>
      <c r="D343" s="15"/>
      <c r="E343" s="15"/>
      <c r="F343" s="15">
        <v>63234.82</v>
      </c>
      <c r="G343" s="15">
        <v>75761.6</v>
      </c>
      <c r="H343" s="90">
        <f t="shared" si="112"/>
        <v>-12526.780000000006</v>
      </c>
      <c r="I343" s="103">
        <f t="shared" si="113"/>
        <v>-0.16534471288885141</v>
      </c>
      <c r="J343" s="104"/>
      <c r="K343" s="15">
        <v>63234.82</v>
      </c>
      <c r="L343" s="15">
        <v>75761.6</v>
      </c>
      <c r="M343" s="90">
        <f t="shared" si="114"/>
        <v>-12526.780000000006</v>
      </c>
      <c r="N343" s="103">
        <f t="shared" si="115"/>
        <v>-0.16534471288885141</v>
      </c>
      <c r="O343" s="104"/>
      <c r="P343" s="15">
        <v>207765.79</v>
      </c>
      <c r="Q343" s="15">
        <v>110261.8</v>
      </c>
      <c r="R343" s="90">
        <f t="shared" si="116"/>
        <v>97503.99</v>
      </c>
      <c r="S343" s="103">
        <f t="shared" si="117"/>
        <v>0.8842952863094925</v>
      </c>
      <c r="T343" s="104"/>
      <c r="U343" s="15">
        <v>241036.36000000002</v>
      </c>
      <c r="V343" s="15">
        <v>154245.91</v>
      </c>
      <c r="W343" s="90">
        <f t="shared" si="118"/>
        <v>86790.45000000001</v>
      </c>
      <c r="X343" s="103">
        <f t="shared" si="119"/>
        <v>0.5626758596062612</v>
      </c>
    </row>
    <row r="344" spans="1:24" s="14" customFormat="1" ht="12.75" hidden="1" outlineLevel="2">
      <c r="A344" s="14" t="s">
        <v>1117</v>
      </c>
      <c r="B344" s="14" t="s">
        <v>1118</v>
      </c>
      <c r="C344" s="54" t="s">
        <v>45</v>
      </c>
      <c r="D344" s="15"/>
      <c r="E344" s="15"/>
      <c r="F344" s="15">
        <v>554.648</v>
      </c>
      <c r="G344" s="15">
        <v>618.568</v>
      </c>
      <c r="H344" s="90">
        <f t="shared" si="112"/>
        <v>-63.91999999999996</v>
      </c>
      <c r="I344" s="103">
        <f t="shared" si="113"/>
        <v>-0.1033354457391911</v>
      </c>
      <c r="J344" s="104"/>
      <c r="K344" s="15">
        <v>554.648</v>
      </c>
      <c r="L344" s="15">
        <v>618.568</v>
      </c>
      <c r="M344" s="90">
        <f t="shared" si="114"/>
        <v>-63.91999999999996</v>
      </c>
      <c r="N344" s="103">
        <f t="shared" si="115"/>
        <v>-0.1033354457391911</v>
      </c>
      <c r="O344" s="104"/>
      <c r="P344" s="15">
        <v>-3698.018</v>
      </c>
      <c r="Q344" s="15">
        <v>9246.978</v>
      </c>
      <c r="R344" s="90">
        <f t="shared" si="116"/>
        <v>-12944.996</v>
      </c>
      <c r="S344" s="103">
        <f t="shared" si="117"/>
        <v>-1.3999163834930721</v>
      </c>
      <c r="T344" s="104"/>
      <c r="U344" s="15">
        <v>16317.016</v>
      </c>
      <c r="V344" s="15">
        <v>28834.182999999997</v>
      </c>
      <c r="W344" s="90">
        <f t="shared" si="118"/>
        <v>-12517.166999999998</v>
      </c>
      <c r="X344" s="103">
        <f t="shared" si="119"/>
        <v>-0.43410860644118127</v>
      </c>
    </row>
    <row r="345" spans="1:24" s="14" customFormat="1" ht="12.75" hidden="1" outlineLevel="2">
      <c r="A345" s="14" t="s">
        <v>1119</v>
      </c>
      <c r="B345" s="14" t="s">
        <v>1120</v>
      </c>
      <c r="C345" s="54" t="s">
        <v>46</v>
      </c>
      <c r="D345" s="15"/>
      <c r="E345" s="15"/>
      <c r="F345" s="15">
        <v>566.9</v>
      </c>
      <c r="G345" s="15">
        <v>852.1700000000001</v>
      </c>
      <c r="H345" s="90">
        <f t="shared" si="112"/>
        <v>-285.2700000000001</v>
      </c>
      <c r="I345" s="103">
        <f t="shared" si="113"/>
        <v>-0.33475714939507384</v>
      </c>
      <c r="J345" s="104"/>
      <c r="K345" s="15">
        <v>566.9</v>
      </c>
      <c r="L345" s="15">
        <v>852.1700000000001</v>
      </c>
      <c r="M345" s="90">
        <f t="shared" si="114"/>
        <v>-285.2700000000001</v>
      </c>
      <c r="N345" s="103">
        <f t="shared" si="115"/>
        <v>-0.33475714939507384</v>
      </c>
      <c r="O345" s="104"/>
      <c r="P345" s="15">
        <v>4002.88</v>
      </c>
      <c r="Q345" s="15">
        <v>1953.5</v>
      </c>
      <c r="R345" s="90">
        <f t="shared" si="116"/>
        <v>2049.38</v>
      </c>
      <c r="S345" s="103">
        <f t="shared" si="117"/>
        <v>1.0490811364218071</v>
      </c>
      <c r="T345" s="104"/>
      <c r="U345" s="15">
        <v>15228.93</v>
      </c>
      <c r="V345" s="15">
        <v>5752.43</v>
      </c>
      <c r="W345" s="90">
        <f t="shared" si="118"/>
        <v>9476.5</v>
      </c>
      <c r="X345" s="103">
        <f t="shared" si="119"/>
        <v>1.6473907548635967</v>
      </c>
    </row>
    <row r="346" spans="1:24" s="14" customFormat="1" ht="12.75" hidden="1" outlineLevel="2">
      <c r="A346" s="14" t="s">
        <v>1121</v>
      </c>
      <c r="B346" s="14" t="s">
        <v>1122</v>
      </c>
      <c r="C346" s="54" t="s">
        <v>47</v>
      </c>
      <c r="D346" s="15"/>
      <c r="E346" s="15"/>
      <c r="F346" s="15">
        <v>16137.53</v>
      </c>
      <c r="G346" s="15">
        <v>3757.19</v>
      </c>
      <c r="H346" s="90">
        <f t="shared" si="112"/>
        <v>12380.34</v>
      </c>
      <c r="I346" s="103">
        <f t="shared" si="113"/>
        <v>3.2951061830783113</v>
      </c>
      <c r="J346" s="104"/>
      <c r="K346" s="15">
        <v>16137.53</v>
      </c>
      <c r="L346" s="15">
        <v>3757.19</v>
      </c>
      <c r="M346" s="90">
        <f t="shared" si="114"/>
        <v>12380.34</v>
      </c>
      <c r="N346" s="103">
        <f t="shared" si="115"/>
        <v>3.2951061830783113</v>
      </c>
      <c r="O346" s="104"/>
      <c r="P346" s="15">
        <v>39563.72</v>
      </c>
      <c r="Q346" s="15">
        <v>19083.65</v>
      </c>
      <c r="R346" s="90">
        <f t="shared" si="116"/>
        <v>20480.07</v>
      </c>
      <c r="S346" s="103">
        <f t="shared" si="117"/>
        <v>1.073173632926615</v>
      </c>
      <c r="T346" s="104"/>
      <c r="U346" s="15">
        <v>205552.97</v>
      </c>
      <c r="V346" s="15">
        <v>299129.764</v>
      </c>
      <c r="W346" s="90">
        <f t="shared" si="118"/>
        <v>-93576.79400000002</v>
      </c>
      <c r="X346" s="103">
        <f t="shared" si="119"/>
        <v>-0.31283010004982326</v>
      </c>
    </row>
    <row r="347" spans="1:24" s="14" customFormat="1" ht="12.75" hidden="1" outlineLevel="2">
      <c r="A347" s="14" t="s">
        <v>1123</v>
      </c>
      <c r="B347" s="14" t="s">
        <v>1124</v>
      </c>
      <c r="C347" s="54" t="s">
        <v>48</v>
      </c>
      <c r="D347" s="15"/>
      <c r="E347" s="15"/>
      <c r="F347" s="15">
        <v>0</v>
      </c>
      <c r="G347" s="15">
        <v>0</v>
      </c>
      <c r="H347" s="90">
        <f t="shared" si="112"/>
        <v>0</v>
      </c>
      <c r="I347" s="103">
        <f t="shared" si="113"/>
        <v>0</v>
      </c>
      <c r="J347" s="104"/>
      <c r="K347" s="15">
        <v>0</v>
      </c>
      <c r="L347" s="15">
        <v>0</v>
      </c>
      <c r="M347" s="90">
        <f t="shared" si="114"/>
        <v>0</v>
      </c>
      <c r="N347" s="103">
        <f t="shared" si="115"/>
        <v>0</v>
      </c>
      <c r="O347" s="104"/>
      <c r="P347" s="15">
        <v>2980</v>
      </c>
      <c r="Q347" s="15">
        <v>0</v>
      </c>
      <c r="R347" s="90">
        <f t="shared" si="116"/>
        <v>2980</v>
      </c>
      <c r="S347" s="103" t="str">
        <f t="shared" si="117"/>
        <v>N.M.</v>
      </c>
      <c r="T347" s="104"/>
      <c r="U347" s="15">
        <v>6280</v>
      </c>
      <c r="V347" s="15">
        <v>1679.25</v>
      </c>
      <c r="W347" s="90">
        <f t="shared" si="118"/>
        <v>4600.75</v>
      </c>
      <c r="X347" s="103">
        <f t="shared" si="119"/>
        <v>2.739764775941641</v>
      </c>
    </row>
    <row r="348" spans="1:24" s="14" customFormat="1" ht="12.75" hidden="1" outlineLevel="2">
      <c r="A348" s="14" t="s">
        <v>1125</v>
      </c>
      <c r="B348" s="14" t="s">
        <v>1126</v>
      </c>
      <c r="C348" s="54" t="s">
        <v>49</v>
      </c>
      <c r="D348" s="15"/>
      <c r="E348" s="15"/>
      <c r="F348" s="15">
        <v>7748.12</v>
      </c>
      <c r="G348" s="15">
        <v>7748.12</v>
      </c>
      <c r="H348" s="90">
        <f t="shared" si="112"/>
        <v>0</v>
      </c>
      <c r="I348" s="103">
        <f t="shared" si="113"/>
        <v>0</v>
      </c>
      <c r="J348" s="104"/>
      <c r="K348" s="15">
        <v>7748.12</v>
      </c>
      <c r="L348" s="15">
        <v>7748.12</v>
      </c>
      <c r="M348" s="90">
        <f t="shared" si="114"/>
        <v>0</v>
      </c>
      <c r="N348" s="103">
        <f t="shared" si="115"/>
        <v>0</v>
      </c>
      <c r="O348" s="104"/>
      <c r="P348" s="15">
        <v>28944.35</v>
      </c>
      <c r="Q348" s="15">
        <v>23244.35</v>
      </c>
      <c r="R348" s="90">
        <f t="shared" si="116"/>
        <v>5700</v>
      </c>
      <c r="S348" s="103">
        <f t="shared" si="117"/>
        <v>0.2452208816336013</v>
      </c>
      <c r="T348" s="104"/>
      <c r="U348" s="15">
        <v>90384.27</v>
      </c>
      <c r="V348" s="15">
        <v>92977.4</v>
      </c>
      <c r="W348" s="90">
        <f t="shared" si="118"/>
        <v>-2593.12999999999</v>
      </c>
      <c r="X348" s="103">
        <f t="shared" si="119"/>
        <v>-0.02788989582414641</v>
      </c>
    </row>
    <row r="349" spans="1:24" s="14" customFormat="1" ht="12.75" hidden="1" outlineLevel="2">
      <c r="A349" s="14" t="s">
        <v>1127</v>
      </c>
      <c r="B349" s="14" t="s">
        <v>1128</v>
      </c>
      <c r="C349" s="54" t="s">
        <v>50</v>
      </c>
      <c r="D349" s="15"/>
      <c r="E349" s="15"/>
      <c r="F349" s="15">
        <v>7799.25</v>
      </c>
      <c r="G349" s="15">
        <v>18436.12</v>
      </c>
      <c r="H349" s="90">
        <f t="shared" si="112"/>
        <v>-10636.869999999999</v>
      </c>
      <c r="I349" s="103">
        <f t="shared" si="113"/>
        <v>-0.5769581669027973</v>
      </c>
      <c r="J349" s="104"/>
      <c r="K349" s="15">
        <v>7799.25</v>
      </c>
      <c r="L349" s="15">
        <v>18436.12</v>
      </c>
      <c r="M349" s="90">
        <f t="shared" si="114"/>
        <v>-10636.869999999999</v>
      </c>
      <c r="N349" s="103">
        <f t="shared" si="115"/>
        <v>-0.5769581669027973</v>
      </c>
      <c r="O349" s="104"/>
      <c r="P349" s="15">
        <v>19054.57</v>
      </c>
      <c r="Q349" s="15">
        <v>56451.82000000001</v>
      </c>
      <c r="R349" s="90">
        <f t="shared" si="116"/>
        <v>-37397.25000000001</v>
      </c>
      <c r="S349" s="103">
        <f t="shared" si="117"/>
        <v>-0.6624631411352194</v>
      </c>
      <c r="T349" s="104"/>
      <c r="U349" s="15">
        <v>131667.72999999998</v>
      </c>
      <c r="V349" s="15">
        <v>245934.31</v>
      </c>
      <c r="W349" s="90">
        <f t="shared" si="118"/>
        <v>-114266.58000000002</v>
      </c>
      <c r="X349" s="103">
        <f t="shared" si="119"/>
        <v>-0.4646223619632414</v>
      </c>
    </row>
    <row r="350" spans="1:24" s="13" customFormat="1" ht="12.75" collapsed="1">
      <c r="A350" s="13" t="s">
        <v>233</v>
      </c>
      <c r="B350" s="11"/>
      <c r="C350" s="56" t="s">
        <v>301</v>
      </c>
      <c r="D350" s="29"/>
      <c r="E350" s="29"/>
      <c r="F350" s="29">
        <v>8582874.080999995</v>
      </c>
      <c r="G350" s="29">
        <v>6365001.011000004</v>
      </c>
      <c r="H350" s="29">
        <f>+F350-G350</f>
        <v>2217873.069999991</v>
      </c>
      <c r="I350" s="98">
        <f>IF(G350&lt;0,IF(H350=0,0,IF(OR(G350=0,F350=0),"N.M.",IF(ABS(H350/G350)&gt;=10,"N.M.",H350/(-G350)))),IF(H350=0,0,IF(OR(G350=0,F350=0),"N.M.",IF(ABS(H350/G350)&gt;=10,"N.M.",H350/G350))))</f>
        <v>0.3484481881726428</v>
      </c>
      <c r="J350" s="115"/>
      <c r="K350" s="29">
        <v>8582874.080999995</v>
      </c>
      <c r="L350" s="29">
        <v>6365001.011000004</v>
      </c>
      <c r="M350" s="29">
        <f>+K350-L350</f>
        <v>2217873.069999991</v>
      </c>
      <c r="N350" s="98">
        <f>IF(L350&lt;0,IF(M350=0,0,IF(OR(L350=0,K350=0),"N.M.",IF(ABS(M350/L350)&gt;=10,"N.M.",M350/(-L350)))),IF(M350=0,0,IF(OR(L350=0,K350=0),"N.M.",IF(ABS(M350/L350)&gt;=10,"N.M.",M350/L350))))</f>
        <v>0.3484481881726428</v>
      </c>
      <c r="O350" s="115"/>
      <c r="P350" s="29">
        <v>24218772.803</v>
      </c>
      <c r="Q350" s="29">
        <v>18418870.027999993</v>
      </c>
      <c r="R350" s="29">
        <f>+P350-Q350</f>
        <v>5799902.775000006</v>
      </c>
      <c r="S350" s="98">
        <f>IF(Q350&lt;0,IF(R350=0,0,IF(OR(Q350=0,P350=0),"N.M.",IF(ABS(R350/Q350)&gt;=10,"N.M.",R350/(-Q350)))),IF(R350=0,0,IF(OR(Q350=0,P350=0),"N.M.",IF(ABS(R350/Q350)&gt;=10,"N.M.",R350/Q350))))</f>
        <v>0.3148891743186803</v>
      </c>
      <c r="T350" s="115"/>
      <c r="U350" s="29">
        <v>82689621.06600006</v>
      </c>
      <c r="V350" s="29">
        <v>57877250.45600003</v>
      </c>
      <c r="W350" s="29">
        <f>+U350-V350</f>
        <v>24812370.61000003</v>
      </c>
      <c r="X350" s="98">
        <f>IF(V350&lt;0,IF(W350=0,0,IF(OR(V350=0,U350=0),"N.M.",IF(ABS(W350/V350)&gt;=10,"N.M.",W350/(-V350)))),IF(W350=0,0,IF(OR(V350=0,U350=0),"N.M.",IF(ABS(W350/V350)&gt;=10,"N.M.",W350/V350))))</f>
        <v>0.4287067960988077</v>
      </c>
    </row>
    <row r="351" spans="2:24" s="13" customFormat="1" ht="0.75" customHeight="1" hidden="1" outlineLevel="1">
      <c r="B351" s="11"/>
      <c r="C351" s="56"/>
      <c r="D351" s="29"/>
      <c r="E351" s="29"/>
      <c r="F351" s="29"/>
      <c r="G351" s="29"/>
      <c r="H351" s="29"/>
      <c r="I351" s="98"/>
      <c r="J351" s="115"/>
      <c r="K351" s="29"/>
      <c r="L351" s="29"/>
      <c r="M351" s="29"/>
      <c r="N351" s="98"/>
      <c r="O351" s="115"/>
      <c r="P351" s="29"/>
      <c r="Q351" s="29"/>
      <c r="R351" s="29"/>
      <c r="S351" s="98"/>
      <c r="T351" s="115"/>
      <c r="U351" s="29"/>
      <c r="V351" s="29"/>
      <c r="W351" s="29"/>
      <c r="X351" s="98"/>
    </row>
    <row r="352" spans="1:24" s="14" customFormat="1" ht="12.75" hidden="1" outlineLevel="2">
      <c r="A352" s="14" t="s">
        <v>1129</v>
      </c>
      <c r="B352" s="14" t="s">
        <v>1130</v>
      </c>
      <c r="C352" s="54" t="s">
        <v>51</v>
      </c>
      <c r="D352" s="15"/>
      <c r="E352" s="15"/>
      <c r="F352" s="15">
        <v>64382.46</v>
      </c>
      <c r="G352" s="15">
        <v>29047.57</v>
      </c>
      <c r="H352" s="90">
        <f aca="true" t="shared" si="120" ref="H352:H387">+F352-G352</f>
        <v>35334.89</v>
      </c>
      <c r="I352" s="103">
        <f aca="true" t="shared" si="121" ref="I352:I387">IF(G352&lt;0,IF(H352=0,0,IF(OR(G352=0,F352=0),"N.M.",IF(ABS(H352/G352)&gt;=10,"N.M.",H352/(-G352)))),IF(H352=0,0,IF(OR(G352=0,F352=0),"N.M.",IF(ABS(H352/G352)&gt;=10,"N.M.",H352/G352))))</f>
        <v>1.2164490867910809</v>
      </c>
      <c r="J352" s="104"/>
      <c r="K352" s="15">
        <v>64382.46</v>
      </c>
      <c r="L352" s="15">
        <v>29047.57</v>
      </c>
      <c r="M352" s="90">
        <f aca="true" t="shared" si="122" ref="M352:M387">+K352-L352</f>
        <v>35334.89</v>
      </c>
      <c r="N352" s="103">
        <f aca="true" t="shared" si="123" ref="N352:N387">IF(L352&lt;0,IF(M352=0,0,IF(OR(L352=0,K352=0),"N.M.",IF(ABS(M352/L352)&gt;=10,"N.M.",M352/(-L352)))),IF(M352=0,0,IF(OR(L352=0,K352=0),"N.M.",IF(ABS(M352/L352)&gt;=10,"N.M.",M352/L352))))</f>
        <v>1.2164490867910809</v>
      </c>
      <c r="O352" s="104"/>
      <c r="P352" s="15">
        <v>116677.13500000001</v>
      </c>
      <c r="Q352" s="15">
        <v>93590.42</v>
      </c>
      <c r="R352" s="90">
        <f aca="true" t="shared" si="124" ref="R352:R387">+P352-Q352</f>
        <v>23086.71500000001</v>
      </c>
      <c r="S352" s="103">
        <f aca="true" t="shared" si="125" ref="S352:S387">IF(Q352&lt;0,IF(R352=0,0,IF(OR(Q352=0,P352=0),"N.M.",IF(ABS(R352/Q352)&gt;=10,"N.M.",R352/(-Q352)))),IF(R352=0,0,IF(OR(Q352=0,P352=0),"N.M.",IF(ABS(R352/Q352)&gt;=10,"N.M.",R352/Q352))))</f>
        <v>0.24667818565190766</v>
      </c>
      <c r="T352" s="104"/>
      <c r="U352" s="15">
        <v>471992.085</v>
      </c>
      <c r="V352" s="15">
        <v>442529.04000000004</v>
      </c>
      <c r="W352" s="90">
        <f aca="true" t="shared" si="126" ref="W352:W387">+U352-V352</f>
        <v>29463.044999999984</v>
      </c>
      <c r="X352" s="103">
        <f aca="true" t="shared" si="127" ref="X352:X387">IF(V352&lt;0,IF(W352=0,0,IF(OR(V352=0,U352=0),"N.M.",IF(ABS(W352/V352)&gt;=10,"N.M.",W352/(-V352)))),IF(W352=0,0,IF(OR(V352=0,U352=0),"N.M.",IF(ABS(W352/V352)&gt;=10,"N.M.",W352/V352))))</f>
        <v>0.06657878316867065</v>
      </c>
    </row>
    <row r="353" spans="1:24" s="14" customFormat="1" ht="12.75" hidden="1" outlineLevel="2">
      <c r="A353" s="14" t="s">
        <v>1131</v>
      </c>
      <c r="B353" s="14" t="s">
        <v>1132</v>
      </c>
      <c r="C353" s="54" t="s">
        <v>52</v>
      </c>
      <c r="D353" s="15"/>
      <c r="E353" s="15"/>
      <c r="F353" s="15">
        <v>198621.56</v>
      </c>
      <c r="G353" s="15">
        <v>46493.6</v>
      </c>
      <c r="H353" s="90">
        <f t="shared" si="120"/>
        <v>152127.96</v>
      </c>
      <c r="I353" s="103">
        <f t="shared" si="121"/>
        <v>3.2720193747096373</v>
      </c>
      <c r="J353" s="104"/>
      <c r="K353" s="15">
        <v>198621.56</v>
      </c>
      <c r="L353" s="15">
        <v>46493.6</v>
      </c>
      <c r="M353" s="90">
        <f t="shared" si="122"/>
        <v>152127.96</v>
      </c>
      <c r="N353" s="103">
        <f t="shared" si="123"/>
        <v>3.2720193747096373</v>
      </c>
      <c r="O353" s="104"/>
      <c r="P353" s="15">
        <v>387749.11100000003</v>
      </c>
      <c r="Q353" s="15">
        <v>505712.1</v>
      </c>
      <c r="R353" s="90">
        <f t="shared" si="124"/>
        <v>-117962.98899999994</v>
      </c>
      <c r="S353" s="103">
        <f t="shared" si="125"/>
        <v>-0.23326115590273586</v>
      </c>
      <c r="T353" s="104"/>
      <c r="U353" s="15">
        <v>872334.801</v>
      </c>
      <c r="V353" s="15">
        <v>911049.75</v>
      </c>
      <c r="W353" s="90">
        <f t="shared" si="126"/>
        <v>-38714.94900000002</v>
      </c>
      <c r="X353" s="103">
        <f t="shared" si="127"/>
        <v>-0.04249487912158477</v>
      </c>
    </row>
    <row r="354" spans="1:24" s="14" customFormat="1" ht="12.75" hidden="1" outlineLevel="2">
      <c r="A354" s="14" t="s">
        <v>1133</v>
      </c>
      <c r="B354" s="14" t="s">
        <v>1134</v>
      </c>
      <c r="C354" s="54" t="s">
        <v>53</v>
      </c>
      <c r="D354" s="15"/>
      <c r="E354" s="15"/>
      <c r="F354" s="15">
        <v>210437.24</v>
      </c>
      <c r="G354" s="15">
        <v>480646.43</v>
      </c>
      <c r="H354" s="90">
        <f t="shared" si="120"/>
        <v>-270209.19</v>
      </c>
      <c r="I354" s="103">
        <f t="shared" si="121"/>
        <v>-0.5621787100343177</v>
      </c>
      <c r="J354" s="104"/>
      <c r="K354" s="15">
        <v>210437.24</v>
      </c>
      <c r="L354" s="15">
        <v>480646.43</v>
      </c>
      <c r="M354" s="90">
        <f t="shared" si="122"/>
        <v>-270209.19</v>
      </c>
      <c r="N354" s="103">
        <f t="shared" si="123"/>
        <v>-0.5621787100343177</v>
      </c>
      <c r="O354" s="104"/>
      <c r="P354" s="15">
        <v>2304211.023</v>
      </c>
      <c r="Q354" s="15">
        <v>2859605.1300000004</v>
      </c>
      <c r="R354" s="90">
        <f t="shared" si="124"/>
        <v>-555394.1070000003</v>
      </c>
      <c r="S354" s="103">
        <f t="shared" si="125"/>
        <v>-0.19422055904620658</v>
      </c>
      <c r="T354" s="104"/>
      <c r="U354" s="15">
        <v>10151134.963</v>
      </c>
      <c r="V354" s="15">
        <v>7778823.239999999</v>
      </c>
      <c r="W354" s="90">
        <f t="shared" si="126"/>
        <v>2372311.723</v>
      </c>
      <c r="X354" s="103">
        <f t="shared" si="127"/>
        <v>0.3049705141519581</v>
      </c>
    </row>
    <row r="355" spans="1:24" s="14" customFormat="1" ht="12.75" hidden="1" outlineLevel="2">
      <c r="A355" s="14" t="s">
        <v>1135</v>
      </c>
      <c r="B355" s="14" t="s">
        <v>1136</v>
      </c>
      <c r="C355" s="54" t="s">
        <v>54</v>
      </c>
      <c r="D355" s="15"/>
      <c r="E355" s="15"/>
      <c r="F355" s="15">
        <v>0</v>
      </c>
      <c r="G355" s="15">
        <v>0</v>
      </c>
      <c r="H355" s="90">
        <f t="shared" si="120"/>
        <v>0</v>
      </c>
      <c r="I355" s="103">
        <f t="shared" si="121"/>
        <v>0</v>
      </c>
      <c r="J355" s="104"/>
      <c r="K355" s="15">
        <v>0</v>
      </c>
      <c r="L355" s="15">
        <v>0</v>
      </c>
      <c r="M355" s="90">
        <f t="shared" si="122"/>
        <v>0</v>
      </c>
      <c r="N355" s="103">
        <f t="shared" si="123"/>
        <v>0</v>
      </c>
      <c r="O355" s="104"/>
      <c r="P355" s="15">
        <v>0</v>
      </c>
      <c r="Q355" s="15">
        <v>0</v>
      </c>
      <c r="R355" s="90">
        <f t="shared" si="124"/>
        <v>0</v>
      </c>
      <c r="S355" s="103">
        <f t="shared" si="125"/>
        <v>0</v>
      </c>
      <c r="T355" s="104"/>
      <c r="U355" s="15">
        <v>0</v>
      </c>
      <c r="V355" s="15">
        <v>-0.62</v>
      </c>
      <c r="W355" s="90">
        <f t="shared" si="126"/>
        <v>0.62</v>
      </c>
      <c r="X355" s="103" t="str">
        <f t="shared" si="127"/>
        <v>N.M.</v>
      </c>
    </row>
    <row r="356" spans="1:24" s="14" customFormat="1" ht="12.75" hidden="1" outlineLevel="2">
      <c r="A356" s="14" t="s">
        <v>1137</v>
      </c>
      <c r="B356" s="14" t="s">
        <v>1138</v>
      </c>
      <c r="C356" s="54" t="s">
        <v>55</v>
      </c>
      <c r="D356" s="15"/>
      <c r="E356" s="15"/>
      <c r="F356" s="15">
        <v>96615.13</v>
      </c>
      <c r="G356" s="15">
        <v>64956.15</v>
      </c>
      <c r="H356" s="90">
        <f t="shared" si="120"/>
        <v>31658.980000000003</v>
      </c>
      <c r="I356" s="103">
        <f t="shared" si="121"/>
        <v>0.4873900315828448</v>
      </c>
      <c r="J356" s="104"/>
      <c r="K356" s="15">
        <v>96615.13</v>
      </c>
      <c r="L356" s="15">
        <v>64956.15</v>
      </c>
      <c r="M356" s="90">
        <f t="shared" si="122"/>
        <v>31658.980000000003</v>
      </c>
      <c r="N356" s="103">
        <f t="shared" si="123"/>
        <v>0.4873900315828448</v>
      </c>
      <c r="O356" s="104"/>
      <c r="P356" s="15">
        <v>528811.895</v>
      </c>
      <c r="Q356" s="15">
        <v>350743.39</v>
      </c>
      <c r="R356" s="90">
        <f t="shared" si="124"/>
        <v>178068.505</v>
      </c>
      <c r="S356" s="103">
        <f t="shared" si="125"/>
        <v>0.5076888405509224</v>
      </c>
      <c r="T356" s="104"/>
      <c r="U356" s="15">
        <v>5130345.405</v>
      </c>
      <c r="V356" s="15">
        <v>1834770.15</v>
      </c>
      <c r="W356" s="90">
        <f t="shared" si="126"/>
        <v>3295575.2550000004</v>
      </c>
      <c r="X356" s="103">
        <f t="shared" si="127"/>
        <v>1.7961788047402016</v>
      </c>
    </row>
    <row r="357" spans="1:24" s="14" customFormat="1" ht="12.75" hidden="1" outlineLevel="2">
      <c r="A357" s="14" t="s">
        <v>1139</v>
      </c>
      <c r="B357" s="14" t="s">
        <v>1140</v>
      </c>
      <c r="C357" s="54" t="s">
        <v>56</v>
      </c>
      <c r="D357" s="15"/>
      <c r="E357" s="15"/>
      <c r="F357" s="15">
        <v>63647.770000000004</v>
      </c>
      <c r="G357" s="15">
        <v>33662.47</v>
      </c>
      <c r="H357" s="90">
        <f t="shared" si="120"/>
        <v>29985.300000000003</v>
      </c>
      <c r="I357" s="103">
        <f t="shared" si="121"/>
        <v>0.8907635120061006</v>
      </c>
      <c r="J357" s="104"/>
      <c r="K357" s="15">
        <v>63647.770000000004</v>
      </c>
      <c r="L357" s="15">
        <v>33662.47</v>
      </c>
      <c r="M357" s="90">
        <f t="shared" si="122"/>
        <v>29985.300000000003</v>
      </c>
      <c r="N357" s="103">
        <f t="shared" si="123"/>
        <v>0.8907635120061006</v>
      </c>
      <c r="O357" s="104"/>
      <c r="P357" s="15">
        <v>215464.517</v>
      </c>
      <c r="Q357" s="15">
        <v>121291.37000000001</v>
      </c>
      <c r="R357" s="90">
        <f t="shared" si="124"/>
        <v>94173.14699999998</v>
      </c>
      <c r="S357" s="103">
        <f t="shared" si="125"/>
        <v>0.7764208368658049</v>
      </c>
      <c r="T357" s="104"/>
      <c r="U357" s="15">
        <v>721627.157</v>
      </c>
      <c r="V357" s="15">
        <v>594665.66</v>
      </c>
      <c r="W357" s="90">
        <f t="shared" si="126"/>
        <v>126961.49699999997</v>
      </c>
      <c r="X357" s="103">
        <f t="shared" si="127"/>
        <v>0.21350063664345434</v>
      </c>
    </row>
    <row r="358" spans="1:24" s="14" customFormat="1" ht="12.75" hidden="1" outlineLevel="2">
      <c r="A358" s="14" t="s">
        <v>1141</v>
      </c>
      <c r="B358" s="14" t="s">
        <v>1142</v>
      </c>
      <c r="C358" s="54" t="s">
        <v>51</v>
      </c>
      <c r="D358" s="15"/>
      <c r="E358" s="15"/>
      <c r="F358" s="15">
        <v>10624.83</v>
      </c>
      <c r="G358" s="15">
        <v>9639.56</v>
      </c>
      <c r="H358" s="90">
        <f t="shared" si="120"/>
        <v>985.2700000000004</v>
      </c>
      <c r="I358" s="103">
        <f t="shared" si="121"/>
        <v>0.10221109677205188</v>
      </c>
      <c r="J358" s="104"/>
      <c r="K358" s="15">
        <v>10624.83</v>
      </c>
      <c r="L358" s="15">
        <v>9639.56</v>
      </c>
      <c r="M358" s="90">
        <f t="shared" si="122"/>
        <v>985.2700000000004</v>
      </c>
      <c r="N358" s="103">
        <f t="shared" si="123"/>
        <v>0.10221109677205188</v>
      </c>
      <c r="O358" s="104"/>
      <c r="P358" s="15">
        <v>31528.32</v>
      </c>
      <c r="Q358" s="15">
        <v>27716.629999999997</v>
      </c>
      <c r="R358" s="90">
        <f t="shared" si="124"/>
        <v>3811.6900000000023</v>
      </c>
      <c r="S358" s="103">
        <f t="shared" si="125"/>
        <v>0.13752357339258064</v>
      </c>
      <c r="T358" s="104"/>
      <c r="U358" s="15">
        <v>128439.74</v>
      </c>
      <c r="V358" s="15">
        <v>105056.68</v>
      </c>
      <c r="W358" s="90">
        <f t="shared" si="126"/>
        <v>23383.060000000012</v>
      </c>
      <c r="X358" s="103">
        <f t="shared" si="127"/>
        <v>0.2225756610622001</v>
      </c>
    </row>
    <row r="359" spans="1:24" s="14" customFormat="1" ht="12.75" hidden="1" outlineLevel="2">
      <c r="A359" s="14" t="s">
        <v>1143</v>
      </c>
      <c r="B359" s="14" t="s">
        <v>1144</v>
      </c>
      <c r="C359" s="54" t="s">
        <v>52</v>
      </c>
      <c r="D359" s="15"/>
      <c r="E359" s="15"/>
      <c r="F359" s="15">
        <v>2555.39</v>
      </c>
      <c r="G359" s="15">
        <v>1526.79</v>
      </c>
      <c r="H359" s="90">
        <f t="shared" si="120"/>
        <v>1028.6</v>
      </c>
      <c r="I359" s="103">
        <f t="shared" si="121"/>
        <v>0.6737010328859895</v>
      </c>
      <c r="J359" s="104"/>
      <c r="K359" s="15">
        <v>2555.39</v>
      </c>
      <c r="L359" s="15">
        <v>1526.79</v>
      </c>
      <c r="M359" s="90">
        <f t="shared" si="122"/>
        <v>1028.6</v>
      </c>
      <c r="N359" s="103">
        <f t="shared" si="123"/>
        <v>0.6737010328859895</v>
      </c>
      <c r="O359" s="104"/>
      <c r="P359" s="15">
        <v>11708.15</v>
      </c>
      <c r="Q359" s="15">
        <v>4480.9</v>
      </c>
      <c r="R359" s="90">
        <f t="shared" si="124"/>
        <v>7227.25</v>
      </c>
      <c r="S359" s="103">
        <f t="shared" si="125"/>
        <v>1.612901426052802</v>
      </c>
      <c r="T359" s="104"/>
      <c r="U359" s="15">
        <v>33901.810000000005</v>
      </c>
      <c r="V359" s="15">
        <v>13199.150000000001</v>
      </c>
      <c r="W359" s="90">
        <f t="shared" si="126"/>
        <v>20702.660000000003</v>
      </c>
      <c r="X359" s="103">
        <f t="shared" si="127"/>
        <v>1.5684843342184915</v>
      </c>
    </row>
    <row r="360" spans="1:24" s="14" customFormat="1" ht="12.75" hidden="1" outlineLevel="2">
      <c r="A360" s="14" t="s">
        <v>1145</v>
      </c>
      <c r="B360" s="14" t="s">
        <v>1146</v>
      </c>
      <c r="C360" s="54" t="s">
        <v>57</v>
      </c>
      <c r="D360" s="15"/>
      <c r="E360" s="15"/>
      <c r="F360" s="15">
        <v>4193.57</v>
      </c>
      <c r="G360" s="15">
        <v>4097.05</v>
      </c>
      <c r="H360" s="90">
        <f t="shared" si="120"/>
        <v>96.51999999999953</v>
      </c>
      <c r="I360" s="103">
        <f t="shared" si="121"/>
        <v>0.023558413980790942</v>
      </c>
      <c r="J360" s="104"/>
      <c r="K360" s="15">
        <v>4193.57</v>
      </c>
      <c r="L360" s="15">
        <v>4097.05</v>
      </c>
      <c r="M360" s="90">
        <f t="shared" si="122"/>
        <v>96.51999999999953</v>
      </c>
      <c r="N360" s="103">
        <f t="shared" si="123"/>
        <v>0.023558413980790942</v>
      </c>
      <c r="O360" s="104"/>
      <c r="P360" s="15">
        <v>15787.289999999999</v>
      </c>
      <c r="Q360" s="15">
        <v>10209.71</v>
      </c>
      <c r="R360" s="90">
        <f t="shared" si="124"/>
        <v>5577.58</v>
      </c>
      <c r="S360" s="103">
        <f t="shared" si="125"/>
        <v>0.5463015110125558</v>
      </c>
      <c r="T360" s="104"/>
      <c r="U360" s="15">
        <v>47757.38</v>
      </c>
      <c r="V360" s="15">
        <v>45908.32000000001</v>
      </c>
      <c r="W360" s="90">
        <f t="shared" si="126"/>
        <v>1849.0599999999904</v>
      </c>
      <c r="X360" s="103">
        <f t="shared" si="127"/>
        <v>0.04027723079389509</v>
      </c>
    </row>
    <row r="361" spans="1:24" s="14" customFormat="1" ht="12.75" hidden="1" outlineLevel="2">
      <c r="A361" s="14" t="s">
        <v>1147</v>
      </c>
      <c r="B361" s="14" t="s">
        <v>1148</v>
      </c>
      <c r="C361" s="54" t="s">
        <v>58</v>
      </c>
      <c r="D361" s="15"/>
      <c r="E361" s="15"/>
      <c r="F361" s="15">
        <v>23261.32</v>
      </c>
      <c r="G361" s="15">
        <v>19441.14</v>
      </c>
      <c r="H361" s="90">
        <f t="shared" si="120"/>
        <v>3820.1800000000003</v>
      </c>
      <c r="I361" s="103">
        <f t="shared" si="121"/>
        <v>0.19649979373637555</v>
      </c>
      <c r="J361" s="104"/>
      <c r="K361" s="15">
        <v>23261.32</v>
      </c>
      <c r="L361" s="15">
        <v>19441.14</v>
      </c>
      <c r="M361" s="90">
        <f t="shared" si="122"/>
        <v>3820.1800000000003</v>
      </c>
      <c r="N361" s="103">
        <f t="shared" si="123"/>
        <v>0.19649979373637555</v>
      </c>
      <c r="O361" s="104"/>
      <c r="P361" s="15">
        <v>81164.64</v>
      </c>
      <c r="Q361" s="15">
        <v>68356.62</v>
      </c>
      <c r="R361" s="90">
        <f t="shared" si="124"/>
        <v>12808.020000000004</v>
      </c>
      <c r="S361" s="103">
        <f t="shared" si="125"/>
        <v>0.18737058678442564</v>
      </c>
      <c r="T361" s="104"/>
      <c r="U361" s="15">
        <v>256166.11000000002</v>
      </c>
      <c r="V361" s="15">
        <v>250203.08000000002</v>
      </c>
      <c r="W361" s="90">
        <f t="shared" si="126"/>
        <v>5963.029999999999</v>
      </c>
      <c r="X361" s="103">
        <f t="shared" si="127"/>
        <v>0.023832760172256866</v>
      </c>
    </row>
    <row r="362" spans="1:24" s="14" customFormat="1" ht="12.75" hidden="1" outlineLevel="2">
      <c r="A362" s="14" t="s">
        <v>1149</v>
      </c>
      <c r="B362" s="14" t="s">
        <v>1150</v>
      </c>
      <c r="C362" s="54" t="s">
        <v>59</v>
      </c>
      <c r="D362" s="15"/>
      <c r="E362" s="15"/>
      <c r="F362" s="15">
        <v>19769.510000000002</v>
      </c>
      <c r="G362" s="15">
        <v>16939.6</v>
      </c>
      <c r="H362" s="90">
        <f t="shared" si="120"/>
        <v>2829.9100000000035</v>
      </c>
      <c r="I362" s="103">
        <f t="shared" si="121"/>
        <v>0.16705884436468416</v>
      </c>
      <c r="J362" s="104"/>
      <c r="K362" s="15">
        <v>19769.510000000002</v>
      </c>
      <c r="L362" s="15">
        <v>16939.6</v>
      </c>
      <c r="M362" s="90">
        <f t="shared" si="122"/>
        <v>2829.9100000000035</v>
      </c>
      <c r="N362" s="103">
        <f t="shared" si="123"/>
        <v>0.16705884436468416</v>
      </c>
      <c r="O362" s="104"/>
      <c r="P362" s="15">
        <v>66565.44</v>
      </c>
      <c r="Q362" s="15">
        <v>53781.04</v>
      </c>
      <c r="R362" s="90">
        <f t="shared" si="124"/>
        <v>12784.400000000001</v>
      </c>
      <c r="S362" s="103">
        <f t="shared" si="125"/>
        <v>0.23771202639443195</v>
      </c>
      <c r="T362" s="104"/>
      <c r="U362" s="15">
        <v>212220.64</v>
      </c>
      <c r="V362" s="15">
        <v>206693.54</v>
      </c>
      <c r="W362" s="90">
        <f t="shared" si="126"/>
        <v>5527.100000000006</v>
      </c>
      <c r="X362" s="103">
        <f t="shared" si="127"/>
        <v>0.026740555123299963</v>
      </c>
    </row>
    <row r="363" spans="1:24" s="14" customFormat="1" ht="12.75" hidden="1" outlineLevel="2">
      <c r="A363" s="14" t="s">
        <v>1151</v>
      </c>
      <c r="B363" s="14" t="s">
        <v>1152</v>
      </c>
      <c r="C363" s="54" t="s">
        <v>60</v>
      </c>
      <c r="D363" s="15"/>
      <c r="E363" s="15"/>
      <c r="F363" s="15">
        <v>77363.68000000001</v>
      </c>
      <c r="G363" s="15">
        <v>37481.74</v>
      </c>
      <c r="H363" s="90">
        <f t="shared" si="120"/>
        <v>39881.94000000001</v>
      </c>
      <c r="I363" s="103">
        <f t="shared" si="121"/>
        <v>1.064036514846963</v>
      </c>
      <c r="J363" s="104"/>
      <c r="K363" s="15">
        <v>77363.68000000001</v>
      </c>
      <c r="L363" s="15">
        <v>37481.74</v>
      </c>
      <c r="M363" s="90">
        <f t="shared" si="122"/>
        <v>39881.94000000001</v>
      </c>
      <c r="N363" s="103">
        <f t="shared" si="123"/>
        <v>1.064036514846963</v>
      </c>
      <c r="O363" s="104"/>
      <c r="P363" s="15">
        <v>205481.01400000002</v>
      </c>
      <c r="Q363" s="15">
        <v>216006.88</v>
      </c>
      <c r="R363" s="90">
        <f t="shared" si="124"/>
        <v>-10525.86599999998</v>
      </c>
      <c r="S363" s="103">
        <f t="shared" si="125"/>
        <v>-0.04872930899238015</v>
      </c>
      <c r="T363" s="104"/>
      <c r="U363" s="15">
        <v>651119.204</v>
      </c>
      <c r="V363" s="15">
        <v>748646.27</v>
      </c>
      <c r="W363" s="90">
        <f t="shared" si="126"/>
        <v>-97527.06599999999</v>
      </c>
      <c r="X363" s="103">
        <f t="shared" si="127"/>
        <v>-0.13027122408557515</v>
      </c>
    </row>
    <row r="364" spans="1:24" s="14" customFormat="1" ht="12.75" hidden="1" outlineLevel="2">
      <c r="A364" s="14" t="s">
        <v>1153</v>
      </c>
      <c r="B364" s="14" t="s">
        <v>1154</v>
      </c>
      <c r="C364" s="54" t="s">
        <v>61</v>
      </c>
      <c r="D364" s="15"/>
      <c r="E364" s="15"/>
      <c r="F364" s="15">
        <v>119925.09</v>
      </c>
      <c r="G364" s="15">
        <v>395927.88</v>
      </c>
      <c r="H364" s="90">
        <f t="shared" si="120"/>
        <v>-276002.79000000004</v>
      </c>
      <c r="I364" s="103">
        <f t="shared" si="121"/>
        <v>-0.6971036997950234</v>
      </c>
      <c r="J364" s="104"/>
      <c r="K364" s="15">
        <v>119925.09</v>
      </c>
      <c r="L364" s="15">
        <v>395927.88</v>
      </c>
      <c r="M364" s="90">
        <f t="shared" si="122"/>
        <v>-276002.79000000004</v>
      </c>
      <c r="N364" s="103">
        <f t="shared" si="123"/>
        <v>-0.6971036997950234</v>
      </c>
      <c r="O364" s="104"/>
      <c r="P364" s="15">
        <v>506759.07999999996</v>
      </c>
      <c r="Q364" s="15">
        <v>797294.45</v>
      </c>
      <c r="R364" s="90">
        <f t="shared" si="124"/>
        <v>-290535.37</v>
      </c>
      <c r="S364" s="103">
        <f t="shared" si="125"/>
        <v>-0.36440159592230953</v>
      </c>
      <c r="T364" s="104"/>
      <c r="U364" s="15">
        <v>1235745.2100000002</v>
      </c>
      <c r="V364" s="15">
        <v>2194636.66</v>
      </c>
      <c r="W364" s="90">
        <f t="shared" si="126"/>
        <v>-958891.45</v>
      </c>
      <c r="X364" s="103">
        <f t="shared" si="127"/>
        <v>-0.4369249213216004</v>
      </c>
    </row>
    <row r="365" spans="1:24" s="14" customFormat="1" ht="12.75" hidden="1" outlineLevel="2">
      <c r="A365" s="14" t="s">
        <v>1155</v>
      </c>
      <c r="B365" s="14" t="s">
        <v>1156</v>
      </c>
      <c r="C365" s="54" t="s">
        <v>62</v>
      </c>
      <c r="D365" s="15"/>
      <c r="E365" s="15"/>
      <c r="F365" s="15">
        <v>0</v>
      </c>
      <c r="G365" s="15">
        <v>1.1500000000000001</v>
      </c>
      <c r="H365" s="90">
        <f t="shared" si="120"/>
        <v>-1.1500000000000001</v>
      </c>
      <c r="I365" s="103" t="str">
        <f t="shared" si="121"/>
        <v>N.M.</v>
      </c>
      <c r="J365" s="104"/>
      <c r="K365" s="15">
        <v>0</v>
      </c>
      <c r="L365" s="15">
        <v>1.1500000000000001</v>
      </c>
      <c r="M365" s="90">
        <f t="shared" si="122"/>
        <v>-1.1500000000000001</v>
      </c>
      <c r="N365" s="103" t="str">
        <f t="shared" si="123"/>
        <v>N.M.</v>
      </c>
      <c r="O365" s="104"/>
      <c r="P365" s="15">
        <v>0</v>
      </c>
      <c r="Q365" s="15">
        <v>3.0100000000000002</v>
      </c>
      <c r="R365" s="90">
        <f t="shared" si="124"/>
        <v>-3.0100000000000002</v>
      </c>
      <c r="S365" s="103" t="str">
        <f t="shared" si="125"/>
        <v>N.M.</v>
      </c>
      <c r="T365" s="104"/>
      <c r="U365" s="15">
        <v>-3.0100000000000002</v>
      </c>
      <c r="V365" s="15">
        <v>112.86000000000001</v>
      </c>
      <c r="W365" s="90">
        <f t="shared" si="126"/>
        <v>-115.87000000000002</v>
      </c>
      <c r="X365" s="103">
        <f t="shared" si="127"/>
        <v>-1.0266702108807373</v>
      </c>
    </row>
    <row r="366" spans="1:24" s="14" customFormat="1" ht="12.75" hidden="1" outlineLevel="2">
      <c r="A366" s="14" t="s">
        <v>1157</v>
      </c>
      <c r="B366" s="14" t="s">
        <v>1158</v>
      </c>
      <c r="C366" s="54" t="s">
        <v>63</v>
      </c>
      <c r="D366" s="15"/>
      <c r="E366" s="15"/>
      <c r="F366" s="15">
        <v>0</v>
      </c>
      <c r="G366" s="15">
        <v>0</v>
      </c>
      <c r="H366" s="90">
        <f t="shared" si="120"/>
        <v>0</v>
      </c>
      <c r="I366" s="103">
        <f t="shared" si="121"/>
        <v>0</v>
      </c>
      <c r="J366" s="104"/>
      <c r="K366" s="15">
        <v>0</v>
      </c>
      <c r="L366" s="15">
        <v>0</v>
      </c>
      <c r="M366" s="90">
        <f t="shared" si="122"/>
        <v>0</v>
      </c>
      <c r="N366" s="103">
        <f t="shared" si="123"/>
        <v>0</v>
      </c>
      <c r="O366" s="104"/>
      <c r="P366" s="15">
        <v>-596.88</v>
      </c>
      <c r="Q366" s="15">
        <v>327.12</v>
      </c>
      <c r="R366" s="90">
        <f t="shared" si="124"/>
        <v>-924</v>
      </c>
      <c r="S366" s="103">
        <f t="shared" si="125"/>
        <v>-2.8246515040352165</v>
      </c>
      <c r="T366" s="104"/>
      <c r="U366" s="15">
        <v>3790.19</v>
      </c>
      <c r="V366" s="15">
        <v>992.316</v>
      </c>
      <c r="W366" s="90">
        <f t="shared" si="126"/>
        <v>2797.874</v>
      </c>
      <c r="X366" s="103">
        <f t="shared" si="127"/>
        <v>2.819539340290794</v>
      </c>
    </row>
    <row r="367" spans="1:24" s="14" customFormat="1" ht="12.75" hidden="1" outlineLevel="2">
      <c r="A367" s="14" t="s">
        <v>1159</v>
      </c>
      <c r="B367" s="14" t="s">
        <v>1160</v>
      </c>
      <c r="C367" s="54" t="s">
        <v>51</v>
      </c>
      <c r="D367" s="15"/>
      <c r="E367" s="15"/>
      <c r="F367" s="15">
        <v>9.64</v>
      </c>
      <c r="G367" s="15">
        <v>260.49</v>
      </c>
      <c r="H367" s="90">
        <f t="shared" si="120"/>
        <v>-250.85000000000002</v>
      </c>
      <c r="I367" s="103">
        <f t="shared" si="121"/>
        <v>-0.9629928212215441</v>
      </c>
      <c r="J367" s="104"/>
      <c r="K367" s="15">
        <v>9.64</v>
      </c>
      <c r="L367" s="15">
        <v>260.49</v>
      </c>
      <c r="M367" s="90">
        <f t="shared" si="122"/>
        <v>-250.85000000000002</v>
      </c>
      <c r="N367" s="103">
        <f t="shared" si="123"/>
        <v>-0.9629928212215441</v>
      </c>
      <c r="O367" s="104"/>
      <c r="P367" s="15">
        <v>-192.88</v>
      </c>
      <c r="Q367" s="15">
        <v>313.3</v>
      </c>
      <c r="R367" s="90">
        <f t="shared" si="124"/>
        <v>-506.18</v>
      </c>
      <c r="S367" s="103">
        <f t="shared" si="125"/>
        <v>-1.615639961698053</v>
      </c>
      <c r="T367" s="104"/>
      <c r="U367" s="15">
        <v>2229.0099999999998</v>
      </c>
      <c r="V367" s="15">
        <v>7274.7</v>
      </c>
      <c r="W367" s="90">
        <f t="shared" si="126"/>
        <v>-5045.6900000000005</v>
      </c>
      <c r="X367" s="103">
        <f t="shared" si="127"/>
        <v>-0.6935942375630612</v>
      </c>
    </row>
    <row r="368" spans="1:24" s="14" customFormat="1" ht="12.75" hidden="1" outlineLevel="2">
      <c r="A368" s="14" t="s">
        <v>1161</v>
      </c>
      <c r="B368" s="14" t="s">
        <v>1162</v>
      </c>
      <c r="C368" s="54" t="s">
        <v>52</v>
      </c>
      <c r="D368" s="15"/>
      <c r="E368" s="15"/>
      <c r="F368" s="15">
        <v>384.02</v>
      </c>
      <c r="G368" s="15">
        <v>431.37</v>
      </c>
      <c r="H368" s="90">
        <f t="shared" si="120"/>
        <v>-47.35000000000002</v>
      </c>
      <c r="I368" s="103">
        <f t="shared" si="121"/>
        <v>-0.10976655771147743</v>
      </c>
      <c r="J368" s="104"/>
      <c r="K368" s="15">
        <v>384.02</v>
      </c>
      <c r="L368" s="15">
        <v>431.37</v>
      </c>
      <c r="M368" s="90">
        <f t="shared" si="122"/>
        <v>-47.35000000000002</v>
      </c>
      <c r="N368" s="103">
        <f t="shared" si="123"/>
        <v>-0.10976655771147743</v>
      </c>
      <c r="O368" s="104"/>
      <c r="P368" s="15">
        <v>1256.5700000000002</v>
      </c>
      <c r="Q368" s="15">
        <v>8654.92</v>
      </c>
      <c r="R368" s="90">
        <f t="shared" si="124"/>
        <v>-7398.35</v>
      </c>
      <c r="S368" s="103">
        <f t="shared" si="125"/>
        <v>-0.8548143714788814</v>
      </c>
      <c r="T368" s="104"/>
      <c r="U368" s="15">
        <v>12183.69</v>
      </c>
      <c r="V368" s="15">
        <v>13616.85</v>
      </c>
      <c r="W368" s="90">
        <f t="shared" si="126"/>
        <v>-1433.1599999999999</v>
      </c>
      <c r="X368" s="103">
        <f t="shared" si="127"/>
        <v>-0.10524901133522069</v>
      </c>
    </row>
    <row r="369" spans="1:24" s="14" customFormat="1" ht="12.75" hidden="1" outlineLevel="2">
      <c r="A369" s="14" t="s">
        <v>1163</v>
      </c>
      <c r="B369" s="14" t="s">
        <v>1164</v>
      </c>
      <c r="C369" s="54" t="s">
        <v>60</v>
      </c>
      <c r="D369" s="15"/>
      <c r="E369" s="15"/>
      <c r="F369" s="15">
        <v>60518.840000000004</v>
      </c>
      <c r="G369" s="15">
        <v>70454.44</v>
      </c>
      <c r="H369" s="90">
        <f t="shared" si="120"/>
        <v>-9935.599999999999</v>
      </c>
      <c r="I369" s="103">
        <f t="shared" si="121"/>
        <v>-0.14102163043237584</v>
      </c>
      <c r="J369" s="104"/>
      <c r="K369" s="15">
        <v>60518.840000000004</v>
      </c>
      <c r="L369" s="15">
        <v>70454.44</v>
      </c>
      <c r="M369" s="90">
        <f t="shared" si="122"/>
        <v>-9935.599999999999</v>
      </c>
      <c r="N369" s="103">
        <f t="shared" si="123"/>
        <v>-0.14102163043237584</v>
      </c>
      <c r="O369" s="104"/>
      <c r="P369" s="15">
        <v>126829.47</v>
      </c>
      <c r="Q369" s="15">
        <v>385969.12</v>
      </c>
      <c r="R369" s="90">
        <f t="shared" si="124"/>
        <v>-259139.65</v>
      </c>
      <c r="S369" s="103">
        <f t="shared" si="125"/>
        <v>-0.6713999555197576</v>
      </c>
      <c r="T369" s="104"/>
      <c r="U369" s="15">
        <v>542954.5</v>
      </c>
      <c r="V369" s="15">
        <v>924656.94</v>
      </c>
      <c r="W369" s="90">
        <f t="shared" si="126"/>
        <v>-381702.43999999994</v>
      </c>
      <c r="X369" s="103">
        <f t="shared" si="127"/>
        <v>-0.41280438559191474</v>
      </c>
    </row>
    <row r="370" spans="1:24" s="14" customFormat="1" ht="12.75" hidden="1" outlineLevel="2">
      <c r="A370" s="14" t="s">
        <v>1165</v>
      </c>
      <c r="B370" s="14" t="s">
        <v>1166</v>
      </c>
      <c r="C370" s="54" t="s">
        <v>61</v>
      </c>
      <c r="D370" s="15"/>
      <c r="E370" s="15"/>
      <c r="F370" s="15">
        <v>1865464.12</v>
      </c>
      <c r="G370" s="15">
        <v>719768.17</v>
      </c>
      <c r="H370" s="90">
        <f t="shared" si="120"/>
        <v>1145695.9500000002</v>
      </c>
      <c r="I370" s="103">
        <f t="shared" si="121"/>
        <v>1.591756898613619</v>
      </c>
      <c r="J370" s="104"/>
      <c r="K370" s="15">
        <v>1865464.12</v>
      </c>
      <c r="L370" s="15">
        <v>719768.17</v>
      </c>
      <c r="M370" s="90">
        <f t="shared" si="122"/>
        <v>1145695.9500000002</v>
      </c>
      <c r="N370" s="103">
        <f t="shared" si="123"/>
        <v>1.591756898613619</v>
      </c>
      <c r="O370" s="104"/>
      <c r="P370" s="15">
        <v>6498710.14</v>
      </c>
      <c r="Q370" s="15">
        <v>-6084982.657</v>
      </c>
      <c r="R370" s="90">
        <f t="shared" si="124"/>
        <v>12583692.796999998</v>
      </c>
      <c r="S370" s="103">
        <f t="shared" si="125"/>
        <v>2.067991563217367</v>
      </c>
      <c r="T370" s="104"/>
      <c r="U370" s="15">
        <v>21404782.91</v>
      </c>
      <c r="V370" s="15">
        <v>17519705.389000002</v>
      </c>
      <c r="W370" s="90">
        <f t="shared" si="126"/>
        <v>3885077.520999998</v>
      </c>
      <c r="X370" s="103">
        <f t="shared" si="127"/>
        <v>0.22175472901726415</v>
      </c>
    </row>
    <row r="371" spans="1:24" s="14" customFormat="1" ht="12.75" hidden="1" outlineLevel="2">
      <c r="A371" s="14" t="s">
        <v>1167</v>
      </c>
      <c r="B371" s="14" t="s">
        <v>1168</v>
      </c>
      <c r="C371" s="54" t="s">
        <v>64</v>
      </c>
      <c r="D371" s="15"/>
      <c r="E371" s="15"/>
      <c r="F371" s="15">
        <v>21269.03</v>
      </c>
      <c r="G371" s="15">
        <v>15587.050000000001</v>
      </c>
      <c r="H371" s="90">
        <f t="shared" si="120"/>
        <v>5681.979999999998</v>
      </c>
      <c r="I371" s="103">
        <f t="shared" si="121"/>
        <v>0.3645320955536806</v>
      </c>
      <c r="J371" s="104"/>
      <c r="K371" s="15">
        <v>21269.03</v>
      </c>
      <c r="L371" s="15">
        <v>15587.050000000001</v>
      </c>
      <c r="M371" s="90">
        <f t="shared" si="122"/>
        <v>5681.979999999998</v>
      </c>
      <c r="N371" s="103">
        <f t="shared" si="123"/>
        <v>0.3645320955536806</v>
      </c>
      <c r="O371" s="104"/>
      <c r="P371" s="15">
        <v>66105.86</v>
      </c>
      <c r="Q371" s="15">
        <v>37636.49</v>
      </c>
      <c r="R371" s="90">
        <f t="shared" si="124"/>
        <v>28469.370000000003</v>
      </c>
      <c r="S371" s="103">
        <f t="shared" si="125"/>
        <v>0.7564299965273065</v>
      </c>
      <c r="T371" s="104"/>
      <c r="U371" s="15">
        <v>239468.77</v>
      </c>
      <c r="V371" s="15">
        <v>161182.72999999998</v>
      </c>
      <c r="W371" s="90">
        <f t="shared" si="126"/>
        <v>78286.04000000001</v>
      </c>
      <c r="X371" s="103">
        <f t="shared" si="127"/>
        <v>0.48569744413685023</v>
      </c>
    </row>
    <row r="372" spans="1:24" s="14" customFormat="1" ht="12.75" hidden="1" outlineLevel="2">
      <c r="A372" s="14" t="s">
        <v>1169</v>
      </c>
      <c r="B372" s="14" t="s">
        <v>1170</v>
      </c>
      <c r="C372" s="54" t="s">
        <v>65</v>
      </c>
      <c r="D372" s="15"/>
      <c r="E372" s="15"/>
      <c r="F372" s="15">
        <v>391537</v>
      </c>
      <c r="G372" s="15">
        <v>0</v>
      </c>
      <c r="H372" s="90">
        <f t="shared" si="120"/>
        <v>391537</v>
      </c>
      <c r="I372" s="103" t="str">
        <f t="shared" si="121"/>
        <v>N.M.</v>
      </c>
      <c r="J372" s="104"/>
      <c r="K372" s="15">
        <v>391537</v>
      </c>
      <c r="L372" s="15">
        <v>0</v>
      </c>
      <c r="M372" s="90">
        <f t="shared" si="122"/>
        <v>391537</v>
      </c>
      <c r="N372" s="103" t="str">
        <f t="shared" si="123"/>
        <v>N.M.</v>
      </c>
      <c r="O372" s="104"/>
      <c r="P372" s="15">
        <v>1174611</v>
      </c>
      <c r="Q372" s="15">
        <v>0</v>
      </c>
      <c r="R372" s="90">
        <f t="shared" si="124"/>
        <v>1174611</v>
      </c>
      <c r="S372" s="103" t="str">
        <f t="shared" si="125"/>
        <v>N.M.</v>
      </c>
      <c r="T372" s="104"/>
      <c r="U372" s="15">
        <v>2740745</v>
      </c>
      <c r="V372" s="15">
        <v>0</v>
      </c>
      <c r="W372" s="90">
        <f t="shared" si="126"/>
        <v>2740745</v>
      </c>
      <c r="X372" s="103" t="str">
        <f t="shared" si="127"/>
        <v>N.M.</v>
      </c>
    </row>
    <row r="373" spans="1:24" s="14" customFormat="1" ht="12.75" hidden="1" outlineLevel="2">
      <c r="A373" s="14" t="s">
        <v>1171</v>
      </c>
      <c r="B373" s="14" t="s">
        <v>1172</v>
      </c>
      <c r="C373" s="54" t="s">
        <v>66</v>
      </c>
      <c r="D373" s="15"/>
      <c r="E373" s="15"/>
      <c r="F373" s="15">
        <v>0</v>
      </c>
      <c r="G373" s="15">
        <v>0</v>
      </c>
      <c r="H373" s="90">
        <f t="shared" si="120"/>
        <v>0</v>
      </c>
      <c r="I373" s="103">
        <f t="shared" si="121"/>
        <v>0</v>
      </c>
      <c r="J373" s="104"/>
      <c r="K373" s="15">
        <v>0</v>
      </c>
      <c r="L373" s="15">
        <v>0</v>
      </c>
      <c r="M373" s="90">
        <f t="shared" si="122"/>
        <v>0</v>
      </c>
      <c r="N373" s="103">
        <f t="shared" si="123"/>
        <v>0</v>
      </c>
      <c r="O373" s="104"/>
      <c r="P373" s="15">
        <v>16805.54</v>
      </c>
      <c r="Q373" s="15">
        <v>0</v>
      </c>
      <c r="R373" s="90">
        <f t="shared" si="124"/>
        <v>16805.54</v>
      </c>
      <c r="S373" s="103" t="str">
        <f t="shared" si="125"/>
        <v>N.M.</v>
      </c>
      <c r="T373" s="104"/>
      <c r="U373" s="15">
        <v>30106.63</v>
      </c>
      <c r="V373" s="15">
        <v>0</v>
      </c>
      <c r="W373" s="90">
        <f t="shared" si="126"/>
        <v>30106.63</v>
      </c>
      <c r="X373" s="103" t="str">
        <f t="shared" si="127"/>
        <v>N.M.</v>
      </c>
    </row>
    <row r="374" spans="1:24" s="14" customFormat="1" ht="12.75" hidden="1" outlineLevel="2">
      <c r="A374" s="14" t="s">
        <v>1173</v>
      </c>
      <c r="B374" s="14" t="s">
        <v>1174</v>
      </c>
      <c r="C374" s="54" t="s">
        <v>62</v>
      </c>
      <c r="D374" s="15"/>
      <c r="E374" s="15"/>
      <c r="F374" s="15">
        <v>8289.74</v>
      </c>
      <c r="G374" s="15">
        <v>15277.66</v>
      </c>
      <c r="H374" s="90">
        <f t="shared" si="120"/>
        <v>-6987.92</v>
      </c>
      <c r="I374" s="103">
        <f t="shared" si="121"/>
        <v>-0.45739465336969143</v>
      </c>
      <c r="J374" s="104"/>
      <c r="K374" s="15">
        <v>8289.74</v>
      </c>
      <c r="L374" s="15">
        <v>15277.66</v>
      </c>
      <c r="M374" s="90">
        <f t="shared" si="122"/>
        <v>-6987.92</v>
      </c>
      <c r="N374" s="103">
        <f t="shared" si="123"/>
        <v>-0.45739465336969143</v>
      </c>
      <c r="O374" s="104"/>
      <c r="P374" s="15">
        <v>19387.59</v>
      </c>
      <c r="Q374" s="15">
        <v>38425.85</v>
      </c>
      <c r="R374" s="90">
        <f t="shared" si="124"/>
        <v>-19038.26</v>
      </c>
      <c r="S374" s="103">
        <f t="shared" si="125"/>
        <v>-0.495454492223334</v>
      </c>
      <c r="T374" s="104"/>
      <c r="U374" s="15">
        <v>107119.98000000001</v>
      </c>
      <c r="V374" s="15">
        <v>186385.05000000002</v>
      </c>
      <c r="W374" s="90">
        <f t="shared" si="126"/>
        <v>-79265.07</v>
      </c>
      <c r="X374" s="103">
        <f t="shared" si="127"/>
        <v>-0.42527590061541953</v>
      </c>
    </row>
    <row r="375" spans="1:24" s="14" customFormat="1" ht="12.75" hidden="1" outlineLevel="2">
      <c r="A375" s="14" t="s">
        <v>1175</v>
      </c>
      <c r="B375" s="14" t="s">
        <v>1176</v>
      </c>
      <c r="C375" s="54" t="s">
        <v>67</v>
      </c>
      <c r="D375" s="15"/>
      <c r="E375" s="15"/>
      <c r="F375" s="15">
        <v>9708.800000000001</v>
      </c>
      <c r="G375" s="15">
        <v>8306.24</v>
      </c>
      <c r="H375" s="90">
        <f t="shared" si="120"/>
        <v>1402.5600000000013</v>
      </c>
      <c r="I375" s="103">
        <f t="shared" si="121"/>
        <v>0.16885618522941803</v>
      </c>
      <c r="J375" s="104"/>
      <c r="K375" s="15">
        <v>9708.800000000001</v>
      </c>
      <c r="L375" s="15">
        <v>8306.24</v>
      </c>
      <c r="M375" s="90">
        <f t="shared" si="122"/>
        <v>1402.5600000000013</v>
      </c>
      <c r="N375" s="103">
        <f t="shared" si="123"/>
        <v>0.16885618522941803</v>
      </c>
      <c r="O375" s="104"/>
      <c r="P375" s="15">
        <v>24926.2</v>
      </c>
      <c r="Q375" s="15">
        <v>244.02999999999975</v>
      </c>
      <c r="R375" s="90">
        <f t="shared" si="124"/>
        <v>24682.170000000002</v>
      </c>
      <c r="S375" s="103" t="str">
        <f t="shared" si="125"/>
        <v>N.M.</v>
      </c>
      <c r="T375" s="104"/>
      <c r="U375" s="15">
        <v>110236.18000000001</v>
      </c>
      <c r="V375" s="15">
        <v>61196.95</v>
      </c>
      <c r="W375" s="90">
        <f t="shared" si="126"/>
        <v>49039.23000000001</v>
      </c>
      <c r="X375" s="103">
        <f t="shared" si="127"/>
        <v>0.8013345436333021</v>
      </c>
    </row>
    <row r="376" spans="1:24" s="14" customFormat="1" ht="12.75" hidden="1" outlineLevel="2">
      <c r="A376" s="14" t="s">
        <v>1177</v>
      </c>
      <c r="B376" s="14" t="s">
        <v>1178</v>
      </c>
      <c r="C376" s="54" t="s">
        <v>68</v>
      </c>
      <c r="D376" s="15"/>
      <c r="E376" s="15"/>
      <c r="F376" s="15">
        <v>7846.54</v>
      </c>
      <c r="G376" s="15">
        <v>3602.03</v>
      </c>
      <c r="H376" s="90">
        <f t="shared" si="120"/>
        <v>4244.51</v>
      </c>
      <c r="I376" s="103">
        <f t="shared" si="121"/>
        <v>1.1783660880114823</v>
      </c>
      <c r="J376" s="104"/>
      <c r="K376" s="15">
        <v>7846.54</v>
      </c>
      <c r="L376" s="15">
        <v>3602.03</v>
      </c>
      <c r="M376" s="90">
        <f t="shared" si="122"/>
        <v>4244.51</v>
      </c>
      <c r="N376" s="103">
        <f t="shared" si="123"/>
        <v>1.1783660880114823</v>
      </c>
      <c r="O376" s="104"/>
      <c r="P376" s="15">
        <v>19568.01</v>
      </c>
      <c r="Q376" s="15">
        <v>12908.390000000001</v>
      </c>
      <c r="R376" s="90">
        <f t="shared" si="124"/>
        <v>6659.619999999997</v>
      </c>
      <c r="S376" s="103">
        <f t="shared" si="125"/>
        <v>0.5159140682920176</v>
      </c>
      <c r="T376" s="104"/>
      <c r="U376" s="15">
        <v>55726.01</v>
      </c>
      <c r="V376" s="15">
        <v>44395.5</v>
      </c>
      <c r="W376" s="90">
        <f t="shared" si="126"/>
        <v>11330.510000000002</v>
      </c>
      <c r="X376" s="103">
        <f t="shared" si="127"/>
        <v>0.25521753330855607</v>
      </c>
    </row>
    <row r="377" spans="1:24" s="14" customFormat="1" ht="12.75" hidden="1" outlineLevel="2">
      <c r="A377" s="14" t="s">
        <v>1179</v>
      </c>
      <c r="B377" s="14" t="s">
        <v>1180</v>
      </c>
      <c r="C377" s="54" t="s">
        <v>69</v>
      </c>
      <c r="D377" s="15"/>
      <c r="E377" s="15"/>
      <c r="F377" s="15">
        <v>6933.99</v>
      </c>
      <c r="G377" s="15">
        <v>5408.39</v>
      </c>
      <c r="H377" s="90">
        <f t="shared" si="120"/>
        <v>1525.5999999999995</v>
      </c>
      <c r="I377" s="103">
        <f t="shared" si="121"/>
        <v>0.282080249390299</v>
      </c>
      <c r="J377" s="104"/>
      <c r="K377" s="15">
        <v>6933.99</v>
      </c>
      <c r="L377" s="15">
        <v>5408.39</v>
      </c>
      <c r="M377" s="90">
        <f t="shared" si="122"/>
        <v>1525.5999999999995</v>
      </c>
      <c r="N377" s="103">
        <f t="shared" si="123"/>
        <v>0.282080249390299</v>
      </c>
      <c r="O377" s="104"/>
      <c r="P377" s="15">
        <v>19265.260000000002</v>
      </c>
      <c r="Q377" s="15">
        <v>16201.07</v>
      </c>
      <c r="R377" s="90">
        <f t="shared" si="124"/>
        <v>3064.1900000000023</v>
      </c>
      <c r="S377" s="103">
        <f t="shared" si="125"/>
        <v>0.1891350386116474</v>
      </c>
      <c r="T377" s="104"/>
      <c r="U377" s="15">
        <v>72590.40000000001</v>
      </c>
      <c r="V377" s="15">
        <v>48965.7</v>
      </c>
      <c r="W377" s="90">
        <f t="shared" si="126"/>
        <v>23624.70000000001</v>
      </c>
      <c r="X377" s="103">
        <f t="shared" si="127"/>
        <v>0.48247446682065226</v>
      </c>
    </row>
    <row r="378" spans="1:24" s="14" customFormat="1" ht="12.75" hidden="1" outlineLevel="2">
      <c r="A378" s="14" t="s">
        <v>1181</v>
      </c>
      <c r="B378" s="14" t="s">
        <v>1182</v>
      </c>
      <c r="C378" s="54" t="s">
        <v>70</v>
      </c>
      <c r="D378" s="15"/>
      <c r="E378" s="15"/>
      <c r="F378" s="15">
        <v>13970.89</v>
      </c>
      <c r="G378" s="15">
        <v>67460.33</v>
      </c>
      <c r="H378" s="90">
        <f t="shared" si="120"/>
        <v>-53489.44</v>
      </c>
      <c r="I378" s="103">
        <f t="shared" si="121"/>
        <v>-0.7929021396723082</v>
      </c>
      <c r="J378" s="104"/>
      <c r="K378" s="15">
        <v>13970.89</v>
      </c>
      <c r="L378" s="15">
        <v>67460.33</v>
      </c>
      <c r="M378" s="90">
        <f t="shared" si="122"/>
        <v>-53489.44</v>
      </c>
      <c r="N378" s="103">
        <f t="shared" si="123"/>
        <v>-0.7929021396723082</v>
      </c>
      <c r="O378" s="104"/>
      <c r="P378" s="15">
        <v>38887.990000000005</v>
      </c>
      <c r="Q378" s="15">
        <v>129946.13</v>
      </c>
      <c r="R378" s="90">
        <f t="shared" si="124"/>
        <v>-91058.14</v>
      </c>
      <c r="S378" s="103">
        <f t="shared" si="125"/>
        <v>-0.7007376056524346</v>
      </c>
      <c r="T378" s="104"/>
      <c r="U378" s="15">
        <v>293374.21</v>
      </c>
      <c r="V378" s="15">
        <v>499449.77</v>
      </c>
      <c r="W378" s="90">
        <f t="shared" si="126"/>
        <v>-206075.56</v>
      </c>
      <c r="X378" s="103">
        <f t="shared" si="127"/>
        <v>-0.4126051754914213</v>
      </c>
    </row>
    <row r="379" spans="1:24" s="14" customFormat="1" ht="12.75" hidden="1" outlineLevel="2">
      <c r="A379" s="14" t="s">
        <v>1183</v>
      </c>
      <c r="B379" s="14" t="s">
        <v>1184</v>
      </c>
      <c r="C379" s="54" t="s">
        <v>71</v>
      </c>
      <c r="D379" s="15"/>
      <c r="E379" s="15"/>
      <c r="F379" s="15">
        <v>0</v>
      </c>
      <c r="G379" s="15">
        <v>65.19</v>
      </c>
      <c r="H379" s="90">
        <f t="shared" si="120"/>
        <v>-65.19</v>
      </c>
      <c r="I379" s="103" t="str">
        <f t="shared" si="121"/>
        <v>N.M.</v>
      </c>
      <c r="J379" s="104"/>
      <c r="K379" s="15">
        <v>0</v>
      </c>
      <c r="L379" s="15">
        <v>65.19</v>
      </c>
      <c r="M379" s="90">
        <f t="shared" si="122"/>
        <v>-65.19</v>
      </c>
      <c r="N379" s="103" t="str">
        <f t="shared" si="123"/>
        <v>N.M.</v>
      </c>
      <c r="O379" s="104"/>
      <c r="P379" s="15">
        <v>0</v>
      </c>
      <c r="Q379" s="15">
        <v>472.71</v>
      </c>
      <c r="R379" s="90">
        <f t="shared" si="124"/>
        <v>-472.71</v>
      </c>
      <c r="S379" s="103" t="str">
        <f t="shared" si="125"/>
        <v>N.M.</v>
      </c>
      <c r="T379" s="104"/>
      <c r="U379" s="15">
        <v>373.83</v>
      </c>
      <c r="V379" s="15">
        <v>832.6800000000001</v>
      </c>
      <c r="W379" s="90">
        <f t="shared" si="126"/>
        <v>-458.8500000000001</v>
      </c>
      <c r="X379" s="103">
        <f t="shared" si="127"/>
        <v>-0.5510520247874334</v>
      </c>
    </row>
    <row r="380" spans="1:24" s="14" customFormat="1" ht="12.75" hidden="1" outlineLevel="2">
      <c r="A380" s="14" t="s">
        <v>1185</v>
      </c>
      <c r="B380" s="14" t="s">
        <v>1186</v>
      </c>
      <c r="C380" s="54" t="s">
        <v>72</v>
      </c>
      <c r="D380" s="15"/>
      <c r="E380" s="15"/>
      <c r="F380" s="15">
        <v>35323.39</v>
      </c>
      <c r="G380" s="15">
        <v>19141.82</v>
      </c>
      <c r="H380" s="90">
        <f t="shared" si="120"/>
        <v>16181.57</v>
      </c>
      <c r="I380" s="103">
        <f t="shared" si="121"/>
        <v>0.8453516959202416</v>
      </c>
      <c r="J380" s="104"/>
      <c r="K380" s="15">
        <v>35323.39</v>
      </c>
      <c r="L380" s="15">
        <v>19141.82</v>
      </c>
      <c r="M380" s="90">
        <f t="shared" si="122"/>
        <v>16181.57</v>
      </c>
      <c r="N380" s="103">
        <f t="shared" si="123"/>
        <v>0.8453516959202416</v>
      </c>
      <c r="O380" s="104"/>
      <c r="P380" s="15">
        <v>267719.19</v>
      </c>
      <c r="Q380" s="15">
        <v>144213.67</v>
      </c>
      <c r="R380" s="90">
        <f t="shared" si="124"/>
        <v>123505.51999999999</v>
      </c>
      <c r="S380" s="103">
        <f t="shared" si="125"/>
        <v>0.8564064696502071</v>
      </c>
      <c r="T380" s="104"/>
      <c r="U380" s="15">
        <v>537398.9</v>
      </c>
      <c r="V380" s="15">
        <v>385656.63</v>
      </c>
      <c r="W380" s="90">
        <f t="shared" si="126"/>
        <v>151742.27000000002</v>
      </c>
      <c r="X380" s="103">
        <f t="shared" si="127"/>
        <v>0.3934646994140876</v>
      </c>
    </row>
    <row r="381" spans="1:24" s="14" customFormat="1" ht="12.75" hidden="1" outlineLevel="2">
      <c r="A381" s="14" t="s">
        <v>1187</v>
      </c>
      <c r="B381" s="14" t="s">
        <v>1188</v>
      </c>
      <c r="C381" s="54" t="s">
        <v>73</v>
      </c>
      <c r="D381" s="15"/>
      <c r="E381" s="15"/>
      <c r="F381" s="15">
        <v>4391.43</v>
      </c>
      <c r="G381" s="15">
        <v>1818.41</v>
      </c>
      <c r="H381" s="90">
        <f t="shared" si="120"/>
        <v>2573.0200000000004</v>
      </c>
      <c r="I381" s="103">
        <f t="shared" si="121"/>
        <v>1.4149834195808428</v>
      </c>
      <c r="J381" s="104"/>
      <c r="K381" s="15">
        <v>4391.43</v>
      </c>
      <c r="L381" s="15">
        <v>1818.41</v>
      </c>
      <c r="M381" s="90">
        <f t="shared" si="122"/>
        <v>2573.0200000000004</v>
      </c>
      <c r="N381" s="103">
        <f t="shared" si="123"/>
        <v>1.4149834195808428</v>
      </c>
      <c r="O381" s="104"/>
      <c r="P381" s="15">
        <v>42468.47</v>
      </c>
      <c r="Q381" s="15">
        <v>29790.34</v>
      </c>
      <c r="R381" s="90">
        <f t="shared" si="124"/>
        <v>12678.130000000001</v>
      </c>
      <c r="S381" s="103">
        <f t="shared" si="125"/>
        <v>0.42557856002986205</v>
      </c>
      <c r="T381" s="104"/>
      <c r="U381" s="15">
        <v>84086.79000000001</v>
      </c>
      <c r="V381" s="15">
        <v>69553.27</v>
      </c>
      <c r="W381" s="90">
        <f t="shared" si="126"/>
        <v>14533.520000000004</v>
      </c>
      <c r="X381" s="103">
        <f t="shared" si="127"/>
        <v>0.20895523675594266</v>
      </c>
    </row>
    <row r="382" spans="1:24" s="14" customFormat="1" ht="12.75" hidden="1" outlineLevel="2">
      <c r="A382" s="14" t="s">
        <v>1189</v>
      </c>
      <c r="B382" s="14" t="s">
        <v>1190</v>
      </c>
      <c r="C382" s="54" t="s">
        <v>74</v>
      </c>
      <c r="D382" s="15"/>
      <c r="E382" s="15"/>
      <c r="F382" s="15">
        <v>0</v>
      </c>
      <c r="G382" s="15">
        <v>0</v>
      </c>
      <c r="H382" s="90">
        <f t="shared" si="120"/>
        <v>0</v>
      </c>
      <c r="I382" s="103">
        <f t="shared" si="121"/>
        <v>0</v>
      </c>
      <c r="J382" s="104"/>
      <c r="K382" s="15">
        <v>0</v>
      </c>
      <c r="L382" s="15">
        <v>0</v>
      </c>
      <c r="M382" s="90">
        <f t="shared" si="122"/>
        <v>0</v>
      </c>
      <c r="N382" s="103">
        <f t="shared" si="123"/>
        <v>0</v>
      </c>
      <c r="O382" s="104"/>
      <c r="P382" s="15">
        <v>0</v>
      </c>
      <c r="Q382" s="15">
        <v>0</v>
      </c>
      <c r="R382" s="90">
        <f t="shared" si="124"/>
        <v>0</v>
      </c>
      <c r="S382" s="103">
        <f t="shared" si="125"/>
        <v>0</v>
      </c>
      <c r="T382" s="104"/>
      <c r="U382" s="15">
        <v>0</v>
      </c>
      <c r="V382" s="15">
        <v>867.1800000000001</v>
      </c>
      <c r="W382" s="90">
        <f t="shared" si="126"/>
        <v>-867.1800000000001</v>
      </c>
      <c r="X382" s="103" t="str">
        <f t="shared" si="127"/>
        <v>N.M.</v>
      </c>
    </row>
    <row r="383" spans="1:24" s="14" customFormat="1" ht="12.75" hidden="1" outlineLevel="2">
      <c r="A383" s="14" t="s">
        <v>1191</v>
      </c>
      <c r="B383" s="14" t="s">
        <v>1192</v>
      </c>
      <c r="C383" s="54" t="s">
        <v>75</v>
      </c>
      <c r="D383" s="15"/>
      <c r="E383" s="15"/>
      <c r="F383" s="15">
        <v>0</v>
      </c>
      <c r="G383" s="15">
        <v>0</v>
      </c>
      <c r="H383" s="90">
        <f t="shared" si="120"/>
        <v>0</v>
      </c>
      <c r="I383" s="103">
        <f t="shared" si="121"/>
        <v>0</v>
      </c>
      <c r="J383" s="104"/>
      <c r="K383" s="15">
        <v>0</v>
      </c>
      <c r="L383" s="15">
        <v>0</v>
      </c>
      <c r="M383" s="90">
        <f t="shared" si="122"/>
        <v>0</v>
      </c>
      <c r="N383" s="103">
        <f t="shared" si="123"/>
        <v>0</v>
      </c>
      <c r="O383" s="104"/>
      <c r="P383" s="15">
        <v>0</v>
      </c>
      <c r="Q383" s="15">
        <v>0</v>
      </c>
      <c r="R383" s="90">
        <f t="shared" si="124"/>
        <v>0</v>
      </c>
      <c r="S383" s="103">
        <f t="shared" si="125"/>
        <v>0</v>
      </c>
      <c r="T383" s="104"/>
      <c r="U383" s="15">
        <v>0</v>
      </c>
      <c r="V383" s="15">
        <v>55562.53</v>
      </c>
      <c r="W383" s="90">
        <f t="shared" si="126"/>
        <v>-55562.53</v>
      </c>
      <c r="X383" s="103" t="str">
        <f t="shared" si="127"/>
        <v>N.M.</v>
      </c>
    </row>
    <row r="384" spans="1:24" s="14" customFormat="1" ht="12.75" hidden="1" outlineLevel="2">
      <c r="A384" s="14" t="s">
        <v>1193</v>
      </c>
      <c r="B384" s="14" t="s">
        <v>1194</v>
      </c>
      <c r="C384" s="54" t="s">
        <v>76</v>
      </c>
      <c r="D384" s="15"/>
      <c r="E384" s="15"/>
      <c r="F384" s="15">
        <v>0</v>
      </c>
      <c r="G384" s="15">
        <v>0</v>
      </c>
      <c r="H384" s="90">
        <f t="shared" si="120"/>
        <v>0</v>
      </c>
      <c r="I384" s="103">
        <f t="shared" si="121"/>
        <v>0</v>
      </c>
      <c r="J384" s="104"/>
      <c r="K384" s="15">
        <v>0</v>
      </c>
      <c r="L384" s="15">
        <v>0</v>
      </c>
      <c r="M384" s="90">
        <f t="shared" si="122"/>
        <v>0</v>
      </c>
      <c r="N384" s="103">
        <f t="shared" si="123"/>
        <v>0</v>
      </c>
      <c r="O384" s="104"/>
      <c r="P384" s="15">
        <v>113.23</v>
      </c>
      <c r="Q384" s="15">
        <v>111.7</v>
      </c>
      <c r="R384" s="90">
        <f t="shared" si="124"/>
        <v>1.5300000000000011</v>
      </c>
      <c r="S384" s="103">
        <f t="shared" si="125"/>
        <v>0.013697403760071631</v>
      </c>
      <c r="T384" s="104"/>
      <c r="U384" s="15">
        <v>113.23</v>
      </c>
      <c r="V384" s="15">
        <v>145.09</v>
      </c>
      <c r="W384" s="90">
        <f t="shared" si="126"/>
        <v>-31.86</v>
      </c>
      <c r="X384" s="103">
        <f t="shared" si="127"/>
        <v>-0.21958784202908538</v>
      </c>
    </row>
    <row r="385" spans="1:24" s="14" customFormat="1" ht="12.75" hidden="1" outlineLevel="2">
      <c r="A385" s="14" t="s">
        <v>1195</v>
      </c>
      <c r="B385" s="14" t="s">
        <v>1196</v>
      </c>
      <c r="C385" s="54" t="s">
        <v>77</v>
      </c>
      <c r="D385" s="15"/>
      <c r="E385" s="15"/>
      <c r="F385" s="15">
        <v>81493.51</v>
      </c>
      <c r="G385" s="15">
        <v>88612.42</v>
      </c>
      <c r="H385" s="90">
        <f t="shared" si="120"/>
        <v>-7118.9100000000035</v>
      </c>
      <c r="I385" s="103">
        <f t="shared" si="121"/>
        <v>-0.08033760955856982</v>
      </c>
      <c r="J385" s="104"/>
      <c r="K385" s="15">
        <v>81493.51</v>
      </c>
      <c r="L385" s="15">
        <v>88612.42</v>
      </c>
      <c r="M385" s="90">
        <f t="shared" si="122"/>
        <v>-7118.9100000000035</v>
      </c>
      <c r="N385" s="103">
        <f t="shared" si="123"/>
        <v>-0.08033760955856982</v>
      </c>
      <c r="O385" s="104"/>
      <c r="P385" s="15">
        <v>333386.46</v>
      </c>
      <c r="Q385" s="15">
        <v>280156.22000000003</v>
      </c>
      <c r="R385" s="90">
        <f t="shared" si="124"/>
        <v>53230.23999999999</v>
      </c>
      <c r="S385" s="103">
        <f t="shared" si="125"/>
        <v>0.19000199245977828</v>
      </c>
      <c r="T385" s="104"/>
      <c r="U385" s="15">
        <v>1087581.38</v>
      </c>
      <c r="V385" s="15">
        <v>1028513.2000000001</v>
      </c>
      <c r="W385" s="90">
        <f t="shared" si="126"/>
        <v>59068.17999999982</v>
      </c>
      <c r="X385" s="103">
        <f t="shared" si="127"/>
        <v>0.05743064843504178</v>
      </c>
    </row>
    <row r="386" spans="1:24" s="14" customFormat="1" ht="12.75" hidden="1" outlineLevel="2">
      <c r="A386" s="14" t="s">
        <v>1197</v>
      </c>
      <c r="B386" s="14" t="s">
        <v>1198</v>
      </c>
      <c r="C386" s="54" t="s">
        <v>78</v>
      </c>
      <c r="D386" s="15"/>
      <c r="E386" s="15"/>
      <c r="F386" s="15">
        <v>0</v>
      </c>
      <c r="G386" s="15">
        <v>0</v>
      </c>
      <c r="H386" s="90">
        <f t="shared" si="120"/>
        <v>0</v>
      </c>
      <c r="I386" s="103">
        <f t="shared" si="121"/>
        <v>0</v>
      </c>
      <c r="J386" s="104"/>
      <c r="K386" s="15">
        <v>0</v>
      </c>
      <c r="L386" s="15">
        <v>0</v>
      </c>
      <c r="M386" s="90">
        <f t="shared" si="122"/>
        <v>0</v>
      </c>
      <c r="N386" s="103">
        <f t="shared" si="123"/>
        <v>0</v>
      </c>
      <c r="O386" s="104"/>
      <c r="P386" s="15">
        <v>227951.66</v>
      </c>
      <c r="Q386" s="15">
        <v>0</v>
      </c>
      <c r="R386" s="90">
        <f t="shared" si="124"/>
        <v>227951.66</v>
      </c>
      <c r="S386" s="103" t="str">
        <f t="shared" si="125"/>
        <v>N.M.</v>
      </c>
      <c r="T386" s="104"/>
      <c r="U386" s="15">
        <v>227951.66</v>
      </c>
      <c r="V386" s="15">
        <v>-113.92</v>
      </c>
      <c r="W386" s="90">
        <f t="shared" si="126"/>
        <v>228065.58000000002</v>
      </c>
      <c r="X386" s="103" t="str">
        <f t="shared" si="127"/>
        <v>N.M.</v>
      </c>
    </row>
    <row r="387" spans="1:24" s="14" customFormat="1" ht="12.75" hidden="1" outlineLevel="2">
      <c r="A387" s="14" t="s">
        <v>1199</v>
      </c>
      <c r="B387" s="14" t="s">
        <v>1200</v>
      </c>
      <c r="C387" s="54" t="s">
        <v>79</v>
      </c>
      <c r="D387" s="15"/>
      <c r="E387" s="15"/>
      <c r="F387" s="15">
        <v>0</v>
      </c>
      <c r="G387" s="15">
        <v>0</v>
      </c>
      <c r="H387" s="90">
        <f t="shared" si="120"/>
        <v>0</v>
      </c>
      <c r="I387" s="103">
        <f t="shared" si="121"/>
        <v>0</v>
      </c>
      <c r="J387" s="104"/>
      <c r="K387" s="15">
        <v>0</v>
      </c>
      <c r="L387" s="15">
        <v>0</v>
      </c>
      <c r="M387" s="90">
        <f t="shared" si="122"/>
        <v>0</v>
      </c>
      <c r="N387" s="103">
        <f t="shared" si="123"/>
        <v>0</v>
      </c>
      <c r="O387" s="104"/>
      <c r="P387" s="15">
        <v>0</v>
      </c>
      <c r="Q387" s="15">
        <v>0</v>
      </c>
      <c r="R387" s="90">
        <f t="shared" si="124"/>
        <v>0</v>
      </c>
      <c r="S387" s="103">
        <f t="shared" si="125"/>
        <v>0</v>
      </c>
      <c r="T387" s="104"/>
      <c r="U387" s="15">
        <v>0</v>
      </c>
      <c r="V387" s="15">
        <v>62.35</v>
      </c>
      <c r="W387" s="90">
        <f t="shared" si="126"/>
        <v>-62.35</v>
      </c>
      <c r="X387" s="103" t="str">
        <f t="shared" si="127"/>
        <v>N.M.</v>
      </c>
    </row>
    <row r="388" spans="1:24" s="13" customFormat="1" ht="12.75" collapsed="1">
      <c r="A388" s="13" t="s">
        <v>234</v>
      </c>
      <c r="B388" s="11"/>
      <c r="C388" s="56" t="s">
        <v>276</v>
      </c>
      <c r="D388" s="29"/>
      <c r="E388" s="29"/>
      <c r="F388" s="129">
        <v>3398538.49</v>
      </c>
      <c r="G388" s="129">
        <v>2156055.14</v>
      </c>
      <c r="H388" s="129">
        <f>+F388-G388</f>
        <v>1242483.35</v>
      </c>
      <c r="I388" s="99">
        <f>IF(G388&lt;0,IF(H388=0,0,IF(OR(G388=0,F388=0),"N.M.",IF(ABS(H388/G388)&gt;=10,"N.M.",H388/(-G388)))),IF(H388=0,0,IF(OR(G388=0,F388=0),"N.M.",IF(ABS(H388/G388)&gt;=10,"N.M.",H388/G388))))</f>
        <v>0.5762762403191599</v>
      </c>
      <c r="J388" s="115"/>
      <c r="K388" s="129">
        <v>3398538.49</v>
      </c>
      <c r="L388" s="129">
        <v>2156055.14</v>
      </c>
      <c r="M388" s="129">
        <f>+K388-L388</f>
        <v>1242483.35</v>
      </c>
      <c r="N388" s="99">
        <f>IF(L388&lt;0,IF(M388=0,0,IF(OR(L388=0,K388=0),"N.M.",IF(ABS(M388/L388)&gt;=10,"N.M.",M388/(-L388)))),IF(M388=0,0,IF(OR(L388=0,K388=0),"N.M.",IF(ABS(M388/L388)&gt;=10,"N.M.",M388/L388))))</f>
        <v>0.5762762403191599</v>
      </c>
      <c r="O388" s="115"/>
      <c r="P388" s="129">
        <v>13349110.495000001</v>
      </c>
      <c r="Q388" s="129">
        <v>109180.05300000063</v>
      </c>
      <c r="R388" s="129">
        <f>+P388-Q388</f>
        <v>13239930.442</v>
      </c>
      <c r="S388" s="99" t="str">
        <f>IF(Q388&lt;0,IF(R388=0,0,IF(OR(Q388=0,P388=0),"N.M.",IF(ABS(R388/Q388)&gt;=10,"N.M.",R388/(-Q388)))),IF(R388=0,0,IF(OR(Q388=0,P388=0),"N.M.",IF(ABS(R388/Q388)&gt;=10,"N.M.",R388/Q388))))</f>
        <v>N.M.</v>
      </c>
      <c r="T388" s="115"/>
      <c r="U388" s="129">
        <v>47465594.76500001</v>
      </c>
      <c r="V388" s="129">
        <v>36135194.68499999</v>
      </c>
      <c r="W388" s="129">
        <f>+U388-V388</f>
        <v>11330400.08000002</v>
      </c>
      <c r="X388" s="99">
        <f>IF(V388&lt;0,IF(W388=0,0,IF(OR(V388=0,U388=0),"N.M.",IF(ABS(W388/V388)&gt;=10,"N.M.",W388/(-V388)))),IF(W388=0,0,IF(OR(V388=0,U388=0),"N.M.",IF(ABS(W388/V388)&gt;=10,"N.M.",W388/V388))))</f>
        <v>0.31355580560088586</v>
      </c>
    </row>
    <row r="389" spans="1:24" s="13" customFormat="1" ht="12.75">
      <c r="A389" s="13" t="s">
        <v>235</v>
      </c>
      <c r="B389" s="11"/>
      <c r="C389" s="52" t="s">
        <v>293</v>
      </c>
      <c r="D389" s="29"/>
      <c r="E389" s="29"/>
      <c r="F389" s="29">
        <v>54853317.341</v>
      </c>
      <c r="G389" s="29">
        <v>51667794.29099999</v>
      </c>
      <c r="H389" s="29">
        <f>+F389-G389</f>
        <v>3185523.0500000045</v>
      </c>
      <c r="I389" s="98">
        <f>IF(G389&lt;0,IF(H389=0,0,IF(OR(G389=0,F389=0),"N.M.",IF(ABS(H389/G389)&gt;=10,"N.M.",H389/(-G389)))),IF(H389=0,0,IF(OR(G389=0,F389=0),"N.M.",IF(ABS(H389/G389)&gt;=10,"N.M.",H389/G389))))</f>
        <v>0.061653939242281346</v>
      </c>
      <c r="J389" s="115"/>
      <c r="K389" s="29">
        <v>54853317.341</v>
      </c>
      <c r="L389" s="29">
        <v>51667794.29099999</v>
      </c>
      <c r="M389" s="29">
        <f>+K389-L389</f>
        <v>3185523.0500000045</v>
      </c>
      <c r="N389" s="98">
        <f>IF(L389&lt;0,IF(M389=0,0,IF(OR(L389=0,K389=0),"N.M.",IF(ABS(M389/L389)&gt;=10,"N.M.",M389/(-L389)))),IF(M389=0,0,IF(OR(L389=0,K389=0),"N.M.",IF(ABS(M389/L389)&gt;=10,"N.M.",M389/L389))))</f>
        <v>0.061653939242281346</v>
      </c>
      <c r="O389" s="115"/>
      <c r="P389" s="29">
        <v>151620744.119</v>
      </c>
      <c r="Q389" s="29">
        <v>131179645.94099993</v>
      </c>
      <c r="R389" s="29">
        <f>+P389-Q389</f>
        <v>20441098.178000063</v>
      </c>
      <c r="S389" s="98">
        <f>IF(Q389&lt;0,IF(R389=0,0,IF(OR(Q389=0,P389=0),"N.M.",IF(ABS(R389/Q389)&gt;=10,"N.M.",R389/(-Q389)))),IF(R389=0,0,IF(OR(Q389=0,P389=0),"N.M.",IF(ABS(R389/Q389)&gt;=10,"N.M.",R389/Q389))))</f>
        <v>0.15582522754478056</v>
      </c>
      <c r="T389" s="115"/>
      <c r="U389" s="29">
        <v>561201494.9339998</v>
      </c>
      <c r="V389" s="29">
        <v>519527308.50000006</v>
      </c>
      <c r="W389" s="29">
        <f>+U389-V389</f>
        <v>41674186.43399972</v>
      </c>
      <c r="X389" s="98">
        <f>IF(V389&lt;0,IF(W389=0,0,IF(OR(V389=0,U389=0),"N.M.",IF(ABS(W389/V389)&gt;=10,"N.M.",W389/(-V389)))),IF(W389=0,0,IF(OR(V389=0,U389=0),"N.M.",IF(ABS(W389/V389)&gt;=10,"N.M.",W389/V389))))</f>
        <v>0.08021558395904749</v>
      </c>
    </row>
    <row r="390" spans="2:24" s="30" customFormat="1" ht="4.5" customHeight="1" hidden="1" outlineLevel="1">
      <c r="B390" s="31"/>
      <c r="C390" s="58"/>
      <c r="D390" s="33"/>
      <c r="E390" s="33"/>
      <c r="F390" s="36"/>
      <c r="G390" s="36"/>
      <c r="H390" s="36"/>
      <c r="I390" s="100"/>
      <c r="J390" s="116"/>
      <c r="K390" s="36"/>
      <c r="L390" s="36"/>
      <c r="M390" s="36"/>
      <c r="N390" s="100"/>
      <c r="O390" s="116"/>
      <c r="P390" s="36"/>
      <c r="Q390" s="36"/>
      <c r="R390" s="36"/>
      <c r="S390" s="100"/>
      <c r="T390" s="116"/>
      <c r="U390" s="36"/>
      <c r="V390" s="36"/>
      <c r="W390" s="36"/>
      <c r="X390" s="100"/>
    </row>
    <row r="391" spans="1:24" s="14" customFormat="1" ht="12.75" hidden="1" outlineLevel="2">
      <c r="A391" s="14" t="s">
        <v>1201</v>
      </c>
      <c r="B391" s="14" t="s">
        <v>1202</v>
      </c>
      <c r="C391" s="54" t="s">
        <v>80</v>
      </c>
      <c r="D391" s="15"/>
      <c r="E391" s="15"/>
      <c r="F391" s="15">
        <v>4099316.04</v>
      </c>
      <c r="G391" s="15">
        <v>4012755.17</v>
      </c>
      <c r="H391" s="90">
        <f>+F391-G391</f>
        <v>86560.87000000011</v>
      </c>
      <c r="I391" s="103">
        <f aca="true" t="shared" si="128" ref="I391:I402">IF(G391&lt;0,IF(H391=0,0,IF(OR(G391=0,F391=0),"N.M.",IF(ABS(H391/G391)&gt;=10,"N.M.",H391/(-G391)))),IF(H391=0,0,IF(OR(G391=0,F391=0),"N.M.",IF(ABS(H391/G391)&gt;=10,"N.M.",H391/G391))))</f>
        <v>0.021571430683621825</v>
      </c>
      <c r="J391" s="104"/>
      <c r="K391" s="15">
        <v>4099316.04</v>
      </c>
      <c r="L391" s="15">
        <v>4012755.17</v>
      </c>
      <c r="M391" s="90">
        <f>+K391-L391</f>
        <v>86560.87000000011</v>
      </c>
      <c r="N391" s="103">
        <f aca="true" t="shared" si="129" ref="N391:N402">IF(L391&lt;0,IF(M391=0,0,IF(OR(L391=0,K391=0),"N.M.",IF(ABS(M391/L391)&gt;=10,"N.M.",M391/(-L391)))),IF(M391=0,0,IF(OR(L391=0,K391=0),"N.M.",IF(ABS(M391/L391)&gt;=10,"N.M.",M391/L391))))</f>
        <v>0.021571430683621825</v>
      </c>
      <c r="O391" s="104"/>
      <c r="P391" s="15">
        <v>12289288.82</v>
      </c>
      <c r="Q391" s="15">
        <v>12042412.85</v>
      </c>
      <c r="R391" s="90">
        <f>+P391-Q391</f>
        <v>246875.97000000067</v>
      </c>
      <c r="S391" s="103">
        <f aca="true" t="shared" si="130" ref="S391:S402">IF(Q391&lt;0,IF(R391=0,0,IF(OR(Q391=0,P391=0),"N.M.",IF(ABS(R391/Q391)&gt;=10,"N.M.",R391/(-Q391)))),IF(R391=0,0,IF(OR(Q391=0,P391=0),"N.M.",IF(ABS(R391/Q391)&gt;=10,"N.M.",R391/Q391))))</f>
        <v>0.020500540304927404</v>
      </c>
      <c r="T391" s="104"/>
      <c r="U391" s="15">
        <v>48809023.83</v>
      </c>
      <c r="V391" s="15">
        <v>47551843.03</v>
      </c>
      <c r="W391" s="90">
        <f>+U391-V391</f>
        <v>1257180.799999997</v>
      </c>
      <c r="X391" s="103">
        <f aca="true" t="shared" si="131" ref="X391:X402">IF(V391&lt;0,IF(W391=0,0,IF(OR(V391=0,U391=0),"N.M.",IF(ABS(W391/V391)&gt;=10,"N.M.",W391/(-V391)))),IF(W391=0,0,IF(OR(V391=0,U391=0),"N.M.",IF(ABS(W391/V391)&gt;=10,"N.M.",W391/V391))))</f>
        <v>0.026438108806988905</v>
      </c>
    </row>
    <row r="392" spans="1:24" ht="12.75" hidden="1" outlineLevel="1">
      <c r="A392" s="9" t="s">
        <v>408</v>
      </c>
      <c r="C392" s="66" t="s">
        <v>351</v>
      </c>
      <c r="D392" s="28"/>
      <c r="E392" s="28"/>
      <c r="F392" s="17">
        <v>4099316.04</v>
      </c>
      <c r="G392" s="17">
        <v>4012755.17</v>
      </c>
      <c r="H392" s="35">
        <f aca="true" t="shared" si="132" ref="H392:H402">+F392-G392</f>
        <v>86560.87000000011</v>
      </c>
      <c r="I392" s="95">
        <f t="shared" si="128"/>
        <v>0.021571430683621825</v>
      </c>
      <c r="K392" s="17">
        <v>4099316.04</v>
      </c>
      <c r="L392" s="17">
        <v>4012755.17</v>
      </c>
      <c r="M392" s="35">
        <f aca="true" t="shared" si="133" ref="M392:M402">+K392-L392</f>
        <v>86560.87000000011</v>
      </c>
      <c r="N392" s="95">
        <f t="shared" si="129"/>
        <v>0.021571430683621825</v>
      </c>
      <c r="P392" s="17">
        <v>12289288.82</v>
      </c>
      <c r="Q392" s="17">
        <v>12042412.85</v>
      </c>
      <c r="R392" s="35">
        <f aca="true" t="shared" si="134" ref="R392:R402">+P392-Q392</f>
        <v>246875.97000000067</v>
      </c>
      <c r="S392" s="95">
        <f t="shared" si="130"/>
        <v>0.020500540304927404</v>
      </c>
      <c r="U392" s="17">
        <v>48809023.83</v>
      </c>
      <c r="V392" s="17">
        <v>47551843.03</v>
      </c>
      <c r="W392" s="35">
        <f aca="true" t="shared" si="135" ref="W392:W402">+U392-V392</f>
        <v>1257180.799999997</v>
      </c>
      <c r="X392" s="95">
        <f t="shared" si="131"/>
        <v>0.026438108806988905</v>
      </c>
    </row>
    <row r="393" spans="1:24" s="14" customFormat="1" ht="12.75" hidden="1" outlineLevel="2">
      <c r="A393" s="14" t="s">
        <v>1203</v>
      </c>
      <c r="B393" s="14" t="s">
        <v>1204</v>
      </c>
      <c r="C393" s="54" t="s">
        <v>81</v>
      </c>
      <c r="D393" s="15"/>
      <c r="E393" s="15"/>
      <c r="F393" s="15">
        <v>314815.27</v>
      </c>
      <c r="G393" s="15">
        <v>296668.99</v>
      </c>
      <c r="H393" s="90">
        <f>+F393-G393</f>
        <v>18146.280000000028</v>
      </c>
      <c r="I393" s="103">
        <f t="shared" si="128"/>
        <v>0.06116675693000481</v>
      </c>
      <c r="J393" s="104"/>
      <c r="K393" s="15">
        <v>314815.27</v>
      </c>
      <c r="L393" s="15">
        <v>296668.99</v>
      </c>
      <c r="M393" s="90">
        <f>+K393-L393</f>
        <v>18146.280000000028</v>
      </c>
      <c r="N393" s="103">
        <f t="shared" si="129"/>
        <v>0.06116675693000481</v>
      </c>
      <c r="O393" s="104"/>
      <c r="P393" s="15">
        <v>960410.15</v>
      </c>
      <c r="Q393" s="15">
        <v>964454.29</v>
      </c>
      <c r="R393" s="90">
        <f>+P393-Q393</f>
        <v>-4044.140000000014</v>
      </c>
      <c r="S393" s="103">
        <f t="shared" si="130"/>
        <v>-0.004193189912608522</v>
      </c>
      <c r="T393" s="104"/>
      <c r="U393" s="15">
        <v>3812825.33</v>
      </c>
      <c r="V393" s="15">
        <v>4227620.15</v>
      </c>
      <c r="W393" s="90">
        <f>+U393-V393</f>
        <v>-414794.8200000003</v>
      </c>
      <c r="X393" s="103">
        <f t="shared" si="131"/>
        <v>-0.09811544208861817</v>
      </c>
    </row>
    <row r="394" spans="1:24" ht="12.75" hidden="1" outlineLevel="1">
      <c r="A394" s="74" t="s">
        <v>363</v>
      </c>
      <c r="C394" s="75" t="s">
        <v>369</v>
      </c>
      <c r="D394" s="28"/>
      <c r="E394" s="28"/>
      <c r="F394" s="17">
        <v>314815.27</v>
      </c>
      <c r="G394" s="17">
        <v>296668.99</v>
      </c>
      <c r="H394" s="35">
        <f t="shared" si="132"/>
        <v>18146.280000000028</v>
      </c>
      <c r="I394" s="95">
        <f t="shared" si="128"/>
        <v>0.06116675693000481</v>
      </c>
      <c r="K394" s="17">
        <v>314815.27</v>
      </c>
      <c r="L394" s="17">
        <v>296668.99</v>
      </c>
      <c r="M394" s="35">
        <f t="shared" si="133"/>
        <v>18146.280000000028</v>
      </c>
      <c r="N394" s="95">
        <f t="shared" si="129"/>
        <v>0.06116675693000481</v>
      </c>
      <c r="P394" s="17">
        <v>960410.15</v>
      </c>
      <c r="Q394" s="17">
        <v>964454.29</v>
      </c>
      <c r="R394" s="35">
        <f t="shared" si="134"/>
        <v>-4044.140000000014</v>
      </c>
      <c r="S394" s="95">
        <f t="shared" si="130"/>
        <v>-0.004193189912608522</v>
      </c>
      <c r="U394" s="17">
        <v>3812825.33</v>
      </c>
      <c r="V394" s="17">
        <v>4227620.15</v>
      </c>
      <c r="W394" s="35">
        <f t="shared" si="135"/>
        <v>-414794.8200000003</v>
      </c>
      <c r="X394" s="95">
        <f t="shared" si="131"/>
        <v>-0.09811544208861817</v>
      </c>
    </row>
    <row r="395" spans="1:24" ht="12.75" hidden="1" outlineLevel="1">
      <c r="A395" s="74" t="s">
        <v>364</v>
      </c>
      <c r="C395" s="75" t="s">
        <v>368</v>
      </c>
      <c r="D395" s="28"/>
      <c r="E395" s="28"/>
      <c r="F395" s="17">
        <v>0</v>
      </c>
      <c r="G395" s="17">
        <v>0</v>
      </c>
      <c r="H395" s="35">
        <f t="shared" si="132"/>
        <v>0</v>
      </c>
      <c r="I395" s="95">
        <f t="shared" si="128"/>
        <v>0</v>
      </c>
      <c r="K395" s="17">
        <v>0</v>
      </c>
      <c r="L395" s="17">
        <v>0</v>
      </c>
      <c r="M395" s="35">
        <f t="shared" si="133"/>
        <v>0</v>
      </c>
      <c r="N395" s="95">
        <f t="shared" si="129"/>
        <v>0</v>
      </c>
      <c r="P395" s="17">
        <v>0</v>
      </c>
      <c r="Q395" s="17">
        <v>0</v>
      </c>
      <c r="R395" s="35">
        <f t="shared" si="134"/>
        <v>0</v>
      </c>
      <c r="S395" s="95">
        <f t="shared" si="130"/>
        <v>0</v>
      </c>
      <c r="U395" s="17">
        <v>0</v>
      </c>
      <c r="V395" s="17">
        <v>0</v>
      </c>
      <c r="W395" s="35">
        <f t="shared" si="135"/>
        <v>0</v>
      </c>
      <c r="X395" s="95">
        <f t="shared" si="131"/>
        <v>0</v>
      </c>
    </row>
    <row r="396" spans="1:24" s="14" customFormat="1" ht="12.75" hidden="1" outlineLevel="2">
      <c r="A396" s="14" t="s">
        <v>1205</v>
      </c>
      <c r="B396" s="14" t="s">
        <v>1206</v>
      </c>
      <c r="C396" s="54" t="s">
        <v>82</v>
      </c>
      <c r="D396" s="15"/>
      <c r="E396" s="15"/>
      <c r="F396" s="15">
        <v>3218</v>
      </c>
      <c r="G396" s="15">
        <v>3218</v>
      </c>
      <c r="H396" s="90">
        <f>+F396-G396</f>
        <v>0</v>
      </c>
      <c r="I396" s="103">
        <f t="shared" si="128"/>
        <v>0</v>
      </c>
      <c r="J396" s="104"/>
      <c r="K396" s="15">
        <v>3218</v>
      </c>
      <c r="L396" s="15">
        <v>3218</v>
      </c>
      <c r="M396" s="90">
        <f>+K396-L396</f>
        <v>0</v>
      </c>
      <c r="N396" s="103">
        <f t="shared" si="129"/>
        <v>0</v>
      </c>
      <c r="O396" s="104"/>
      <c r="P396" s="15">
        <v>9654</v>
      </c>
      <c r="Q396" s="15">
        <v>9654</v>
      </c>
      <c r="R396" s="90">
        <f>+P396-Q396</f>
        <v>0</v>
      </c>
      <c r="S396" s="103">
        <f t="shared" si="130"/>
        <v>0</v>
      </c>
      <c r="T396" s="104"/>
      <c r="U396" s="15">
        <v>38616</v>
      </c>
      <c r="V396" s="15">
        <v>38616</v>
      </c>
      <c r="W396" s="90">
        <f>+U396-V396</f>
        <v>0</v>
      </c>
      <c r="X396" s="103">
        <f t="shared" si="131"/>
        <v>0</v>
      </c>
    </row>
    <row r="397" spans="1:24" ht="12.75" hidden="1" outlineLevel="1">
      <c r="A397" s="74" t="s">
        <v>365</v>
      </c>
      <c r="C397" s="75" t="s">
        <v>370</v>
      </c>
      <c r="D397" s="28"/>
      <c r="E397" s="28"/>
      <c r="F397" s="17">
        <v>3218</v>
      </c>
      <c r="G397" s="17">
        <v>3218</v>
      </c>
      <c r="H397" s="35">
        <f t="shared" si="132"/>
        <v>0</v>
      </c>
      <c r="I397" s="95">
        <f t="shared" si="128"/>
        <v>0</v>
      </c>
      <c r="K397" s="17">
        <v>3218</v>
      </c>
      <c r="L397" s="17">
        <v>3218</v>
      </c>
      <c r="M397" s="35">
        <f t="shared" si="133"/>
        <v>0</v>
      </c>
      <c r="N397" s="95">
        <f t="shared" si="129"/>
        <v>0</v>
      </c>
      <c r="P397" s="17">
        <v>9654</v>
      </c>
      <c r="Q397" s="17">
        <v>9654</v>
      </c>
      <c r="R397" s="35">
        <f t="shared" si="134"/>
        <v>0</v>
      </c>
      <c r="S397" s="95">
        <f t="shared" si="130"/>
        <v>0</v>
      </c>
      <c r="U397" s="17">
        <v>38616</v>
      </c>
      <c r="V397" s="17">
        <v>38616</v>
      </c>
      <c r="W397" s="35">
        <f t="shared" si="135"/>
        <v>0</v>
      </c>
      <c r="X397" s="95">
        <f t="shared" si="131"/>
        <v>0</v>
      </c>
    </row>
    <row r="398" spans="1:24" ht="12.75" hidden="1" outlineLevel="1">
      <c r="A398" s="74" t="s">
        <v>366</v>
      </c>
      <c r="C398" s="75" t="s">
        <v>371</v>
      </c>
      <c r="D398" s="28"/>
      <c r="E398" s="28"/>
      <c r="F398" s="17">
        <v>0</v>
      </c>
      <c r="G398" s="17">
        <v>0</v>
      </c>
      <c r="H398" s="35">
        <f t="shared" si="132"/>
        <v>0</v>
      </c>
      <c r="I398" s="95">
        <f t="shared" si="128"/>
        <v>0</v>
      </c>
      <c r="K398" s="17">
        <v>0</v>
      </c>
      <c r="L398" s="17">
        <v>0</v>
      </c>
      <c r="M398" s="35">
        <f t="shared" si="133"/>
        <v>0</v>
      </c>
      <c r="N398" s="95">
        <f t="shared" si="129"/>
        <v>0</v>
      </c>
      <c r="P398" s="17">
        <v>0</v>
      </c>
      <c r="Q398" s="17">
        <v>0</v>
      </c>
      <c r="R398" s="35">
        <f t="shared" si="134"/>
        <v>0</v>
      </c>
      <c r="S398" s="95">
        <f t="shared" si="130"/>
        <v>0</v>
      </c>
      <c r="U398" s="17">
        <v>0</v>
      </c>
      <c r="V398" s="17">
        <v>0</v>
      </c>
      <c r="W398" s="35">
        <f t="shared" si="135"/>
        <v>0</v>
      </c>
      <c r="X398" s="95">
        <f t="shared" si="131"/>
        <v>0</v>
      </c>
    </row>
    <row r="399" spans="1:24" s="14" customFormat="1" ht="12.75" hidden="1" outlineLevel="2">
      <c r="A399" s="14" t="s">
        <v>1207</v>
      </c>
      <c r="B399" s="14" t="s">
        <v>1208</v>
      </c>
      <c r="C399" s="54" t="s">
        <v>83</v>
      </c>
      <c r="D399" s="15"/>
      <c r="E399" s="15"/>
      <c r="F399" s="15">
        <v>25959.56</v>
      </c>
      <c r="G399" s="15">
        <v>25959.56</v>
      </c>
      <c r="H399" s="90">
        <f>+F399-G399</f>
        <v>0</v>
      </c>
      <c r="I399" s="103">
        <f t="shared" si="128"/>
        <v>0</v>
      </c>
      <c r="J399" s="104"/>
      <c r="K399" s="15">
        <v>25959.56</v>
      </c>
      <c r="L399" s="15">
        <v>25959.56</v>
      </c>
      <c r="M399" s="90">
        <f>+K399-L399</f>
        <v>0</v>
      </c>
      <c r="N399" s="103">
        <f t="shared" si="129"/>
        <v>0</v>
      </c>
      <c r="O399" s="104"/>
      <c r="P399" s="15">
        <v>77878.68000000001</v>
      </c>
      <c r="Q399" s="15">
        <v>77878.68000000001</v>
      </c>
      <c r="R399" s="90">
        <f>+P399-Q399</f>
        <v>0</v>
      </c>
      <c r="S399" s="103">
        <f t="shared" si="130"/>
        <v>0</v>
      </c>
      <c r="T399" s="104"/>
      <c r="U399" s="15">
        <v>311514.72000000003</v>
      </c>
      <c r="V399" s="15">
        <v>311514.72000000003</v>
      </c>
      <c r="W399" s="90">
        <f>+U399-V399</f>
        <v>0</v>
      </c>
      <c r="X399" s="103">
        <f t="shared" si="131"/>
        <v>0</v>
      </c>
    </row>
    <row r="400" spans="1:24" ht="12.75" hidden="1" outlineLevel="1">
      <c r="A400" s="74" t="s">
        <v>367</v>
      </c>
      <c r="C400" s="75" t="s">
        <v>372</v>
      </c>
      <c r="D400" s="28"/>
      <c r="E400" s="28"/>
      <c r="F400" s="17">
        <v>25959.56</v>
      </c>
      <c r="G400" s="17">
        <v>25959.56</v>
      </c>
      <c r="H400" s="35">
        <f t="shared" si="132"/>
        <v>0</v>
      </c>
      <c r="I400" s="95">
        <f t="shared" si="128"/>
        <v>0</v>
      </c>
      <c r="K400" s="17">
        <v>25959.56</v>
      </c>
      <c r="L400" s="17">
        <v>25959.56</v>
      </c>
      <c r="M400" s="35">
        <f t="shared" si="133"/>
        <v>0</v>
      </c>
      <c r="N400" s="95">
        <f t="shared" si="129"/>
        <v>0</v>
      </c>
      <c r="P400" s="17">
        <v>77878.68000000001</v>
      </c>
      <c r="Q400" s="17">
        <v>77878.68000000001</v>
      </c>
      <c r="R400" s="35">
        <f t="shared" si="134"/>
        <v>0</v>
      </c>
      <c r="S400" s="95">
        <f t="shared" si="130"/>
        <v>0</v>
      </c>
      <c r="U400" s="17">
        <v>311514.72000000003</v>
      </c>
      <c r="V400" s="17">
        <v>311514.72000000003</v>
      </c>
      <c r="W400" s="35">
        <f t="shared" si="135"/>
        <v>0</v>
      </c>
      <c r="X400" s="95">
        <f t="shared" si="131"/>
        <v>0</v>
      </c>
    </row>
    <row r="401" spans="1:24" ht="12.75" hidden="1" outlineLevel="1">
      <c r="A401" s="9" t="s">
        <v>409</v>
      </c>
      <c r="C401" s="66" t="s">
        <v>352</v>
      </c>
      <c r="D401" s="28"/>
      <c r="E401" s="28"/>
      <c r="F401" s="17">
        <v>343992.83</v>
      </c>
      <c r="G401" s="17">
        <v>325846.55</v>
      </c>
      <c r="H401" s="35">
        <f t="shared" si="132"/>
        <v>18146.280000000028</v>
      </c>
      <c r="I401" s="95">
        <f t="shared" si="128"/>
        <v>0.05568964900809915</v>
      </c>
      <c r="K401" s="17">
        <v>343992.83</v>
      </c>
      <c r="L401" s="17">
        <v>325846.55</v>
      </c>
      <c r="M401" s="35">
        <f t="shared" si="133"/>
        <v>18146.280000000028</v>
      </c>
      <c r="N401" s="95">
        <f t="shared" si="129"/>
        <v>0.05568964900809915</v>
      </c>
      <c r="P401" s="17">
        <v>1047942.8300000001</v>
      </c>
      <c r="Q401" s="17">
        <v>1051986.97</v>
      </c>
      <c r="R401" s="35">
        <f t="shared" si="134"/>
        <v>-4044.1399999998976</v>
      </c>
      <c r="S401" s="95">
        <f t="shared" si="130"/>
        <v>-0.0038442871588037805</v>
      </c>
      <c r="U401" s="17">
        <v>4162956.0500000003</v>
      </c>
      <c r="V401" s="17">
        <v>4577750.87</v>
      </c>
      <c r="W401" s="35">
        <f t="shared" si="135"/>
        <v>-414794.81999999983</v>
      </c>
      <c r="X401" s="95">
        <f t="shared" si="131"/>
        <v>-0.09061105153588225</v>
      </c>
    </row>
    <row r="402" spans="1:24" s="13" customFormat="1" ht="12.75" collapsed="1">
      <c r="A402" s="13" t="s">
        <v>361</v>
      </c>
      <c r="B402" s="11"/>
      <c r="C402" s="52" t="s">
        <v>277</v>
      </c>
      <c r="D402" s="29"/>
      <c r="E402" s="29"/>
      <c r="F402" s="29">
        <v>4443308.87</v>
      </c>
      <c r="G402" s="29">
        <v>4338601.72</v>
      </c>
      <c r="H402" s="29">
        <f t="shared" si="132"/>
        <v>104707.15000000037</v>
      </c>
      <c r="I402" s="98">
        <f t="shared" si="128"/>
        <v>0.024133846975933154</v>
      </c>
      <c r="J402" s="115"/>
      <c r="K402" s="29">
        <v>4443308.87</v>
      </c>
      <c r="L402" s="29">
        <v>4338601.72</v>
      </c>
      <c r="M402" s="29">
        <f t="shared" si="133"/>
        <v>104707.15000000037</v>
      </c>
      <c r="N402" s="98">
        <f t="shared" si="129"/>
        <v>0.024133846975933154</v>
      </c>
      <c r="O402" s="115"/>
      <c r="P402" s="29">
        <v>13337231.65</v>
      </c>
      <c r="Q402" s="29">
        <v>13094399.82</v>
      </c>
      <c r="R402" s="29">
        <f t="shared" si="134"/>
        <v>242831.83000000007</v>
      </c>
      <c r="S402" s="98">
        <f t="shared" si="130"/>
        <v>0.018544708679897333</v>
      </c>
      <c r="T402" s="115"/>
      <c r="U402" s="29">
        <v>52971979.88</v>
      </c>
      <c r="V402" s="29">
        <v>52129593.9</v>
      </c>
      <c r="W402" s="29">
        <f t="shared" si="135"/>
        <v>842385.9800000042</v>
      </c>
      <c r="X402" s="98">
        <f t="shared" si="131"/>
        <v>0.016159457938919493</v>
      </c>
    </row>
    <row r="403" spans="2:24" s="30" customFormat="1" ht="4.5" customHeight="1" hidden="1" outlineLevel="1">
      <c r="B403" s="31"/>
      <c r="C403" s="58"/>
      <c r="D403" s="33"/>
      <c r="E403" s="33"/>
      <c r="F403" s="36"/>
      <c r="G403" s="36"/>
      <c r="H403" s="36"/>
      <c r="I403" s="100"/>
      <c r="J403" s="116"/>
      <c r="K403" s="36"/>
      <c r="L403" s="36"/>
      <c r="M403" s="36"/>
      <c r="N403" s="100"/>
      <c r="O403" s="116"/>
      <c r="P403" s="36"/>
      <c r="Q403" s="36"/>
      <c r="R403" s="36"/>
      <c r="S403" s="100"/>
      <c r="T403" s="116"/>
      <c r="U403" s="36"/>
      <c r="V403" s="36"/>
      <c r="W403" s="36"/>
      <c r="X403" s="100"/>
    </row>
    <row r="404" spans="1:24" s="14" customFormat="1" ht="12.75" hidden="1" outlineLevel="2">
      <c r="A404" s="14" t="s">
        <v>1209</v>
      </c>
      <c r="B404" s="14" t="s">
        <v>1210</v>
      </c>
      <c r="C404" s="54" t="s">
        <v>84</v>
      </c>
      <c r="D404" s="15"/>
      <c r="E404" s="15"/>
      <c r="F404" s="15">
        <v>184327.335</v>
      </c>
      <c r="G404" s="15">
        <v>225842.91</v>
      </c>
      <c r="H404" s="90">
        <f aca="true" t="shared" si="136" ref="H404:H445">+F404-G404</f>
        <v>-41515.57500000001</v>
      </c>
      <c r="I404" s="103">
        <f aca="true" t="shared" si="137" ref="I404:I445">IF(G404&lt;0,IF(H404=0,0,IF(OR(G404=0,F404=0),"N.M.",IF(ABS(H404/G404)&gt;=10,"N.M.",H404/(-G404)))),IF(H404=0,0,IF(OR(G404=0,F404=0),"N.M.",IF(ABS(H404/G404)&gt;=10,"N.M.",H404/G404))))</f>
        <v>-0.18382500916234215</v>
      </c>
      <c r="J404" s="104"/>
      <c r="K404" s="15">
        <v>184327.335</v>
      </c>
      <c r="L404" s="15">
        <v>225842.91</v>
      </c>
      <c r="M404" s="90">
        <f aca="true" t="shared" si="138" ref="M404:M445">+K404-L404</f>
        <v>-41515.57500000001</v>
      </c>
      <c r="N404" s="103">
        <f aca="true" t="shared" si="139" ref="N404:N445">IF(L404&lt;0,IF(M404=0,0,IF(OR(L404=0,K404=0),"N.M.",IF(ABS(M404/L404)&gt;=10,"N.M.",M404/(-L404)))),IF(M404=0,0,IF(OR(L404=0,K404=0),"N.M.",IF(ABS(M404/L404)&gt;=10,"N.M.",M404/L404))))</f>
        <v>-0.18382500916234215</v>
      </c>
      <c r="O404" s="104"/>
      <c r="P404" s="15">
        <v>755589.8099999999</v>
      </c>
      <c r="Q404" s="15">
        <v>665533.02</v>
      </c>
      <c r="R404" s="90">
        <f aca="true" t="shared" si="140" ref="R404:R445">+P404-Q404</f>
        <v>90056.78999999992</v>
      </c>
      <c r="S404" s="103">
        <f aca="true" t="shared" si="141" ref="S404:S445">IF(Q404&lt;0,IF(R404=0,0,IF(OR(Q404=0,P404=0),"N.M.",IF(ABS(R404/Q404)&gt;=10,"N.M.",R404/(-Q404)))),IF(R404=0,0,IF(OR(Q404=0,P404=0),"N.M.",IF(ABS(R404/Q404)&gt;=10,"N.M.",R404/Q404))))</f>
        <v>0.13531528458197298</v>
      </c>
      <c r="T404" s="104"/>
      <c r="U404" s="15">
        <v>3158621.355</v>
      </c>
      <c r="V404" s="15">
        <v>2693565.8090000004</v>
      </c>
      <c r="W404" s="90">
        <f aca="true" t="shared" si="142" ref="W404:W445">+U404-V404</f>
        <v>465055.5459999996</v>
      </c>
      <c r="X404" s="103">
        <f aca="true" t="shared" si="143" ref="X404:X445">IF(V404&lt;0,IF(W404=0,0,IF(OR(V404=0,U404=0),"N.M.",IF(ABS(W404/V404)&gt;=10,"N.M.",W404/(-V404)))),IF(W404=0,0,IF(OR(V404=0,U404=0),"N.M.",IF(ABS(W404/V404)&gt;=10,"N.M.",W404/V404))))</f>
        <v>0.1726542356775214</v>
      </c>
    </row>
    <row r="405" spans="1:24" s="14" customFormat="1" ht="12.75" hidden="1" outlineLevel="2">
      <c r="A405" s="14" t="s">
        <v>1211</v>
      </c>
      <c r="B405" s="14" t="s">
        <v>1212</v>
      </c>
      <c r="C405" s="54" t="s">
        <v>85</v>
      </c>
      <c r="D405" s="15"/>
      <c r="E405" s="15"/>
      <c r="F405" s="15">
        <v>15723.82</v>
      </c>
      <c r="G405" s="15">
        <v>20764.32</v>
      </c>
      <c r="H405" s="90">
        <f t="shared" si="136"/>
        <v>-5040.5</v>
      </c>
      <c r="I405" s="103">
        <f t="shared" si="137"/>
        <v>-0.24274813718917837</v>
      </c>
      <c r="J405" s="104"/>
      <c r="K405" s="15">
        <v>15723.82</v>
      </c>
      <c r="L405" s="15">
        <v>20764.32</v>
      </c>
      <c r="M405" s="90">
        <f t="shared" si="138"/>
        <v>-5040.5</v>
      </c>
      <c r="N405" s="103">
        <f t="shared" si="139"/>
        <v>-0.24274813718917837</v>
      </c>
      <c r="O405" s="104"/>
      <c r="P405" s="15">
        <v>22690.34</v>
      </c>
      <c r="Q405" s="15">
        <v>25751</v>
      </c>
      <c r="R405" s="90">
        <f t="shared" si="140"/>
        <v>-3060.66</v>
      </c>
      <c r="S405" s="103">
        <f t="shared" si="141"/>
        <v>-0.11885596675857248</v>
      </c>
      <c r="T405" s="104"/>
      <c r="U405" s="15">
        <v>25988.97</v>
      </c>
      <c r="V405" s="15">
        <v>25740.88</v>
      </c>
      <c r="W405" s="90">
        <f t="shared" si="142"/>
        <v>248.09000000000015</v>
      </c>
      <c r="X405" s="103">
        <f t="shared" si="143"/>
        <v>0.009637976634831449</v>
      </c>
    </row>
    <row r="406" spans="1:24" s="14" customFormat="1" ht="12.75" hidden="1" outlineLevel="2">
      <c r="A406" s="14" t="s">
        <v>1213</v>
      </c>
      <c r="B406" s="14" t="s">
        <v>1214</v>
      </c>
      <c r="C406" s="54" t="s">
        <v>86</v>
      </c>
      <c r="D406" s="15"/>
      <c r="E406" s="15"/>
      <c r="F406" s="15">
        <v>0</v>
      </c>
      <c r="G406" s="15">
        <v>0</v>
      </c>
      <c r="H406" s="90">
        <f t="shared" si="136"/>
        <v>0</v>
      </c>
      <c r="I406" s="103">
        <f t="shared" si="137"/>
        <v>0</v>
      </c>
      <c r="J406" s="104"/>
      <c r="K406" s="15">
        <v>0</v>
      </c>
      <c r="L406" s="15">
        <v>0</v>
      </c>
      <c r="M406" s="90">
        <f t="shared" si="138"/>
        <v>0</v>
      </c>
      <c r="N406" s="103">
        <f t="shared" si="139"/>
        <v>0</v>
      </c>
      <c r="O406" s="104"/>
      <c r="P406" s="15">
        <v>0</v>
      </c>
      <c r="Q406" s="15">
        <v>0</v>
      </c>
      <c r="R406" s="90">
        <f t="shared" si="140"/>
        <v>0</v>
      </c>
      <c r="S406" s="103">
        <f t="shared" si="141"/>
        <v>0</v>
      </c>
      <c r="T406" s="104"/>
      <c r="U406" s="15">
        <v>0</v>
      </c>
      <c r="V406" s="15">
        <v>1815.3700000000001</v>
      </c>
      <c r="W406" s="90">
        <f t="shared" si="142"/>
        <v>-1815.3700000000001</v>
      </c>
      <c r="X406" s="103" t="str">
        <f t="shared" si="143"/>
        <v>N.M.</v>
      </c>
    </row>
    <row r="407" spans="1:24" s="14" customFormat="1" ht="12.75" hidden="1" outlineLevel="2">
      <c r="A407" s="14" t="s">
        <v>1215</v>
      </c>
      <c r="B407" s="14" t="s">
        <v>1216</v>
      </c>
      <c r="C407" s="54" t="s">
        <v>86</v>
      </c>
      <c r="D407" s="15"/>
      <c r="E407" s="15"/>
      <c r="F407" s="15">
        <v>0</v>
      </c>
      <c r="G407" s="15">
        <v>0</v>
      </c>
      <c r="H407" s="90">
        <f t="shared" si="136"/>
        <v>0</v>
      </c>
      <c r="I407" s="103">
        <f t="shared" si="137"/>
        <v>0</v>
      </c>
      <c r="J407" s="104"/>
      <c r="K407" s="15">
        <v>0</v>
      </c>
      <c r="L407" s="15">
        <v>0</v>
      </c>
      <c r="M407" s="90">
        <f t="shared" si="138"/>
        <v>0</v>
      </c>
      <c r="N407" s="103">
        <f t="shared" si="139"/>
        <v>0</v>
      </c>
      <c r="O407" s="104"/>
      <c r="P407" s="15">
        <v>0</v>
      </c>
      <c r="Q407" s="15">
        <v>0</v>
      </c>
      <c r="R407" s="90">
        <f t="shared" si="140"/>
        <v>0</v>
      </c>
      <c r="S407" s="103">
        <f t="shared" si="141"/>
        <v>0</v>
      </c>
      <c r="T407" s="104"/>
      <c r="U407" s="15">
        <v>0</v>
      </c>
      <c r="V407" s="15">
        <v>-11197.35</v>
      </c>
      <c r="W407" s="90">
        <f t="shared" si="142"/>
        <v>11197.35</v>
      </c>
      <c r="X407" s="103" t="str">
        <f t="shared" si="143"/>
        <v>N.M.</v>
      </c>
    </row>
    <row r="408" spans="1:24" s="14" customFormat="1" ht="12.75" hidden="1" outlineLevel="2">
      <c r="A408" s="14" t="s">
        <v>1217</v>
      </c>
      <c r="B408" s="14" t="s">
        <v>1218</v>
      </c>
      <c r="C408" s="54" t="s">
        <v>86</v>
      </c>
      <c r="D408" s="15"/>
      <c r="E408" s="15"/>
      <c r="F408" s="15">
        <v>0</v>
      </c>
      <c r="G408" s="15">
        <v>0</v>
      </c>
      <c r="H408" s="90">
        <f t="shared" si="136"/>
        <v>0</v>
      </c>
      <c r="I408" s="103">
        <f t="shared" si="137"/>
        <v>0</v>
      </c>
      <c r="J408" s="104"/>
      <c r="K408" s="15">
        <v>0</v>
      </c>
      <c r="L408" s="15">
        <v>0</v>
      </c>
      <c r="M408" s="90">
        <f t="shared" si="138"/>
        <v>0</v>
      </c>
      <c r="N408" s="103">
        <f t="shared" si="139"/>
        <v>0</v>
      </c>
      <c r="O408" s="104"/>
      <c r="P408" s="15">
        <v>0</v>
      </c>
      <c r="Q408" s="15">
        <v>0</v>
      </c>
      <c r="R408" s="90">
        <f t="shared" si="140"/>
        <v>0</v>
      </c>
      <c r="S408" s="103">
        <f t="shared" si="141"/>
        <v>0</v>
      </c>
      <c r="T408" s="104"/>
      <c r="U408" s="15">
        <v>0</v>
      </c>
      <c r="V408" s="15">
        <v>856472.0700000001</v>
      </c>
      <c r="W408" s="90">
        <f t="shared" si="142"/>
        <v>-856472.0700000001</v>
      </c>
      <c r="X408" s="103" t="str">
        <f t="shared" si="143"/>
        <v>N.M.</v>
      </c>
    </row>
    <row r="409" spans="1:24" s="14" customFormat="1" ht="12.75" hidden="1" outlineLevel="2">
      <c r="A409" s="14" t="s">
        <v>1219</v>
      </c>
      <c r="B409" s="14" t="s">
        <v>1220</v>
      </c>
      <c r="C409" s="54" t="s">
        <v>86</v>
      </c>
      <c r="D409" s="15"/>
      <c r="E409" s="15"/>
      <c r="F409" s="15">
        <v>0</v>
      </c>
      <c r="G409" s="15">
        <v>0</v>
      </c>
      <c r="H409" s="90">
        <f t="shared" si="136"/>
        <v>0</v>
      </c>
      <c r="I409" s="103">
        <f t="shared" si="137"/>
        <v>0</v>
      </c>
      <c r="J409" s="104"/>
      <c r="K409" s="15">
        <v>0</v>
      </c>
      <c r="L409" s="15">
        <v>0</v>
      </c>
      <c r="M409" s="90">
        <f t="shared" si="138"/>
        <v>0</v>
      </c>
      <c r="N409" s="103">
        <f t="shared" si="139"/>
        <v>0</v>
      </c>
      <c r="O409" s="104"/>
      <c r="P409" s="15">
        <v>0</v>
      </c>
      <c r="Q409" s="15">
        <v>1500164</v>
      </c>
      <c r="R409" s="90">
        <f t="shared" si="140"/>
        <v>-1500164</v>
      </c>
      <c r="S409" s="103" t="str">
        <f t="shared" si="141"/>
        <v>N.M.</v>
      </c>
      <c r="T409" s="104"/>
      <c r="U409" s="15">
        <v>-1478036.68</v>
      </c>
      <c r="V409" s="15">
        <v>7995248.34</v>
      </c>
      <c r="W409" s="90">
        <f t="shared" si="142"/>
        <v>-9473285.02</v>
      </c>
      <c r="X409" s="103">
        <f t="shared" si="143"/>
        <v>-1.1848643865888973</v>
      </c>
    </row>
    <row r="410" spans="1:24" s="14" customFormat="1" ht="12.75" hidden="1" outlineLevel="2">
      <c r="A410" s="14" t="s">
        <v>1221</v>
      </c>
      <c r="B410" s="14" t="s">
        <v>1222</v>
      </c>
      <c r="C410" s="54" t="s">
        <v>86</v>
      </c>
      <c r="D410" s="15"/>
      <c r="E410" s="15"/>
      <c r="F410" s="15">
        <v>0</v>
      </c>
      <c r="G410" s="15">
        <v>748818</v>
      </c>
      <c r="H410" s="90">
        <f t="shared" si="136"/>
        <v>-748818</v>
      </c>
      <c r="I410" s="103" t="str">
        <f t="shared" si="137"/>
        <v>N.M.</v>
      </c>
      <c r="J410" s="104"/>
      <c r="K410" s="15">
        <v>0</v>
      </c>
      <c r="L410" s="15">
        <v>748818</v>
      </c>
      <c r="M410" s="90">
        <f t="shared" si="138"/>
        <v>-748818</v>
      </c>
      <c r="N410" s="103" t="str">
        <f t="shared" si="139"/>
        <v>N.M.</v>
      </c>
      <c r="O410" s="104"/>
      <c r="P410" s="15">
        <v>1497620</v>
      </c>
      <c r="Q410" s="15">
        <v>749015.45</v>
      </c>
      <c r="R410" s="90">
        <f t="shared" si="140"/>
        <v>748604.55</v>
      </c>
      <c r="S410" s="103">
        <f t="shared" si="141"/>
        <v>0.9994514131851353</v>
      </c>
      <c r="T410" s="104"/>
      <c r="U410" s="15">
        <v>8236982</v>
      </c>
      <c r="V410" s="15">
        <v>749016.37</v>
      </c>
      <c r="W410" s="90">
        <f t="shared" si="142"/>
        <v>7487965.63</v>
      </c>
      <c r="X410" s="103">
        <f t="shared" si="143"/>
        <v>9.997065391241048</v>
      </c>
    </row>
    <row r="411" spans="1:24" s="14" customFormat="1" ht="12.75" hidden="1" outlineLevel="2">
      <c r="A411" s="14" t="s">
        <v>1223</v>
      </c>
      <c r="B411" s="14" t="s">
        <v>1224</v>
      </c>
      <c r="C411" s="54" t="s">
        <v>87</v>
      </c>
      <c r="D411" s="15"/>
      <c r="E411" s="15"/>
      <c r="F411" s="15">
        <v>638831</v>
      </c>
      <c r="G411" s="15">
        <v>0</v>
      </c>
      <c r="H411" s="90">
        <f t="shared" si="136"/>
        <v>638831</v>
      </c>
      <c r="I411" s="103" t="str">
        <f t="shared" si="137"/>
        <v>N.M.</v>
      </c>
      <c r="J411" s="104"/>
      <c r="K411" s="15">
        <v>638831</v>
      </c>
      <c r="L411" s="15">
        <v>0</v>
      </c>
      <c r="M411" s="90">
        <f t="shared" si="138"/>
        <v>638831</v>
      </c>
      <c r="N411" s="103" t="str">
        <f t="shared" si="139"/>
        <v>N.M.</v>
      </c>
      <c r="O411" s="104"/>
      <c r="P411" s="15">
        <v>639029.39</v>
      </c>
      <c r="Q411" s="15">
        <v>0</v>
      </c>
      <c r="R411" s="90">
        <f t="shared" si="140"/>
        <v>639029.39</v>
      </c>
      <c r="S411" s="103" t="str">
        <f t="shared" si="141"/>
        <v>N.M.</v>
      </c>
      <c r="T411" s="104"/>
      <c r="U411" s="15">
        <v>639029.39</v>
      </c>
      <c r="V411" s="15">
        <v>0</v>
      </c>
      <c r="W411" s="90">
        <f t="shared" si="142"/>
        <v>639029.39</v>
      </c>
      <c r="X411" s="103" t="str">
        <f t="shared" si="143"/>
        <v>N.M.</v>
      </c>
    </row>
    <row r="412" spans="1:24" s="14" customFormat="1" ht="12.75" hidden="1" outlineLevel="2">
      <c r="A412" s="14" t="s">
        <v>1225</v>
      </c>
      <c r="B412" s="14" t="s">
        <v>1226</v>
      </c>
      <c r="C412" s="54" t="s">
        <v>88</v>
      </c>
      <c r="D412" s="15"/>
      <c r="E412" s="15"/>
      <c r="F412" s="15">
        <v>0</v>
      </c>
      <c r="G412" s="15">
        <v>0</v>
      </c>
      <c r="H412" s="90">
        <f t="shared" si="136"/>
        <v>0</v>
      </c>
      <c r="I412" s="103">
        <f t="shared" si="137"/>
        <v>0</v>
      </c>
      <c r="J412" s="104"/>
      <c r="K412" s="15">
        <v>0</v>
      </c>
      <c r="L412" s="15">
        <v>0</v>
      </c>
      <c r="M412" s="90">
        <f t="shared" si="138"/>
        <v>0</v>
      </c>
      <c r="N412" s="103">
        <f t="shared" si="139"/>
        <v>0</v>
      </c>
      <c r="O412" s="104"/>
      <c r="P412" s="15">
        <v>0</v>
      </c>
      <c r="Q412" s="15">
        <v>0</v>
      </c>
      <c r="R412" s="90">
        <f t="shared" si="140"/>
        <v>0</v>
      </c>
      <c r="S412" s="103">
        <f t="shared" si="141"/>
        <v>0</v>
      </c>
      <c r="T412" s="104"/>
      <c r="U412" s="15">
        <v>0</v>
      </c>
      <c r="V412" s="15">
        <v>-16746</v>
      </c>
      <c r="W412" s="90">
        <f t="shared" si="142"/>
        <v>16746</v>
      </c>
      <c r="X412" s="103" t="str">
        <f t="shared" si="143"/>
        <v>N.M.</v>
      </c>
    </row>
    <row r="413" spans="1:24" s="14" customFormat="1" ht="12.75" hidden="1" outlineLevel="2">
      <c r="A413" s="14" t="s">
        <v>1227</v>
      </c>
      <c r="B413" s="14" t="s">
        <v>1228</v>
      </c>
      <c r="C413" s="54" t="s">
        <v>88</v>
      </c>
      <c r="D413" s="15"/>
      <c r="E413" s="15"/>
      <c r="F413" s="15">
        <v>0</v>
      </c>
      <c r="G413" s="15">
        <v>0</v>
      </c>
      <c r="H413" s="90">
        <f t="shared" si="136"/>
        <v>0</v>
      </c>
      <c r="I413" s="103">
        <f t="shared" si="137"/>
        <v>0</v>
      </c>
      <c r="J413" s="104"/>
      <c r="K413" s="15">
        <v>0</v>
      </c>
      <c r="L413" s="15">
        <v>0</v>
      </c>
      <c r="M413" s="90">
        <f t="shared" si="138"/>
        <v>0</v>
      </c>
      <c r="N413" s="103">
        <f t="shared" si="139"/>
        <v>0</v>
      </c>
      <c r="O413" s="104"/>
      <c r="P413" s="15">
        <v>0</v>
      </c>
      <c r="Q413" s="15">
        <v>51919</v>
      </c>
      <c r="R413" s="90">
        <f t="shared" si="140"/>
        <v>-51919</v>
      </c>
      <c r="S413" s="103" t="str">
        <f t="shared" si="141"/>
        <v>N.M.</v>
      </c>
      <c r="T413" s="104"/>
      <c r="U413" s="15">
        <v>-54754</v>
      </c>
      <c r="V413" s="15">
        <v>209234</v>
      </c>
      <c r="W413" s="90">
        <f t="shared" si="142"/>
        <v>-263988</v>
      </c>
      <c r="X413" s="103">
        <f t="shared" si="143"/>
        <v>-1.2616878709961097</v>
      </c>
    </row>
    <row r="414" spans="1:24" s="14" customFormat="1" ht="12.75" hidden="1" outlineLevel="2">
      <c r="A414" s="14" t="s">
        <v>1229</v>
      </c>
      <c r="B414" s="14" t="s">
        <v>1230</v>
      </c>
      <c r="C414" s="54" t="s">
        <v>88</v>
      </c>
      <c r="D414" s="15"/>
      <c r="E414" s="15"/>
      <c r="F414" s="15">
        <v>0</v>
      </c>
      <c r="G414" s="15">
        <v>21572</v>
      </c>
      <c r="H414" s="90">
        <f t="shared" si="136"/>
        <v>-21572</v>
      </c>
      <c r="I414" s="103" t="str">
        <f t="shared" si="137"/>
        <v>N.M.</v>
      </c>
      <c r="J414" s="104"/>
      <c r="K414" s="15">
        <v>0</v>
      </c>
      <c r="L414" s="15">
        <v>21572</v>
      </c>
      <c r="M414" s="90">
        <f t="shared" si="138"/>
        <v>-21572</v>
      </c>
      <c r="N414" s="103" t="str">
        <f t="shared" si="139"/>
        <v>N.M.</v>
      </c>
      <c r="O414" s="104"/>
      <c r="P414" s="15">
        <v>51589</v>
      </c>
      <c r="Q414" s="15">
        <v>21572</v>
      </c>
      <c r="R414" s="90">
        <f t="shared" si="140"/>
        <v>30017</v>
      </c>
      <c r="S414" s="103">
        <f t="shared" si="141"/>
        <v>1.3914796959020954</v>
      </c>
      <c r="T414" s="104"/>
      <c r="U414" s="15">
        <v>246586</v>
      </c>
      <c r="V414" s="15">
        <v>21572</v>
      </c>
      <c r="W414" s="90">
        <f t="shared" si="142"/>
        <v>225014</v>
      </c>
      <c r="X414" s="103" t="str">
        <f t="shared" si="143"/>
        <v>N.M.</v>
      </c>
    </row>
    <row r="415" spans="1:24" s="14" customFormat="1" ht="12.75" hidden="1" outlineLevel="2">
      <c r="A415" s="14" t="s">
        <v>1231</v>
      </c>
      <c r="B415" s="14" t="s">
        <v>1232</v>
      </c>
      <c r="C415" s="54" t="s">
        <v>88</v>
      </c>
      <c r="D415" s="15"/>
      <c r="E415" s="15"/>
      <c r="F415" s="15">
        <v>16000</v>
      </c>
      <c r="G415" s="15">
        <v>0</v>
      </c>
      <c r="H415" s="90">
        <f t="shared" si="136"/>
        <v>16000</v>
      </c>
      <c r="I415" s="103" t="str">
        <f t="shared" si="137"/>
        <v>N.M.</v>
      </c>
      <c r="J415" s="104"/>
      <c r="K415" s="15">
        <v>16000</v>
      </c>
      <c r="L415" s="15">
        <v>0</v>
      </c>
      <c r="M415" s="90">
        <f t="shared" si="138"/>
        <v>16000</v>
      </c>
      <c r="N415" s="103" t="str">
        <f t="shared" si="139"/>
        <v>N.M.</v>
      </c>
      <c r="O415" s="104"/>
      <c r="P415" s="15">
        <v>16000</v>
      </c>
      <c r="Q415" s="15">
        <v>0</v>
      </c>
      <c r="R415" s="90">
        <f t="shared" si="140"/>
        <v>16000</v>
      </c>
      <c r="S415" s="103" t="str">
        <f t="shared" si="141"/>
        <v>N.M.</v>
      </c>
      <c r="T415" s="104"/>
      <c r="U415" s="15">
        <v>16000</v>
      </c>
      <c r="V415" s="15">
        <v>0</v>
      </c>
      <c r="W415" s="90">
        <f t="shared" si="142"/>
        <v>16000</v>
      </c>
      <c r="X415" s="103" t="str">
        <f t="shared" si="143"/>
        <v>N.M.</v>
      </c>
    </row>
    <row r="416" spans="1:24" s="14" customFormat="1" ht="12.75" hidden="1" outlineLevel="2">
      <c r="A416" s="14" t="s">
        <v>1233</v>
      </c>
      <c r="B416" s="14" t="s">
        <v>1234</v>
      </c>
      <c r="C416" s="54" t="s">
        <v>89</v>
      </c>
      <c r="D416" s="15"/>
      <c r="E416" s="15"/>
      <c r="F416" s="15">
        <v>21477.54</v>
      </c>
      <c r="G416" s="15">
        <v>30850.07</v>
      </c>
      <c r="H416" s="90">
        <f t="shared" si="136"/>
        <v>-9372.529999999999</v>
      </c>
      <c r="I416" s="103">
        <f t="shared" si="137"/>
        <v>-0.30380903511726226</v>
      </c>
      <c r="J416" s="104"/>
      <c r="K416" s="15">
        <v>21477.54</v>
      </c>
      <c r="L416" s="15">
        <v>30850.07</v>
      </c>
      <c r="M416" s="90">
        <f t="shared" si="138"/>
        <v>-9372.529999999999</v>
      </c>
      <c r="N416" s="103">
        <f t="shared" si="139"/>
        <v>-0.30380903511726226</v>
      </c>
      <c r="O416" s="104"/>
      <c r="P416" s="15">
        <v>30743.690000000002</v>
      </c>
      <c r="Q416" s="15">
        <v>35559.229999999996</v>
      </c>
      <c r="R416" s="90">
        <f t="shared" si="140"/>
        <v>-4815.539999999994</v>
      </c>
      <c r="S416" s="103">
        <f t="shared" si="141"/>
        <v>-0.13542306737238108</v>
      </c>
      <c r="T416" s="104"/>
      <c r="U416" s="15">
        <v>37527.490000000005</v>
      </c>
      <c r="V416" s="15">
        <v>53253.05</v>
      </c>
      <c r="W416" s="90">
        <f t="shared" si="142"/>
        <v>-15725.559999999998</v>
      </c>
      <c r="X416" s="103">
        <f t="shared" si="143"/>
        <v>-0.2952987669250869</v>
      </c>
    </row>
    <row r="417" spans="1:24" s="14" customFormat="1" ht="12.75" hidden="1" outlineLevel="2">
      <c r="A417" s="14" t="s">
        <v>1235</v>
      </c>
      <c r="B417" s="14" t="s">
        <v>1236</v>
      </c>
      <c r="C417" s="54" t="s">
        <v>90</v>
      </c>
      <c r="D417" s="15"/>
      <c r="E417" s="15"/>
      <c r="F417" s="15">
        <v>0</v>
      </c>
      <c r="G417" s="15">
        <v>0</v>
      </c>
      <c r="H417" s="90">
        <f t="shared" si="136"/>
        <v>0</v>
      </c>
      <c r="I417" s="103">
        <f t="shared" si="137"/>
        <v>0</v>
      </c>
      <c r="J417" s="104"/>
      <c r="K417" s="15">
        <v>0</v>
      </c>
      <c r="L417" s="15">
        <v>0</v>
      </c>
      <c r="M417" s="90">
        <f t="shared" si="138"/>
        <v>0</v>
      </c>
      <c r="N417" s="103">
        <f t="shared" si="139"/>
        <v>0</v>
      </c>
      <c r="O417" s="104"/>
      <c r="P417" s="15">
        <v>0</v>
      </c>
      <c r="Q417" s="15">
        <v>0</v>
      </c>
      <c r="R417" s="90">
        <f t="shared" si="140"/>
        <v>0</v>
      </c>
      <c r="S417" s="103">
        <f t="shared" si="141"/>
        <v>0</v>
      </c>
      <c r="T417" s="104"/>
      <c r="U417" s="15">
        <v>-43982</v>
      </c>
      <c r="V417" s="15">
        <v>0</v>
      </c>
      <c r="W417" s="90">
        <f t="shared" si="142"/>
        <v>-43982</v>
      </c>
      <c r="X417" s="103" t="str">
        <f t="shared" si="143"/>
        <v>N.M.</v>
      </c>
    </row>
    <row r="418" spans="1:24" s="14" customFormat="1" ht="12.75" hidden="1" outlineLevel="2">
      <c r="A418" s="14" t="s">
        <v>1237</v>
      </c>
      <c r="B418" s="14" t="s">
        <v>1238</v>
      </c>
      <c r="C418" s="54" t="s">
        <v>90</v>
      </c>
      <c r="D418" s="15"/>
      <c r="E418" s="15"/>
      <c r="F418" s="15">
        <v>0</v>
      </c>
      <c r="G418" s="15">
        <v>0</v>
      </c>
      <c r="H418" s="90">
        <f t="shared" si="136"/>
        <v>0</v>
      </c>
      <c r="I418" s="103">
        <f t="shared" si="137"/>
        <v>0</v>
      </c>
      <c r="J418" s="104"/>
      <c r="K418" s="15">
        <v>0</v>
      </c>
      <c r="L418" s="15">
        <v>0</v>
      </c>
      <c r="M418" s="90">
        <f t="shared" si="138"/>
        <v>0</v>
      </c>
      <c r="N418" s="103">
        <f t="shared" si="139"/>
        <v>0</v>
      </c>
      <c r="O418" s="104"/>
      <c r="P418" s="15">
        <v>0</v>
      </c>
      <c r="Q418" s="15">
        <v>-5085</v>
      </c>
      <c r="R418" s="90">
        <f t="shared" si="140"/>
        <v>5085</v>
      </c>
      <c r="S418" s="103" t="str">
        <f t="shared" si="141"/>
        <v>N.M.</v>
      </c>
      <c r="T418" s="104"/>
      <c r="U418" s="15">
        <v>0</v>
      </c>
      <c r="V418" s="15">
        <v>-5085</v>
      </c>
      <c r="W418" s="90">
        <f t="shared" si="142"/>
        <v>5085</v>
      </c>
      <c r="X418" s="103" t="str">
        <f t="shared" si="143"/>
        <v>N.M.</v>
      </c>
    </row>
    <row r="419" spans="1:24" s="14" customFormat="1" ht="12.75" hidden="1" outlineLevel="2">
      <c r="A419" s="14" t="s">
        <v>1239</v>
      </c>
      <c r="B419" s="14" t="s">
        <v>1240</v>
      </c>
      <c r="C419" s="54" t="s">
        <v>90</v>
      </c>
      <c r="D419" s="15"/>
      <c r="E419" s="15"/>
      <c r="F419" s="15">
        <v>0</v>
      </c>
      <c r="G419" s="15">
        <v>0</v>
      </c>
      <c r="H419" s="90">
        <f t="shared" si="136"/>
        <v>0</v>
      </c>
      <c r="I419" s="103">
        <f t="shared" si="137"/>
        <v>0</v>
      </c>
      <c r="J419" s="104"/>
      <c r="K419" s="15">
        <v>0</v>
      </c>
      <c r="L419" s="15">
        <v>0</v>
      </c>
      <c r="M419" s="90">
        <f t="shared" si="138"/>
        <v>0</v>
      </c>
      <c r="N419" s="103">
        <f t="shared" si="139"/>
        <v>0</v>
      </c>
      <c r="O419" s="104"/>
      <c r="P419" s="15">
        <v>-16547</v>
      </c>
      <c r="Q419" s="15">
        <v>2050</v>
      </c>
      <c r="R419" s="90">
        <f t="shared" si="140"/>
        <v>-18597</v>
      </c>
      <c r="S419" s="103">
        <f t="shared" si="141"/>
        <v>-9.071707317073171</v>
      </c>
      <c r="T419" s="104"/>
      <c r="U419" s="15">
        <v>-16547</v>
      </c>
      <c r="V419" s="15">
        <v>37950</v>
      </c>
      <c r="W419" s="90">
        <f t="shared" si="142"/>
        <v>-54497</v>
      </c>
      <c r="X419" s="103">
        <f t="shared" si="143"/>
        <v>-1.4360210803689064</v>
      </c>
    </row>
    <row r="420" spans="1:24" s="14" customFormat="1" ht="12.75" hidden="1" outlineLevel="2">
      <c r="A420" s="14" t="s">
        <v>1241</v>
      </c>
      <c r="B420" s="14" t="s">
        <v>1242</v>
      </c>
      <c r="C420" s="54" t="s">
        <v>90</v>
      </c>
      <c r="D420" s="15"/>
      <c r="E420" s="15"/>
      <c r="F420" s="15">
        <v>0</v>
      </c>
      <c r="G420" s="15">
        <v>0</v>
      </c>
      <c r="H420" s="90">
        <f t="shared" si="136"/>
        <v>0</v>
      </c>
      <c r="I420" s="103">
        <f t="shared" si="137"/>
        <v>0</v>
      </c>
      <c r="J420" s="104"/>
      <c r="K420" s="15">
        <v>0</v>
      </c>
      <c r="L420" s="15">
        <v>0</v>
      </c>
      <c r="M420" s="90">
        <f t="shared" si="138"/>
        <v>0</v>
      </c>
      <c r="N420" s="103">
        <f t="shared" si="139"/>
        <v>0</v>
      </c>
      <c r="O420" s="104"/>
      <c r="P420" s="15">
        <v>-41800</v>
      </c>
      <c r="Q420" s="15">
        <v>0</v>
      </c>
      <c r="R420" s="90">
        <f t="shared" si="140"/>
        <v>-41800</v>
      </c>
      <c r="S420" s="103" t="str">
        <f t="shared" si="141"/>
        <v>N.M.</v>
      </c>
      <c r="T420" s="104"/>
      <c r="U420" s="15">
        <v>38300</v>
      </c>
      <c r="V420" s="15">
        <v>0</v>
      </c>
      <c r="W420" s="90">
        <f t="shared" si="142"/>
        <v>38300</v>
      </c>
      <c r="X420" s="103" t="str">
        <f t="shared" si="143"/>
        <v>N.M.</v>
      </c>
    </row>
    <row r="421" spans="1:24" s="14" customFormat="1" ht="12.75" hidden="1" outlineLevel="2">
      <c r="A421" s="14" t="s">
        <v>1243</v>
      </c>
      <c r="B421" s="14" t="s">
        <v>1244</v>
      </c>
      <c r="C421" s="54" t="s">
        <v>91</v>
      </c>
      <c r="D421" s="15"/>
      <c r="E421" s="15"/>
      <c r="F421" s="15">
        <v>0</v>
      </c>
      <c r="G421" s="15">
        <v>0</v>
      </c>
      <c r="H421" s="90">
        <f t="shared" si="136"/>
        <v>0</v>
      </c>
      <c r="I421" s="103">
        <f t="shared" si="137"/>
        <v>0</v>
      </c>
      <c r="J421" s="104"/>
      <c r="K421" s="15">
        <v>0</v>
      </c>
      <c r="L421" s="15">
        <v>0</v>
      </c>
      <c r="M421" s="90">
        <f t="shared" si="138"/>
        <v>0</v>
      </c>
      <c r="N421" s="103">
        <f t="shared" si="139"/>
        <v>0</v>
      </c>
      <c r="O421" s="104"/>
      <c r="P421" s="15">
        <v>0</v>
      </c>
      <c r="Q421" s="15">
        <v>0</v>
      </c>
      <c r="R421" s="90">
        <f t="shared" si="140"/>
        <v>0</v>
      </c>
      <c r="S421" s="103">
        <f t="shared" si="141"/>
        <v>0</v>
      </c>
      <c r="T421" s="104"/>
      <c r="U421" s="15">
        <v>0</v>
      </c>
      <c r="V421" s="15">
        <v>4262.08</v>
      </c>
      <c r="W421" s="90">
        <f t="shared" si="142"/>
        <v>-4262.08</v>
      </c>
      <c r="X421" s="103" t="str">
        <f t="shared" si="143"/>
        <v>N.M.</v>
      </c>
    </row>
    <row r="422" spans="1:24" s="14" customFormat="1" ht="12.75" hidden="1" outlineLevel="2">
      <c r="A422" s="14" t="s">
        <v>1245</v>
      </c>
      <c r="B422" s="14" t="s">
        <v>1246</v>
      </c>
      <c r="C422" s="54" t="s">
        <v>91</v>
      </c>
      <c r="D422" s="15"/>
      <c r="E422" s="15"/>
      <c r="F422" s="15">
        <v>0</v>
      </c>
      <c r="G422" s="15">
        <v>0</v>
      </c>
      <c r="H422" s="90">
        <f t="shared" si="136"/>
        <v>0</v>
      </c>
      <c r="I422" s="103">
        <f t="shared" si="137"/>
        <v>0</v>
      </c>
      <c r="J422" s="104"/>
      <c r="K422" s="15">
        <v>0</v>
      </c>
      <c r="L422" s="15">
        <v>0</v>
      </c>
      <c r="M422" s="90">
        <f t="shared" si="138"/>
        <v>0</v>
      </c>
      <c r="N422" s="103">
        <f t="shared" si="139"/>
        <v>0</v>
      </c>
      <c r="O422" s="104"/>
      <c r="P422" s="15">
        <v>0</v>
      </c>
      <c r="Q422" s="15">
        <v>0</v>
      </c>
      <c r="R422" s="90">
        <f t="shared" si="140"/>
        <v>0</v>
      </c>
      <c r="S422" s="103">
        <f t="shared" si="141"/>
        <v>0</v>
      </c>
      <c r="T422" s="104"/>
      <c r="U422" s="15">
        <v>2098.4</v>
      </c>
      <c r="V422" s="15">
        <v>0</v>
      </c>
      <c r="W422" s="90">
        <f t="shared" si="142"/>
        <v>2098.4</v>
      </c>
      <c r="X422" s="103" t="str">
        <f t="shared" si="143"/>
        <v>N.M.</v>
      </c>
    </row>
    <row r="423" spans="1:24" s="14" customFormat="1" ht="12.75" hidden="1" outlineLevel="2">
      <c r="A423" s="14" t="s">
        <v>1247</v>
      </c>
      <c r="B423" s="14" t="s">
        <v>1248</v>
      </c>
      <c r="C423" s="54" t="s">
        <v>92</v>
      </c>
      <c r="D423" s="15"/>
      <c r="E423" s="15"/>
      <c r="F423" s="15">
        <v>0</v>
      </c>
      <c r="G423" s="15">
        <v>0</v>
      </c>
      <c r="H423" s="90">
        <f t="shared" si="136"/>
        <v>0</v>
      </c>
      <c r="I423" s="103">
        <f t="shared" si="137"/>
        <v>0</v>
      </c>
      <c r="J423" s="104"/>
      <c r="K423" s="15">
        <v>0</v>
      </c>
      <c r="L423" s="15">
        <v>0</v>
      </c>
      <c r="M423" s="90">
        <f t="shared" si="138"/>
        <v>0</v>
      </c>
      <c r="N423" s="103">
        <f t="shared" si="139"/>
        <v>0</v>
      </c>
      <c r="O423" s="104"/>
      <c r="P423" s="15">
        <v>0</v>
      </c>
      <c r="Q423" s="15">
        <v>15</v>
      </c>
      <c r="R423" s="90">
        <f t="shared" si="140"/>
        <v>-15</v>
      </c>
      <c r="S423" s="103" t="str">
        <f t="shared" si="141"/>
        <v>N.M.</v>
      </c>
      <c r="T423" s="104"/>
      <c r="U423" s="15">
        <v>0</v>
      </c>
      <c r="V423" s="15">
        <v>225</v>
      </c>
      <c r="W423" s="90">
        <f t="shared" si="142"/>
        <v>-225</v>
      </c>
      <c r="X423" s="103" t="str">
        <f t="shared" si="143"/>
        <v>N.M.</v>
      </c>
    </row>
    <row r="424" spans="1:24" s="14" customFormat="1" ht="12.75" hidden="1" outlineLevel="2">
      <c r="A424" s="14" t="s">
        <v>1249</v>
      </c>
      <c r="B424" s="14" t="s">
        <v>1250</v>
      </c>
      <c r="C424" s="54" t="s">
        <v>93</v>
      </c>
      <c r="D424" s="15"/>
      <c r="E424" s="15"/>
      <c r="F424" s="15">
        <v>0</v>
      </c>
      <c r="G424" s="15">
        <v>0</v>
      </c>
      <c r="H424" s="90">
        <f t="shared" si="136"/>
        <v>0</v>
      </c>
      <c r="I424" s="103">
        <f t="shared" si="137"/>
        <v>0</v>
      </c>
      <c r="J424" s="104"/>
      <c r="K424" s="15">
        <v>0</v>
      </c>
      <c r="L424" s="15">
        <v>0</v>
      </c>
      <c r="M424" s="90">
        <f t="shared" si="138"/>
        <v>0</v>
      </c>
      <c r="N424" s="103">
        <f t="shared" si="139"/>
        <v>0</v>
      </c>
      <c r="O424" s="104"/>
      <c r="P424" s="15">
        <v>0</v>
      </c>
      <c r="Q424" s="15">
        <v>0</v>
      </c>
      <c r="R424" s="90">
        <f t="shared" si="140"/>
        <v>0</v>
      </c>
      <c r="S424" s="103">
        <f t="shared" si="141"/>
        <v>0</v>
      </c>
      <c r="T424" s="104"/>
      <c r="U424" s="15">
        <v>255.25</v>
      </c>
      <c r="V424" s="15">
        <v>0</v>
      </c>
      <c r="W424" s="90">
        <f t="shared" si="142"/>
        <v>255.25</v>
      </c>
      <c r="X424" s="103" t="str">
        <f t="shared" si="143"/>
        <v>N.M.</v>
      </c>
    </row>
    <row r="425" spans="1:24" s="14" customFormat="1" ht="12.75" hidden="1" outlineLevel="2">
      <c r="A425" s="14" t="s">
        <v>1251</v>
      </c>
      <c r="B425" s="14" t="s">
        <v>1252</v>
      </c>
      <c r="C425" s="54" t="s">
        <v>94</v>
      </c>
      <c r="D425" s="15"/>
      <c r="E425" s="15"/>
      <c r="F425" s="15">
        <v>0</v>
      </c>
      <c r="G425" s="15">
        <v>0</v>
      </c>
      <c r="H425" s="90">
        <f t="shared" si="136"/>
        <v>0</v>
      </c>
      <c r="I425" s="103">
        <f t="shared" si="137"/>
        <v>0</v>
      </c>
      <c r="J425" s="104"/>
      <c r="K425" s="15">
        <v>0</v>
      </c>
      <c r="L425" s="15">
        <v>0</v>
      </c>
      <c r="M425" s="90">
        <f t="shared" si="138"/>
        <v>0</v>
      </c>
      <c r="N425" s="103">
        <f t="shared" si="139"/>
        <v>0</v>
      </c>
      <c r="O425" s="104"/>
      <c r="P425" s="15">
        <v>0</v>
      </c>
      <c r="Q425" s="15">
        <v>0</v>
      </c>
      <c r="R425" s="90">
        <f t="shared" si="140"/>
        <v>0</v>
      </c>
      <c r="S425" s="103">
        <f t="shared" si="141"/>
        <v>0</v>
      </c>
      <c r="T425" s="104"/>
      <c r="U425" s="15">
        <v>0</v>
      </c>
      <c r="V425" s="15">
        <v>279319.04</v>
      </c>
      <c r="W425" s="90">
        <f t="shared" si="142"/>
        <v>-279319.04</v>
      </c>
      <c r="X425" s="103" t="str">
        <f t="shared" si="143"/>
        <v>N.M.</v>
      </c>
    </row>
    <row r="426" spans="1:24" s="14" customFormat="1" ht="12.75" hidden="1" outlineLevel="2">
      <c r="A426" s="14" t="s">
        <v>1253</v>
      </c>
      <c r="B426" s="14" t="s">
        <v>1254</v>
      </c>
      <c r="C426" s="54" t="s">
        <v>94</v>
      </c>
      <c r="D426" s="15"/>
      <c r="E426" s="15"/>
      <c r="F426" s="15">
        <v>0</v>
      </c>
      <c r="G426" s="15">
        <v>62479.56</v>
      </c>
      <c r="H426" s="90">
        <f t="shared" si="136"/>
        <v>-62479.56</v>
      </c>
      <c r="I426" s="103" t="str">
        <f t="shared" si="137"/>
        <v>N.M.</v>
      </c>
      <c r="J426" s="104"/>
      <c r="K426" s="15">
        <v>0</v>
      </c>
      <c r="L426" s="15">
        <v>62479.56</v>
      </c>
      <c r="M426" s="90">
        <f t="shared" si="138"/>
        <v>-62479.56</v>
      </c>
      <c r="N426" s="103" t="str">
        <f t="shared" si="139"/>
        <v>N.M.</v>
      </c>
      <c r="O426" s="104"/>
      <c r="P426" s="15">
        <v>0</v>
      </c>
      <c r="Q426" s="15">
        <v>187438.68</v>
      </c>
      <c r="R426" s="90">
        <f t="shared" si="140"/>
        <v>-187438.68</v>
      </c>
      <c r="S426" s="103" t="str">
        <f t="shared" si="141"/>
        <v>N.M.</v>
      </c>
      <c r="T426" s="104"/>
      <c r="U426" s="15">
        <v>312397.85000000003</v>
      </c>
      <c r="V426" s="15">
        <v>437356.92</v>
      </c>
      <c r="W426" s="90">
        <f t="shared" si="142"/>
        <v>-124959.06999999995</v>
      </c>
      <c r="X426" s="103">
        <f t="shared" si="143"/>
        <v>-0.2857141713911831</v>
      </c>
    </row>
    <row r="427" spans="1:24" s="14" customFormat="1" ht="12.75" hidden="1" outlineLevel="2">
      <c r="A427" s="14" t="s">
        <v>1255</v>
      </c>
      <c r="B427" s="14" t="s">
        <v>1256</v>
      </c>
      <c r="C427" s="54" t="s">
        <v>95</v>
      </c>
      <c r="D427" s="15"/>
      <c r="E427" s="15"/>
      <c r="F427" s="15">
        <v>66612.46</v>
      </c>
      <c r="G427" s="15">
        <v>0</v>
      </c>
      <c r="H427" s="90">
        <f t="shared" si="136"/>
        <v>66612.46</v>
      </c>
      <c r="I427" s="103" t="str">
        <f t="shared" si="137"/>
        <v>N.M.</v>
      </c>
      <c r="J427" s="104"/>
      <c r="K427" s="15">
        <v>66612.46</v>
      </c>
      <c r="L427" s="15">
        <v>0</v>
      </c>
      <c r="M427" s="90">
        <f t="shared" si="138"/>
        <v>66612.46</v>
      </c>
      <c r="N427" s="103" t="str">
        <f t="shared" si="139"/>
        <v>N.M.</v>
      </c>
      <c r="O427" s="104"/>
      <c r="P427" s="15">
        <v>199837.38</v>
      </c>
      <c r="Q427" s="15">
        <v>0</v>
      </c>
      <c r="R427" s="90">
        <f t="shared" si="140"/>
        <v>199837.38</v>
      </c>
      <c r="S427" s="103" t="str">
        <f t="shared" si="141"/>
        <v>N.M.</v>
      </c>
      <c r="T427" s="104"/>
      <c r="U427" s="15">
        <v>466287.22000000003</v>
      </c>
      <c r="V427" s="15">
        <v>0</v>
      </c>
      <c r="W427" s="90">
        <f t="shared" si="142"/>
        <v>466287.22000000003</v>
      </c>
      <c r="X427" s="103" t="str">
        <f t="shared" si="143"/>
        <v>N.M.</v>
      </c>
    </row>
    <row r="428" spans="1:24" s="14" customFormat="1" ht="12.75" hidden="1" outlineLevel="2">
      <c r="A428" s="14" t="s">
        <v>1257</v>
      </c>
      <c r="B428" s="14" t="s">
        <v>1258</v>
      </c>
      <c r="C428" s="54" t="s">
        <v>96</v>
      </c>
      <c r="D428" s="15"/>
      <c r="E428" s="15"/>
      <c r="F428" s="15">
        <v>0</v>
      </c>
      <c r="G428" s="15">
        <v>0</v>
      </c>
      <c r="H428" s="90">
        <f t="shared" si="136"/>
        <v>0</v>
      </c>
      <c r="I428" s="103">
        <f t="shared" si="137"/>
        <v>0</v>
      </c>
      <c r="J428" s="104"/>
      <c r="K428" s="15">
        <v>0</v>
      </c>
      <c r="L428" s="15">
        <v>0</v>
      </c>
      <c r="M428" s="90">
        <f t="shared" si="138"/>
        <v>0</v>
      </c>
      <c r="N428" s="103">
        <f t="shared" si="139"/>
        <v>0</v>
      </c>
      <c r="O428" s="104"/>
      <c r="P428" s="15">
        <v>0</v>
      </c>
      <c r="Q428" s="15">
        <v>0</v>
      </c>
      <c r="R428" s="90">
        <f t="shared" si="140"/>
        <v>0</v>
      </c>
      <c r="S428" s="103">
        <f t="shared" si="141"/>
        <v>0</v>
      </c>
      <c r="T428" s="104"/>
      <c r="U428" s="15">
        <v>0</v>
      </c>
      <c r="V428" s="15">
        <v>-227000</v>
      </c>
      <c r="W428" s="90">
        <f t="shared" si="142"/>
        <v>227000</v>
      </c>
      <c r="X428" s="103" t="str">
        <f t="shared" si="143"/>
        <v>N.M.</v>
      </c>
    </row>
    <row r="429" spans="1:24" s="14" customFormat="1" ht="12.75" hidden="1" outlineLevel="2">
      <c r="A429" s="14" t="s">
        <v>1259</v>
      </c>
      <c r="B429" s="14" t="s">
        <v>1260</v>
      </c>
      <c r="C429" s="54" t="s">
        <v>96</v>
      </c>
      <c r="D429" s="15"/>
      <c r="E429" s="15"/>
      <c r="F429" s="15">
        <v>0</v>
      </c>
      <c r="G429" s="15">
        <v>0</v>
      </c>
      <c r="H429" s="90">
        <f t="shared" si="136"/>
        <v>0</v>
      </c>
      <c r="I429" s="103">
        <f t="shared" si="137"/>
        <v>0</v>
      </c>
      <c r="J429" s="104"/>
      <c r="K429" s="15">
        <v>0</v>
      </c>
      <c r="L429" s="15">
        <v>0</v>
      </c>
      <c r="M429" s="90">
        <f t="shared" si="138"/>
        <v>0</v>
      </c>
      <c r="N429" s="103">
        <f t="shared" si="139"/>
        <v>0</v>
      </c>
      <c r="O429" s="104"/>
      <c r="P429" s="15">
        <v>0</v>
      </c>
      <c r="Q429" s="15">
        <v>0</v>
      </c>
      <c r="R429" s="90">
        <f t="shared" si="140"/>
        <v>0</v>
      </c>
      <c r="S429" s="103">
        <f t="shared" si="141"/>
        <v>0</v>
      </c>
      <c r="T429" s="104"/>
      <c r="U429" s="15">
        <v>0</v>
      </c>
      <c r="V429" s="15">
        <v>164843.83000000002</v>
      </c>
      <c r="W429" s="90">
        <f t="shared" si="142"/>
        <v>-164843.83000000002</v>
      </c>
      <c r="X429" s="103" t="str">
        <f t="shared" si="143"/>
        <v>N.M.</v>
      </c>
    </row>
    <row r="430" spans="1:24" s="14" customFormat="1" ht="12.75" hidden="1" outlineLevel="2">
      <c r="A430" s="14" t="s">
        <v>1261</v>
      </c>
      <c r="B430" s="14" t="s">
        <v>1262</v>
      </c>
      <c r="C430" s="54" t="s">
        <v>96</v>
      </c>
      <c r="D430" s="15"/>
      <c r="E430" s="15"/>
      <c r="F430" s="15">
        <v>0</v>
      </c>
      <c r="G430" s="15">
        <v>1513.34</v>
      </c>
      <c r="H430" s="90">
        <f t="shared" si="136"/>
        <v>-1513.34</v>
      </c>
      <c r="I430" s="103" t="str">
        <f t="shared" si="137"/>
        <v>N.M.</v>
      </c>
      <c r="J430" s="104"/>
      <c r="K430" s="15">
        <v>0</v>
      </c>
      <c r="L430" s="15">
        <v>1513.34</v>
      </c>
      <c r="M430" s="90">
        <f t="shared" si="138"/>
        <v>-1513.34</v>
      </c>
      <c r="N430" s="103" t="str">
        <f t="shared" si="139"/>
        <v>N.M.</v>
      </c>
      <c r="O430" s="104"/>
      <c r="P430" s="15">
        <v>0</v>
      </c>
      <c r="Q430" s="15">
        <v>3504.49</v>
      </c>
      <c r="R430" s="90">
        <f t="shared" si="140"/>
        <v>-3504.49</v>
      </c>
      <c r="S430" s="103" t="str">
        <f t="shared" si="141"/>
        <v>N.M.</v>
      </c>
      <c r="T430" s="104"/>
      <c r="U430" s="15">
        <v>0</v>
      </c>
      <c r="V430" s="15">
        <v>16558.32</v>
      </c>
      <c r="W430" s="90">
        <f t="shared" si="142"/>
        <v>-16558.32</v>
      </c>
      <c r="X430" s="103" t="str">
        <f t="shared" si="143"/>
        <v>N.M.</v>
      </c>
    </row>
    <row r="431" spans="1:24" s="14" customFormat="1" ht="12.75" hidden="1" outlineLevel="2">
      <c r="A431" s="14" t="s">
        <v>1263</v>
      </c>
      <c r="B431" s="14" t="s">
        <v>1264</v>
      </c>
      <c r="C431" s="54" t="s">
        <v>96</v>
      </c>
      <c r="D431" s="15"/>
      <c r="E431" s="15"/>
      <c r="F431" s="15">
        <v>1779.68</v>
      </c>
      <c r="G431" s="15">
        <v>0</v>
      </c>
      <c r="H431" s="90">
        <f t="shared" si="136"/>
        <v>1779.68</v>
      </c>
      <c r="I431" s="103" t="str">
        <f t="shared" si="137"/>
        <v>N.M.</v>
      </c>
      <c r="J431" s="104"/>
      <c r="K431" s="15">
        <v>1779.68</v>
      </c>
      <c r="L431" s="15">
        <v>0</v>
      </c>
      <c r="M431" s="90">
        <f t="shared" si="138"/>
        <v>1779.68</v>
      </c>
      <c r="N431" s="103" t="str">
        <f t="shared" si="139"/>
        <v>N.M.</v>
      </c>
      <c r="O431" s="104"/>
      <c r="P431" s="15">
        <v>3856.3900000000003</v>
      </c>
      <c r="Q431" s="15">
        <v>0</v>
      </c>
      <c r="R431" s="90">
        <f t="shared" si="140"/>
        <v>3856.3900000000003</v>
      </c>
      <c r="S431" s="103" t="str">
        <f t="shared" si="141"/>
        <v>N.M.</v>
      </c>
      <c r="T431" s="104"/>
      <c r="U431" s="15">
        <v>15989.960000000001</v>
      </c>
      <c r="V431" s="15">
        <v>0</v>
      </c>
      <c r="W431" s="90">
        <f t="shared" si="142"/>
        <v>15989.960000000001</v>
      </c>
      <c r="X431" s="103" t="str">
        <f t="shared" si="143"/>
        <v>N.M.</v>
      </c>
    </row>
    <row r="432" spans="1:24" s="14" customFormat="1" ht="12.75" hidden="1" outlineLevel="2">
      <c r="A432" s="14" t="s">
        <v>1265</v>
      </c>
      <c r="B432" s="14" t="s">
        <v>1266</v>
      </c>
      <c r="C432" s="54" t="s">
        <v>97</v>
      </c>
      <c r="D432" s="15"/>
      <c r="E432" s="15"/>
      <c r="F432" s="15">
        <v>0</v>
      </c>
      <c r="G432" s="15">
        <v>0</v>
      </c>
      <c r="H432" s="90">
        <f t="shared" si="136"/>
        <v>0</v>
      </c>
      <c r="I432" s="103">
        <f t="shared" si="137"/>
        <v>0</v>
      </c>
      <c r="J432" s="104"/>
      <c r="K432" s="15">
        <v>0</v>
      </c>
      <c r="L432" s="15">
        <v>0</v>
      </c>
      <c r="M432" s="90">
        <f t="shared" si="138"/>
        <v>0</v>
      </c>
      <c r="N432" s="103">
        <f t="shared" si="139"/>
        <v>0</v>
      </c>
      <c r="O432" s="104"/>
      <c r="P432" s="15">
        <v>0</v>
      </c>
      <c r="Q432" s="15">
        <v>0</v>
      </c>
      <c r="R432" s="90">
        <f t="shared" si="140"/>
        <v>0</v>
      </c>
      <c r="S432" s="103">
        <f t="shared" si="141"/>
        <v>0</v>
      </c>
      <c r="T432" s="104"/>
      <c r="U432" s="15">
        <v>0</v>
      </c>
      <c r="V432" s="15">
        <v>100</v>
      </c>
      <c r="W432" s="90">
        <f t="shared" si="142"/>
        <v>-100</v>
      </c>
      <c r="X432" s="103" t="str">
        <f t="shared" si="143"/>
        <v>N.M.</v>
      </c>
    </row>
    <row r="433" spans="1:24" s="14" customFormat="1" ht="12.75" hidden="1" outlineLevel="2">
      <c r="A433" s="14" t="s">
        <v>1267</v>
      </c>
      <c r="B433" s="14" t="s">
        <v>1268</v>
      </c>
      <c r="C433" s="54" t="s">
        <v>97</v>
      </c>
      <c r="D433" s="15"/>
      <c r="E433" s="15"/>
      <c r="F433" s="15">
        <v>0</v>
      </c>
      <c r="G433" s="15">
        <v>0</v>
      </c>
      <c r="H433" s="90">
        <f t="shared" si="136"/>
        <v>0</v>
      </c>
      <c r="I433" s="103">
        <f t="shared" si="137"/>
        <v>0</v>
      </c>
      <c r="J433" s="104"/>
      <c r="K433" s="15">
        <v>0</v>
      </c>
      <c r="L433" s="15">
        <v>0</v>
      </c>
      <c r="M433" s="90">
        <f t="shared" si="138"/>
        <v>0</v>
      </c>
      <c r="N433" s="103">
        <f t="shared" si="139"/>
        <v>0</v>
      </c>
      <c r="O433" s="104"/>
      <c r="P433" s="15">
        <v>0</v>
      </c>
      <c r="Q433" s="15">
        <v>0</v>
      </c>
      <c r="R433" s="90">
        <f t="shared" si="140"/>
        <v>0</v>
      </c>
      <c r="S433" s="103">
        <f t="shared" si="141"/>
        <v>0</v>
      </c>
      <c r="T433" s="104"/>
      <c r="U433" s="15">
        <v>100</v>
      </c>
      <c r="V433" s="15">
        <v>0</v>
      </c>
      <c r="W433" s="90">
        <f t="shared" si="142"/>
        <v>100</v>
      </c>
      <c r="X433" s="103" t="str">
        <f t="shared" si="143"/>
        <v>N.M.</v>
      </c>
    </row>
    <row r="434" spans="1:24" s="14" customFormat="1" ht="12.75" hidden="1" outlineLevel="2">
      <c r="A434" s="14" t="s">
        <v>1269</v>
      </c>
      <c r="B434" s="14" t="s">
        <v>1270</v>
      </c>
      <c r="C434" s="54" t="s">
        <v>98</v>
      </c>
      <c r="D434" s="15"/>
      <c r="E434" s="15"/>
      <c r="F434" s="15">
        <v>0</v>
      </c>
      <c r="G434" s="15">
        <v>0</v>
      </c>
      <c r="H434" s="90">
        <f t="shared" si="136"/>
        <v>0</v>
      </c>
      <c r="I434" s="103">
        <f t="shared" si="137"/>
        <v>0</v>
      </c>
      <c r="J434" s="104"/>
      <c r="K434" s="15">
        <v>0</v>
      </c>
      <c r="L434" s="15">
        <v>0</v>
      </c>
      <c r="M434" s="90">
        <f t="shared" si="138"/>
        <v>0</v>
      </c>
      <c r="N434" s="103">
        <f t="shared" si="139"/>
        <v>0</v>
      </c>
      <c r="O434" s="104"/>
      <c r="P434" s="15">
        <v>0</v>
      </c>
      <c r="Q434" s="15">
        <v>0</v>
      </c>
      <c r="R434" s="90">
        <f t="shared" si="140"/>
        <v>0</v>
      </c>
      <c r="S434" s="103">
        <f t="shared" si="141"/>
        <v>0</v>
      </c>
      <c r="T434" s="104"/>
      <c r="U434" s="15">
        <v>0</v>
      </c>
      <c r="V434" s="15">
        <v>103.72</v>
      </c>
      <c r="W434" s="90">
        <f t="shared" si="142"/>
        <v>-103.72</v>
      </c>
      <c r="X434" s="103" t="str">
        <f t="shared" si="143"/>
        <v>N.M.</v>
      </c>
    </row>
    <row r="435" spans="1:24" s="14" customFormat="1" ht="12.75" hidden="1" outlineLevel="2">
      <c r="A435" s="14" t="s">
        <v>1271</v>
      </c>
      <c r="B435" s="14" t="s">
        <v>1272</v>
      </c>
      <c r="C435" s="54" t="s">
        <v>98</v>
      </c>
      <c r="D435" s="15"/>
      <c r="E435" s="15"/>
      <c r="F435" s="15">
        <v>0</v>
      </c>
      <c r="G435" s="15">
        <v>0</v>
      </c>
      <c r="H435" s="90">
        <f t="shared" si="136"/>
        <v>0</v>
      </c>
      <c r="I435" s="103">
        <f t="shared" si="137"/>
        <v>0</v>
      </c>
      <c r="J435" s="104"/>
      <c r="K435" s="15">
        <v>0</v>
      </c>
      <c r="L435" s="15">
        <v>0</v>
      </c>
      <c r="M435" s="90">
        <f t="shared" si="138"/>
        <v>0</v>
      </c>
      <c r="N435" s="103">
        <f t="shared" si="139"/>
        <v>0</v>
      </c>
      <c r="O435" s="104"/>
      <c r="P435" s="15">
        <v>0</v>
      </c>
      <c r="Q435" s="15">
        <v>0</v>
      </c>
      <c r="R435" s="90">
        <f t="shared" si="140"/>
        <v>0</v>
      </c>
      <c r="S435" s="103">
        <f t="shared" si="141"/>
        <v>0</v>
      </c>
      <c r="T435" s="104"/>
      <c r="U435" s="15">
        <v>871.26</v>
      </c>
      <c r="V435" s="15">
        <v>81.13</v>
      </c>
      <c r="W435" s="90">
        <f t="shared" si="142"/>
        <v>790.13</v>
      </c>
      <c r="X435" s="103">
        <f t="shared" si="143"/>
        <v>9.739060766670775</v>
      </c>
    </row>
    <row r="436" spans="1:24" s="14" customFormat="1" ht="12.75" hidden="1" outlineLevel="2">
      <c r="A436" s="14" t="s">
        <v>1273</v>
      </c>
      <c r="B436" s="14" t="s">
        <v>1274</v>
      </c>
      <c r="C436" s="54" t="s">
        <v>98</v>
      </c>
      <c r="D436" s="15"/>
      <c r="E436" s="15"/>
      <c r="F436" s="15">
        <v>3341.63</v>
      </c>
      <c r="G436" s="15">
        <v>26.75</v>
      </c>
      <c r="H436" s="90">
        <f t="shared" si="136"/>
        <v>3314.88</v>
      </c>
      <c r="I436" s="103" t="str">
        <f t="shared" si="137"/>
        <v>N.M.</v>
      </c>
      <c r="J436" s="104"/>
      <c r="K436" s="15">
        <v>3341.63</v>
      </c>
      <c r="L436" s="15">
        <v>26.75</v>
      </c>
      <c r="M436" s="90">
        <f t="shared" si="138"/>
        <v>3314.88</v>
      </c>
      <c r="N436" s="103" t="str">
        <f t="shared" si="139"/>
        <v>N.M.</v>
      </c>
      <c r="O436" s="104"/>
      <c r="P436" s="15">
        <v>3341.63</v>
      </c>
      <c r="Q436" s="15">
        <v>5564.01</v>
      </c>
      <c r="R436" s="90">
        <f t="shared" si="140"/>
        <v>-2222.38</v>
      </c>
      <c r="S436" s="103">
        <f t="shared" si="141"/>
        <v>-0.3994205617890694</v>
      </c>
      <c r="T436" s="104"/>
      <c r="U436" s="15">
        <v>3635.79</v>
      </c>
      <c r="V436" s="15">
        <v>42443.44</v>
      </c>
      <c r="W436" s="90">
        <f t="shared" si="142"/>
        <v>-38807.65</v>
      </c>
      <c r="X436" s="103">
        <f t="shared" si="143"/>
        <v>-0.914337998993484</v>
      </c>
    </row>
    <row r="437" spans="1:24" s="14" customFormat="1" ht="12.75" hidden="1" outlineLevel="2">
      <c r="A437" s="14" t="s">
        <v>1275</v>
      </c>
      <c r="B437" s="14" t="s">
        <v>1276</v>
      </c>
      <c r="C437" s="54" t="s">
        <v>99</v>
      </c>
      <c r="D437" s="15"/>
      <c r="E437" s="15"/>
      <c r="F437" s="15">
        <v>0</v>
      </c>
      <c r="G437" s="15">
        <v>8859</v>
      </c>
      <c r="H437" s="90">
        <f t="shared" si="136"/>
        <v>-8859</v>
      </c>
      <c r="I437" s="103" t="str">
        <f t="shared" si="137"/>
        <v>N.M.</v>
      </c>
      <c r="J437" s="104"/>
      <c r="K437" s="15">
        <v>0</v>
      </c>
      <c r="L437" s="15">
        <v>8859</v>
      </c>
      <c r="M437" s="90">
        <f t="shared" si="138"/>
        <v>-8859</v>
      </c>
      <c r="N437" s="103" t="str">
        <f t="shared" si="139"/>
        <v>N.M.</v>
      </c>
      <c r="O437" s="104"/>
      <c r="P437" s="15">
        <v>17710</v>
      </c>
      <c r="Q437" s="15">
        <v>8859</v>
      </c>
      <c r="R437" s="90">
        <f t="shared" si="140"/>
        <v>8851</v>
      </c>
      <c r="S437" s="103">
        <f t="shared" si="141"/>
        <v>0.999096963539903</v>
      </c>
      <c r="T437" s="104"/>
      <c r="U437" s="15">
        <v>97441</v>
      </c>
      <c r="V437" s="15">
        <v>8859</v>
      </c>
      <c r="W437" s="90">
        <f t="shared" si="142"/>
        <v>88582</v>
      </c>
      <c r="X437" s="103">
        <f t="shared" si="143"/>
        <v>9.999096963539904</v>
      </c>
    </row>
    <row r="438" spans="1:24" s="14" customFormat="1" ht="12.75" hidden="1" outlineLevel="2">
      <c r="A438" s="14" t="s">
        <v>1277</v>
      </c>
      <c r="B438" s="14" t="s">
        <v>1278</v>
      </c>
      <c r="C438" s="54" t="s">
        <v>99</v>
      </c>
      <c r="D438" s="15"/>
      <c r="E438" s="15"/>
      <c r="F438" s="15">
        <v>6584</v>
      </c>
      <c r="G438" s="15">
        <v>0</v>
      </c>
      <c r="H438" s="90">
        <f t="shared" si="136"/>
        <v>6584</v>
      </c>
      <c r="I438" s="103" t="str">
        <f t="shared" si="137"/>
        <v>N.M.</v>
      </c>
      <c r="J438" s="104"/>
      <c r="K438" s="15">
        <v>6584</v>
      </c>
      <c r="L438" s="15">
        <v>0</v>
      </c>
      <c r="M438" s="90">
        <f t="shared" si="138"/>
        <v>6584</v>
      </c>
      <c r="N438" s="103" t="str">
        <f t="shared" si="139"/>
        <v>N.M.</v>
      </c>
      <c r="O438" s="104"/>
      <c r="P438" s="15">
        <v>6584</v>
      </c>
      <c r="Q438" s="15">
        <v>0</v>
      </c>
      <c r="R438" s="90">
        <f t="shared" si="140"/>
        <v>6584</v>
      </c>
      <c r="S438" s="103" t="str">
        <f t="shared" si="141"/>
        <v>N.M.</v>
      </c>
      <c r="T438" s="104"/>
      <c r="U438" s="15">
        <v>6584</v>
      </c>
      <c r="V438" s="15">
        <v>0</v>
      </c>
      <c r="W438" s="90">
        <f t="shared" si="142"/>
        <v>6584</v>
      </c>
      <c r="X438" s="103" t="str">
        <f t="shared" si="143"/>
        <v>N.M.</v>
      </c>
    </row>
    <row r="439" spans="1:24" s="14" customFormat="1" ht="12.75" hidden="1" outlineLevel="2">
      <c r="A439" s="14" t="s">
        <v>1279</v>
      </c>
      <c r="B439" s="14" t="s">
        <v>1280</v>
      </c>
      <c r="C439" s="54" t="s">
        <v>100</v>
      </c>
      <c r="D439" s="15"/>
      <c r="E439" s="15"/>
      <c r="F439" s="15">
        <v>-73673.94</v>
      </c>
      <c r="G439" s="15">
        <v>-69093.95</v>
      </c>
      <c r="H439" s="90">
        <f t="shared" si="136"/>
        <v>-4579.990000000005</v>
      </c>
      <c r="I439" s="103">
        <f t="shared" si="137"/>
        <v>-0.06628641147307406</v>
      </c>
      <c r="J439" s="104"/>
      <c r="K439" s="15">
        <v>-73673.94</v>
      </c>
      <c r="L439" s="15">
        <v>-69093.95</v>
      </c>
      <c r="M439" s="90">
        <f t="shared" si="138"/>
        <v>-4579.990000000005</v>
      </c>
      <c r="N439" s="103">
        <f t="shared" si="139"/>
        <v>-0.06628641147307406</v>
      </c>
      <c r="O439" s="104"/>
      <c r="P439" s="15">
        <v>-252354.67</v>
      </c>
      <c r="Q439" s="15">
        <v>-263211.25</v>
      </c>
      <c r="R439" s="90">
        <f t="shared" si="140"/>
        <v>10856.579999999987</v>
      </c>
      <c r="S439" s="103">
        <f t="shared" si="141"/>
        <v>0.041246641243487835</v>
      </c>
      <c r="T439" s="104"/>
      <c r="U439" s="15">
        <v>-947941.53</v>
      </c>
      <c r="V439" s="15">
        <v>-991182.3729999999</v>
      </c>
      <c r="W439" s="90">
        <f t="shared" si="142"/>
        <v>43240.84299999988</v>
      </c>
      <c r="X439" s="103">
        <f t="shared" si="143"/>
        <v>0.0436255165324655</v>
      </c>
    </row>
    <row r="440" spans="1:24" s="14" customFormat="1" ht="12.75" hidden="1" outlineLevel="2">
      <c r="A440" s="14" t="s">
        <v>1281</v>
      </c>
      <c r="B440" s="14" t="s">
        <v>1282</v>
      </c>
      <c r="C440" s="54" t="s">
        <v>101</v>
      </c>
      <c r="D440" s="15"/>
      <c r="E440" s="15"/>
      <c r="F440" s="15">
        <v>-757.66</v>
      </c>
      <c r="G440" s="15">
        <v>-741.66</v>
      </c>
      <c r="H440" s="90">
        <f t="shared" si="136"/>
        <v>-16</v>
      </c>
      <c r="I440" s="103">
        <f t="shared" si="137"/>
        <v>-0.021573227624517972</v>
      </c>
      <c r="J440" s="104"/>
      <c r="K440" s="15">
        <v>-757.66</v>
      </c>
      <c r="L440" s="15">
        <v>-741.66</v>
      </c>
      <c r="M440" s="90">
        <f t="shared" si="138"/>
        <v>-16</v>
      </c>
      <c r="N440" s="103">
        <f t="shared" si="139"/>
        <v>-0.021573227624517972</v>
      </c>
      <c r="O440" s="104"/>
      <c r="P440" s="15">
        <v>-2670.96</v>
      </c>
      <c r="Q440" s="15">
        <v>-2749.15</v>
      </c>
      <c r="R440" s="90">
        <f t="shared" si="140"/>
        <v>78.19000000000005</v>
      </c>
      <c r="S440" s="103">
        <f t="shared" si="141"/>
        <v>0.028441518287470692</v>
      </c>
      <c r="T440" s="104"/>
      <c r="U440" s="15">
        <v>-10438.960000000001</v>
      </c>
      <c r="V440" s="15">
        <v>-11019.304</v>
      </c>
      <c r="W440" s="90">
        <f t="shared" si="142"/>
        <v>580.3439999999991</v>
      </c>
      <c r="X440" s="103">
        <f t="shared" si="143"/>
        <v>0.05266612119966916</v>
      </c>
    </row>
    <row r="441" spans="1:24" s="14" customFormat="1" ht="12.75" hidden="1" outlineLevel="2">
      <c r="A441" s="14" t="s">
        <v>1283</v>
      </c>
      <c r="B441" s="14" t="s">
        <v>1284</v>
      </c>
      <c r="C441" s="54" t="s">
        <v>102</v>
      </c>
      <c r="D441" s="15"/>
      <c r="E441" s="15"/>
      <c r="F441" s="15">
        <v>-1515.04</v>
      </c>
      <c r="G441" s="15">
        <v>-741.66</v>
      </c>
      <c r="H441" s="90">
        <f t="shared" si="136"/>
        <v>-773.38</v>
      </c>
      <c r="I441" s="103">
        <f t="shared" si="137"/>
        <v>-1.0427689237656068</v>
      </c>
      <c r="J441" s="104"/>
      <c r="K441" s="15">
        <v>-1515.04</v>
      </c>
      <c r="L441" s="15">
        <v>-741.66</v>
      </c>
      <c r="M441" s="90">
        <f t="shared" si="138"/>
        <v>-773.38</v>
      </c>
      <c r="N441" s="103">
        <f t="shared" si="139"/>
        <v>-1.0427689237656068</v>
      </c>
      <c r="O441" s="104"/>
      <c r="P441" s="15">
        <v>-4342.26</v>
      </c>
      <c r="Q441" s="15">
        <v>-2749.15</v>
      </c>
      <c r="R441" s="90">
        <f t="shared" si="140"/>
        <v>-1593.1100000000001</v>
      </c>
      <c r="S441" s="103">
        <f t="shared" si="141"/>
        <v>-0.5794918429332703</v>
      </c>
      <c r="T441" s="104"/>
      <c r="U441" s="15">
        <v>-15426.75</v>
      </c>
      <c r="V441" s="15">
        <v>-11528.332</v>
      </c>
      <c r="W441" s="90">
        <f t="shared" si="142"/>
        <v>-3898.4179999999997</v>
      </c>
      <c r="X441" s="103">
        <f t="shared" si="143"/>
        <v>-0.33815976153358523</v>
      </c>
    </row>
    <row r="442" spans="1:24" s="14" customFormat="1" ht="12.75" hidden="1" outlineLevel="2">
      <c r="A442" s="14" t="s">
        <v>1285</v>
      </c>
      <c r="B442" s="14" t="s">
        <v>1286</v>
      </c>
      <c r="C442" s="54" t="s">
        <v>103</v>
      </c>
      <c r="D442" s="15"/>
      <c r="E442" s="15"/>
      <c r="F442" s="15">
        <v>0</v>
      </c>
      <c r="G442" s="15">
        <v>0</v>
      </c>
      <c r="H442" s="90">
        <f t="shared" si="136"/>
        <v>0</v>
      </c>
      <c r="I442" s="103">
        <f t="shared" si="137"/>
        <v>0</v>
      </c>
      <c r="J442" s="104"/>
      <c r="K442" s="15">
        <v>0</v>
      </c>
      <c r="L442" s="15">
        <v>0</v>
      </c>
      <c r="M442" s="90">
        <f t="shared" si="138"/>
        <v>0</v>
      </c>
      <c r="N442" s="103">
        <f t="shared" si="139"/>
        <v>0</v>
      </c>
      <c r="O442" s="104"/>
      <c r="P442" s="15">
        <v>0</v>
      </c>
      <c r="Q442" s="15">
        <v>0</v>
      </c>
      <c r="R442" s="90">
        <f t="shared" si="140"/>
        <v>0</v>
      </c>
      <c r="S442" s="103">
        <f t="shared" si="141"/>
        <v>0</v>
      </c>
      <c r="T442" s="104"/>
      <c r="U442" s="15">
        <v>0</v>
      </c>
      <c r="V442" s="15">
        <v>-864.4300000000001</v>
      </c>
      <c r="W442" s="90">
        <f t="shared" si="142"/>
        <v>864.4300000000001</v>
      </c>
      <c r="X442" s="103" t="str">
        <f t="shared" si="143"/>
        <v>N.M.</v>
      </c>
    </row>
    <row r="443" spans="1:24" s="14" customFormat="1" ht="12.75" hidden="1" outlineLevel="2">
      <c r="A443" s="14" t="s">
        <v>1287</v>
      </c>
      <c r="B443" s="14" t="s">
        <v>1288</v>
      </c>
      <c r="C443" s="54" t="s">
        <v>103</v>
      </c>
      <c r="D443" s="15"/>
      <c r="E443" s="15"/>
      <c r="F443" s="15">
        <v>14699.81</v>
      </c>
      <c r="G443" s="15">
        <v>0</v>
      </c>
      <c r="H443" s="90">
        <f t="shared" si="136"/>
        <v>14699.81</v>
      </c>
      <c r="I443" s="103" t="str">
        <f t="shared" si="137"/>
        <v>N.M.</v>
      </c>
      <c r="J443" s="104"/>
      <c r="K443" s="15">
        <v>14699.81</v>
      </c>
      <c r="L443" s="15">
        <v>0</v>
      </c>
      <c r="M443" s="90">
        <f t="shared" si="138"/>
        <v>14699.81</v>
      </c>
      <c r="N443" s="103" t="str">
        <f t="shared" si="139"/>
        <v>N.M.</v>
      </c>
      <c r="O443" s="104"/>
      <c r="P443" s="15">
        <v>14699.81</v>
      </c>
      <c r="Q443" s="15">
        <v>2000</v>
      </c>
      <c r="R443" s="90">
        <f t="shared" si="140"/>
        <v>12699.81</v>
      </c>
      <c r="S443" s="103">
        <f t="shared" si="141"/>
        <v>6.349905</v>
      </c>
      <c r="T443" s="104"/>
      <c r="U443" s="15">
        <v>14699.81</v>
      </c>
      <c r="V443" s="15">
        <v>11018</v>
      </c>
      <c r="W443" s="90">
        <f t="shared" si="142"/>
        <v>3681.8099999999995</v>
      </c>
      <c r="X443" s="103">
        <f t="shared" si="143"/>
        <v>0.33416318751134505</v>
      </c>
    </row>
    <row r="444" spans="1:24" s="14" customFormat="1" ht="12.75" hidden="1" outlineLevel="2">
      <c r="A444" s="14" t="s">
        <v>1289</v>
      </c>
      <c r="B444" s="14" t="s">
        <v>1290</v>
      </c>
      <c r="C444" s="54" t="s">
        <v>103</v>
      </c>
      <c r="D444" s="15"/>
      <c r="E444" s="15"/>
      <c r="F444" s="15">
        <v>0</v>
      </c>
      <c r="G444" s="15">
        <v>2225</v>
      </c>
      <c r="H444" s="90">
        <f t="shared" si="136"/>
        <v>-2225</v>
      </c>
      <c r="I444" s="103" t="str">
        <f t="shared" si="137"/>
        <v>N.M.</v>
      </c>
      <c r="J444" s="104"/>
      <c r="K444" s="15">
        <v>0</v>
      </c>
      <c r="L444" s="15">
        <v>2225</v>
      </c>
      <c r="M444" s="90">
        <f t="shared" si="138"/>
        <v>-2225</v>
      </c>
      <c r="N444" s="103" t="str">
        <f t="shared" si="139"/>
        <v>N.M.</v>
      </c>
      <c r="O444" s="104"/>
      <c r="P444" s="15">
        <v>4450</v>
      </c>
      <c r="Q444" s="15">
        <v>2225</v>
      </c>
      <c r="R444" s="90">
        <f t="shared" si="140"/>
        <v>2225</v>
      </c>
      <c r="S444" s="103">
        <f t="shared" si="141"/>
        <v>1</v>
      </c>
      <c r="T444" s="104"/>
      <c r="U444" s="15">
        <v>24475</v>
      </c>
      <c r="V444" s="15">
        <v>2225</v>
      </c>
      <c r="W444" s="90">
        <f t="shared" si="142"/>
        <v>22250</v>
      </c>
      <c r="X444" s="103" t="str">
        <f t="shared" si="143"/>
        <v>N.M.</v>
      </c>
    </row>
    <row r="445" spans="1:24" s="14" customFormat="1" ht="12.75" hidden="1" outlineLevel="2">
      <c r="A445" s="14" t="s">
        <v>1291</v>
      </c>
      <c r="B445" s="14" t="s">
        <v>1292</v>
      </c>
      <c r="C445" s="54" t="s">
        <v>103</v>
      </c>
      <c r="D445" s="15"/>
      <c r="E445" s="15"/>
      <c r="F445" s="15">
        <v>2063</v>
      </c>
      <c r="G445" s="15">
        <v>0</v>
      </c>
      <c r="H445" s="90">
        <f t="shared" si="136"/>
        <v>2063</v>
      </c>
      <c r="I445" s="103" t="str">
        <f t="shared" si="137"/>
        <v>N.M.</v>
      </c>
      <c r="J445" s="104"/>
      <c r="K445" s="15">
        <v>2063</v>
      </c>
      <c r="L445" s="15">
        <v>0</v>
      </c>
      <c r="M445" s="90">
        <f t="shared" si="138"/>
        <v>2063</v>
      </c>
      <c r="N445" s="103" t="str">
        <f t="shared" si="139"/>
        <v>N.M.</v>
      </c>
      <c r="O445" s="104"/>
      <c r="P445" s="15">
        <v>2063</v>
      </c>
      <c r="Q445" s="15">
        <v>0</v>
      </c>
      <c r="R445" s="90">
        <f t="shared" si="140"/>
        <v>2063</v>
      </c>
      <c r="S445" s="103" t="str">
        <f t="shared" si="141"/>
        <v>N.M.</v>
      </c>
      <c r="T445" s="104"/>
      <c r="U445" s="15">
        <v>2063</v>
      </c>
      <c r="V445" s="15">
        <v>0</v>
      </c>
      <c r="W445" s="90">
        <f t="shared" si="142"/>
        <v>2063</v>
      </c>
      <c r="X445" s="103" t="str">
        <f t="shared" si="143"/>
        <v>N.M.</v>
      </c>
    </row>
    <row r="446" spans="1:24" s="13" customFormat="1" ht="12.75" collapsed="1">
      <c r="A446" s="13" t="s">
        <v>236</v>
      </c>
      <c r="B446" s="11"/>
      <c r="C446" s="52" t="s">
        <v>278</v>
      </c>
      <c r="D446" s="29"/>
      <c r="E446" s="29"/>
      <c r="F446" s="29">
        <v>895493.6350000001</v>
      </c>
      <c r="G446" s="29">
        <v>1052373.6800000002</v>
      </c>
      <c r="H446" s="29">
        <f>+F446-G446</f>
        <v>-156880.04500000004</v>
      </c>
      <c r="I446" s="98">
        <f>IF(G446&lt;0,IF(H446=0,0,IF(OR(G446=0,F446=0),"N.M.",IF(ABS(H446/G446)&gt;=10,"N.M.",H446/(-G446)))),IF(H446=0,0,IF(OR(G446=0,F446=0),"N.M.",IF(ABS(H446/G446)&gt;=10,"N.M.",H446/G446))))</f>
        <v>-0.1490725661249909</v>
      </c>
      <c r="J446" s="115"/>
      <c r="K446" s="29">
        <v>895493.6350000001</v>
      </c>
      <c r="L446" s="29">
        <v>1052373.6800000002</v>
      </c>
      <c r="M446" s="29">
        <f>+K446-L446</f>
        <v>-156880.04500000004</v>
      </c>
      <c r="N446" s="98">
        <f>IF(L446&lt;0,IF(M446=0,0,IF(OR(L446=0,K446=0),"N.M.",IF(ABS(M446/L446)&gt;=10,"N.M.",M446/(-L446)))),IF(M446=0,0,IF(OR(L446=0,K446=0),"N.M.",IF(ABS(M446/L446)&gt;=10,"N.M.",M446/L446))))</f>
        <v>-0.1490725661249909</v>
      </c>
      <c r="O446" s="115"/>
      <c r="P446" s="29">
        <v>2948089.5499999993</v>
      </c>
      <c r="Q446" s="29">
        <v>2987375.3299999987</v>
      </c>
      <c r="R446" s="29">
        <f>+P446-Q446</f>
        <v>-39285.77999999933</v>
      </c>
      <c r="S446" s="98">
        <f>IF(Q446&lt;0,IF(R446=0,0,IF(OR(Q446=0,P446=0),"N.M.",IF(ABS(R446/Q446)&gt;=10,"N.M.",R446/(-Q446)))),IF(R446=0,0,IF(OR(Q446=0,P446=0),"N.M.",IF(ABS(R446/Q446)&gt;=10,"N.M.",R446/Q446))))</f>
        <v>-0.013150600664563748</v>
      </c>
      <c r="T446" s="115"/>
      <c r="U446" s="29">
        <v>10778806.825000001</v>
      </c>
      <c r="V446" s="29">
        <v>12336640.580000002</v>
      </c>
      <c r="W446" s="29">
        <f>+U446-V446</f>
        <v>-1557833.7550000008</v>
      </c>
      <c r="X446" s="98">
        <f>IF(V446&lt;0,IF(W446=0,0,IF(OR(V446=0,U446=0),"N.M.",IF(ABS(W446/V446)&gt;=10,"N.M.",W446/(-V446)))),IF(W446=0,0,IF(OR(V446=0,U446=0),"N.M.",IF(ABS(W446/V446)&gt;=10,"N.M.",W446/V446))))</f>
        <v>-0.12627698317851135</v>
      </c>
    </row>
    <row r="447" spans="2:24" s="30" customFormat="1" ht="4.5" customHeight="1" hidden="1" outlineLevel="1">
      <c r="B447" s="31"/>
      <c r="C447" s="58"/>
      <c r="D447" s="33"/>
      <c r="E447" s="33"/>
      <c r="F447" s="36"/>
      <c r="G447" s="36"/>
      <c r="H447" s="36"/>
      <c r="I447" s="100"/>
      <c r="J447" s="116"/>
      <c r="K447" s="36"/>
      <c r="L447" s="36"/>
      <c r="M447" s="36"/>
      <c r="N447" s="100"/>
      <c r="O447" s="116"/>
      <c r="P447" s="36"/>
      <c r="Q447" s="36"/>
      <c r="R447" s="36"/>
      <c r="S447" s="100"/>
      <c r="T447" s="116"/>
      <c r="U447" s="36"/>
      <c r="V447" s="36"/>
      <c r="W447" s="36"/>
      <c r="X447" s="100"/>
    </row>
    <row r="448" spans="1:24" s="14" customFormat="1" ht="12.75" hidden="1" outlineLevel="2">
      <c r="A448" s="14" t="s">
        <v>1293</v>
      </c>
      <c r="B448" s="14" t="s">
        <v>1294</v>
      </c>
      <c r="C448" s="54" t="s">
        <v>104</v>
      </c>
      <c r="D448" s="15"/>
      <c r="E448" s="15"/>
      <c r="F448" s="15">
        <v>0</v>
      </c>
      <c r="G448" s="15">
        <v>0</v>
      </c>
      <c r="H448" s="90">
        <f aca="true" t="shared" si="144" ref="H448:H453">+F448-G448</f>
        <v>0</v>
      </c>
      <c r="I448" s="103">
        <f aca="true" t="shared" si="145" ref="I448:I453">IF(G448&lt;0,IF(H448=0,0,IF(OR(G448=0,F448=0),"N.M.",IF(ABS(H448/G448)&gt;=10,"N.M.",H448/(-G448)))),IF(H448=0,0,IF(OR(G448=0,F448=0),"N.M.",IF(ABS(H448/G448)&gt;=10,"N.M.",H448/G448))))</f>
        <v>0</v>
      </c>
      <c r="J448" s="104"/>
      <c r="K448" s="15">
        <v>0</v>
      </c>
      <c r="L448" s="15">
        <v>0</v>
      </c>
      <c r="M448" s="90">
        <f aca="true" t="shared" si="146" ref="M448:M453">+K448-L448</f>
        <v>0</v>
      </c>
      <c r="N448" s="103">
        <f aca="true" t="shared" si="147" ref="N448:N453">IF(L448&lt;0,IF(M448=0,0,IF(OR(L448=0,K448=0),"N.M.",IF(ABS(M448/L448)&gt;=10,"N.M.",M448/(-L448)))),IF(M448=0,0,IF(OR(L448=0,K448=0),"N.M.",IF(ABS(M448/L448)&gt;=10,"N.M.",M448/L448))))</f>
        <v>0</v>
      </c>
      <c r="O448" s="104"/>
      <c r="P448" s="15">
        <v>37533</v>
      </c>
      <c r="Q448" s="15">
        <v>0</v>
      </c>
      <c r="R448" s="90">
        <f aca="true" t="shared" si="148" ref="R448:R453">+P448-Q448</f>
        <v>37533</v>
      </c>
      <c r="S448" s="103" t="str">
        <f aca="true" t="shared" si="149" ref="S448:S453">IF(Q448&lt;0,IF(R448=0,0,IF(OR(Q448=0,P448=0),"N.M.",IF(ABS(R448/Q448)&gt;=10,"N.M.",R448/(-Q448)))),IF(R448=0,0,IF(OR(Q448=0,P448=0),"N.M.",IF(ABS(R448/Q448)&gt;=10,"N.M.",R448/Q448))))</f>
        <v>N.M.</v>
      </c>
      <c r="T448" s="104"/>
      <c r="U448" s="15">
        <v>37533</v>
      </c>
      <c r="V448" s="15">
        <v>0</v>
      </c>
      <c r="W448" s="90">
        <f aca="true" t="shared" si="150" ref="W448:W453">+U448-V448</f>
        <v>37533</v>
      </c>
      <c r="X448" s="103" t="str">
        <f aca="true" t="shared" si="151" ref="X448:X453">IF(V448&lt;0,IF(W448=0,0,IF(OR(V448=0,U448=0),"N.M.",IF(ABS(W448/V448)&gt;=10,"N.M.",W448/(-V448)))),IF(W448=0,0,IF(OR(V448=0,U448=0),"N.M.",IF(ABS(W448/V448)&gt;=10,"N.M.",W448/V448))))</f>
        <v>N.M.</v>
      </c>
    </row>
    <row r="449" spans="1:24" s="14" customFormat="1" ht="12.75" hidden="1" outlineLevel="2">
      <c r="A449" s="14" t="s">
        <v>1295</v>
      </c>
      <c r="B449" s="14" t="s">
        <v>1296</v>
      </c>
      <c r="C449" s="54" t="s">
        <v>104</v>
      </c>
      <c r="D449" s="15"/>
      <c r="E449" s="15"/>
      <c r="F449" s="15">
        <v>0</v>
      </c>
      <c r="G449" s="15">
        <v>0</v>
      </c>
      <c r="H449" s="90">
        <f t="shared" si="144"/>
        <v>0</v>
      </c>
      <c r="I449" s="103">
        <f t="shared" si="145"/>
        <v>0</v>
      </c>
      <c r="J449" s="104"/>
      <c r="K449" s="15">
        <v>0</v>
      </c>
      <c r="L449" s="15">
        <v>0</v>
      </c>
      <c r="M449" s="90">
        <f t="shared" si="146"/>
        <v>0</v>
      </c>
      <c r="N449" s="103">
        <f t="shared" si="147"/>
        <v>0</v>
      </c>
      <c r="O449" s="104"/>
      <c r="P449" s="15">
        <v>0</v>
      </c>
      <c r="Q449" s="15">
        <v>-546981.1</v>
      </c>
      <c r="R449" s="90">
        <f t="shared" si="148"/>
        <v>546981.1</v>
      </c>
      <c r="S449" s="103" t="str">
        <f t="shared" si="149"/>
        <v>N.M.</v>
      </c>
      <c r="T449" s="104"/>
      <c r="U449" s="15">
        <v>0</v>
      </c>
      <c r="V449" s="15">
        <v>-546981.1</v>
      </c>
      <c r="W449" s="90">
        <f t="shared" si="150"/>
        <v>546981.1</v>
      </c>
      <c r="X449" s="103" t="str">
        <f t="shared" si="151"/>
        <v>N.M.</v>
      </c>
    </row>
    <row r="450" spans="1:24" s="14" customFormat="1" ht="12.75" hidden="1" outlineLevel="2">
      <c r="A450" s="14" t="s">
        <v>1297</v>
      </c>
      <c r="B450" s="14" t="s">
        <v>1298</v>
      </c>
      <c r="C450" s="54" t="s">
        <v>104</v>
      </c>
      <c r="D450" s="15"/>
      <c r="E450" s="15"/>
      <c r="F450" s="15">
        <v>0</v>
      </c>
      <c r="G450" s="15">
        <v>0</v>
      </c>
      <c r="H450" s="90">
        <f t="shared" si="144"/>
        <v>0</v>
      </c>
      <c r="I450" s="103">
        <f t="shared" si="145"/>
        <v>0</v>
      </c>
      <c r="J450" s="104"/>
      <c r="K450" s="15">
        <v>0</v>
      </c>
      <c r="L450" s="15">
        <v>0</v>
      </c>
      <c r="M450" s="90">
        <f t="shared" si="146"/>
        <v>0</v>
      </c>
      <c r="N450" s="103">
        <f t="shared" si="147"/>
        <v>0</v>
      </c>
      <c r="O450" s="104"/>
      <c r="P450" s="15">
        <v>294606.96</v>
      </c>
      <c r="Q450" s="15">
        <v>-2602825.62</v>
      </c>
      <c r="R450" s="90">
        <f t="shared" si="148"/>
        <v>2897432.58</v>
      </c>
      <c r="S450" s="103">
        <f t="shared" si="149"/>
        <v>1.1131873598201327</v>
      </c>
      <c r="T450" s="104"/>
      <c r="U450" s="15">
        <v>294606.96</v>
      </c>
      <c r="V450" s="15">
        <v>-3324233.42</v>
      </c>
      <c r="W450" s="90">
        <f t="shared" si="150"/>
        <v>3618840.38</v>
      </c>
      <c r="X450" s="103">
        <f t="shared" si="151"/>
        <v>1.0886240292957525</v>
      </c>
    </row>
    <row r="451" spans="1:24" s="14" customFormat="1" ht="12.75" hidden="1" outlineLevel="2">
      <c r="A451" s="14" t="s">
        <v>1299</v>
      </c>
      <c r="B451" s="14" t="s">
        <v>1300</v>
      </c>
      <c r="C451" s="54" t="s">
        <v>105</v>
      </c>
      <c r="D451" s="15"/>
      <c r="E451" s="15"/>
      <c r="F451" s="15">
        <v>0</v>
      </c>
      <c r="G451" s="15">
        <v>299819.15</v>
      </c>
      <c r="H451" s="90">
        <f t="shared" si="144"/>
        <v>-299819.15</v>
      </c>
      <c r="I451" s="103" t="str">
        <f t="shared" si="145"/>
        <v>N.M.</v>
      </c>
      <c r="J451" s="104"/>
      <c r="K451" s="15">
        <v>0</v>
      </c>
      <c r="L451" s="15">
        <v>299819.15</v>
      </c>
      <c r="M451" s="90">
        <f t="shared" si="146"/>
        <v>-299819.15</v>
      </c>
      <c r="N451" s="103" t="str">
        <f t="shared" si="147"/>
        <v>N.M.</v>
      </c>
      <c r="O451" s="104"/>
      <c r="P451" s="15">
        <v>1790199.05</v>
      </c>
      <c r="Q451" s="15">
        <v>299819.15</v>
      </c>
      <c r="R451" s="90">
        <f t="shared" si="148"/>
        <v>1490379.9</v>
      </c>
      <c r="S451" s="103">
        <f t="shared" si="149"/>
        <v>4.9709296420859035</v>
      </c>
      <c r="T451" s="104"/>
      <c r="U451" s="15">
        <v>2558690.89</v>
      </c>
      <c r="V451" s="15">
        <v>299819.15</v>
      </c>
      <c r="W451" s="90">
        <f t="shared" si="150"/>
        <v>2258871.74</v>
      </c>
      <c r="X451" s="103">
        <f t="shared" si="151"/>
        <v>7.5341142818929345</v>
      </c>
    </row>
    <row r="452" spans="1:24" s="14" customFormat="1" ht="12.75" hidden="1" outlineLevel="2">
      <c r="A452" s="14" t="s">
        <v>1301</v>
      </c>
      <c r="B452" s="14" t="s">
        <v>1302</v>
      </c>
      <c r="C452" s="54" t="s">
        <v>105</v>
      </c>
      <c r="D452" s="15"/>
      <c r="E452" s="15"/>
      <c r="F452" s="15">
        <v>1046535.04</v>
      </c>
      <c r="G452" s="15">
        <v>0</v>
      </c>
      <c r="H452" s="90">
        <f t="shared" si="144"/>
        <v>1046535.04</v>
      </c>
      <c r="I452" s="103" t="str">
        <f t="shared" si="145"/>
        <v>N.M.</v>
      </c>
      <c r="J452" s="104"/>
      <c r="K452" s="15">
        <v>1046535.04</v>
      </c>
      <c r="L452" s="15">
        <v>0</v>
      </c>
      <c r="M452" s="90">
        <f t="shared" si="146"/>
        <v>1046535.04</v>
      </c>
      <c r="N452" s="103" t="str">
        <f t="shared" si="147"/>
        <v>N.M.</v>
      </c>
      <c r="O452" s="104"/>
      <c r="P452" s="15">
        <v>1046535.04</v>
      </c>
      <c r="Q452" s="15">
        <v>0</v>
      </c>
      <c r="R452" s="90">
        <f t="shared" si="148"/>
        <v>1046535.04</v>
      </c>
      <c r="S452" s="103" t="str">
        <f t="shared" si="149"/>
        <v>N.M.</v>
      </c>
      <c r="T452" s="104"/>
      <c r="U452" s="15">
        <v>1046535.04</v>
      </c>
      <c r="V452" s="15">
        <v>0</v>
      </c>
      <c r="W452" s="90">
        <f t="shared" si="150"/>
        <v>1046535.04</v>
      </c>
      <c r="X452" s="103" t="str">
        <f t="shared" si="151"/>
        <v>N.M.</v>
      </c>
    </row>
    <row r="453" spans="1:24" s="13" customFormat="1" ht="12.75" collapsed="1">
      <c r="A453" s="13" t="s">
        <v>415</v>
      </c>
      <c r="B453" s="11"/>
      <c r="C453" s="52" t="s">
        <v>280</v>
      </c>
      <c r="D453" s="29"/>
      <c r="E453" s="29"/>
      <c r="F453" s="29">
        <v>1046535.04</v>
      </c>
      <c r="G453" s="29">
        <v>299819.15</v>
      </c>
      <c r="H453" s="29">
        <f t="shared" si="144"/>
        <v>746715.89</v>
      </c>
      <c r="I453" s="98">
        <f t="shared" si="145"/>
        <v>2.490554355850852</v>
      </c>
      <c r="J453" s="115"/>
      <c r="K453" s="29">
        <v>1046535.04</v>
      </c>
      <c r="L453" s="29">
        <v>299819.15</v>
      </c>
      <c r="M453" s="29">
        <f t="shared" si="146"/>
        <v>746715.89</v>
      </c>
      <c r="N453" s="98">
        <f t="shared" si="147"/>
        <v>2.490554355850852</v>
      </c>
      <c r="O453" s="115"/>
      <c r="P453" s="29">
        <v>3168874.0500000003</v>
      </c>
      <c r="Q453" s="29">
        <v>-2849987.5700000003</v>
      </c>
      <c r="R453" s="29">
        <f t="shared" si="148"/>
        <v>6018861.620000001</v>
      </c>
      <c r="S453" s="98">
        <f t="shared" si="149"/>
        <v>2.1118904809819927</v>
      </c>
      <c r="T453" s="115"/>
      <c r="U453" s="29">
        <v>3937365.89</v>
      </c>
      <c r="V453" s="29">
        <v>-3571395.37</v>
      </c>
      <c r="W453" s="29">
        <f t="shared" si="150"/>
        <v>7508761.26</v>
      </c>
      <c r="X453" s="98">
        <f t="shared" si="151"/>
        <v>2.1024726982271917</v>
      </c>
    </row>
    <row r="454" spans="2:24" s="30" customFormat="1" ht="4.5" customHeight="1" hidden="1" outlineLevel="1">
      <c r="B454" s="31"/>
      <c r="C454" s="58"/>
      <c r="D454" s="33"/>
      <c r="E454" s="33"/>
      <c r="F454" s="36"/>
      <c r="G454" s="36"/>
      <c r="H454" s="36"/>
      <c r="I454" s="100"/>
      <c r="J454" s="116"/>
      <c r="K454" s="36"/>
      <c r="L454" s="36"/>
      <c r="M454" s="36"/>
      <c r="N454" s="100"/>
      <c r="O454" s="116"/>
      <c r="P454" s="36"/>
      <c r="Q454" s="36"/>
      <c r="R454" s="36"/>
      <c r="S454" s="100"/>
      <c r="T454" s="116"/>
      <c r="U454" s="36"/>
      <c r="V454" s="36"/>
      <c r="W454" s="36"/>
      <c r="X454" s="100"/>
    </row>
    <row r="455" spans="1:24" s="14" customFormat="1" ht="12.75" hidden="1" outlineLevel="2">
      <c r="A455" s="14" t="s">
        <v>1303</v>
      </c>
      <c r="B455" s="14" t="s">
        <v>1304</v>
      </c>
      <c r="C455" s="54" t="s">
        <v>106</v>
      </c>
      <c r="D455" s="15"/>
      <c r="E455" s="15"/>
      <c r="F455" s="15">
        <v>4055617.87</v>
      </c>
      <c r="G455" s="15">
        <v>2262901.48</v>
      </c>
      <c r="H455" s="90">
        <f aca="true" t="shared" si="152" ref="H455:H460">+F455-G455</f>
        <v>1792716.3900000001</v>
      </c>
      <c r="I455" s="103">
        <f aca="true" t="shared" si="153" ref="I455:I460">IF(G455&lt;0,IF(H455=0,0,IF(OR(G455=0,F455=0),"N.M.",IF(ABS(H455/G455)&gt;=10,"N.M.",H455/(-G455)))),IF(H455=0,0,IF(OR(G455=0,F455=0),"N.M.",IF(ABS(H455/G455)&gt;=10,"N.M.",H455/G455))))</f>
        <v>0.7922202560935176</v>
      </c>
      <c r="J455" s="104"/>
      <c r="K455" s="15">
        <v>4055617.87</v>
      </c>
      <c r="L455" s="15">
        <v>2262901.48</v>
      </c>
      <c r="M455" s="90">
        <f aca="true" t="shared" si="154" ref="M455:M460">+K455-L455</f>
        <v>1792716.3900000001</v>
      </c>
      <c r="N455" s="103">
        <f aca="true" t="shared" si="155" ref="N455:N460">IF(L455&lt;0,IF(M455=0,0,IF(OR(L455=0,K455=0),"N.M.",IF(ABS(M455/L455)&gt;=10,"N.M.",M455/(-L455)))),IF(M455=0,0,IF(OR(L455=0,K455=0),"N.M.",IF(ABS(M455/L455)&gt;=10,"N.M.",M455/L455))))</f>
        <v>0.7922202560935176</v>
      </c>
      <c r="O455" s="104"/>
      <c r="P455" s="15">
        <v>11191774.18</v>
      </c>
      <c r="Q455" s="15">
        <v>-18158147.44</v>
      </c>
      <c r="R455" s="90">
        <f aca="true" t="shared" si="156" ref="R455:R460">+P455-Q455</f>
        <v>29349921.62</v>
      </c>
      <c r="S455" s="103">
        <f aca="true" t="shared" si="157" ref="S455:S460">IF(Q455&lt;0,IF(R455=0,0,IF(OR(Q455=0,P455=0),"N.M.",IF(ABS(R455/Q455)&gt;=10,"N.M.",R455/(-Q455)))),IF(R455=0,0,IF(OR(Q455=0,P455=0),"N.M.",IF(ABS(R455/Q455)&gt;=10,"N.M.",R455/Q455))))</f>
        <v>1.616350000294964</v>
      </c>
      <c r="T455" s="104"/>
      <c r="U455" s="15">
        <v>16459969.5</v>
      </c>
      <c r="V455" s="15">
        <v>-29296410.57</v>
      </c>
      <c r="W455" s="90">
        <f aca="true" t="shared" si="158" ref="W455:W460">+U455-V455</f>
        <v>45756380.07</v>
      </c>
      <c r="X455" s="103">
        <f aca="true" t="shared" si="159" ref="X455:X460">IF(V455&lt;0,IF(W455=0,0,IF(OR(V455=0,U455=0),"N.M.",IF(ABS(W455/V455)&gt;=10,"N.M.",W455/(-V455)))),IF(W455=0,0,IF(OR(V455=0,U455=0),"N.M.",IF(ABS(W455/V455)&gt;=10,"N.M.",W455/V455))))</f>
        <v>1.5618425322334633</v>
      </c>
    </row>
    <row r="456" spans="1:24" s="14" customFormat="1" ht="12.75" hidden="1" outlineLevel="2">
      <c r="A456" s="14" t="s">
        <v>1305</v>
      </c>
      <c r="B456" s="14" t="s">
        <v>1306</v>
      </c>
      <c r="C456" s="54" t="s">
        <v>107</v>
      </c>
      <c r="D456" s="15"/>
      <c r="E456" s="15"/>
      <c r="F456" s="15">
        <v>3408449.33</v>
      </c>
      <c r="G456" s="15">
        <v>3068059</v>
      </c>
      <c r="H456" s="90">
        <f t="shared" si="152"/>
        <v>340390.3300000001</v>
      </c>
      <c r="I456" s="103">
        <f t="shared" si="153"/>
        <v>0.11094647462776956</v>
      </c>
      <c r="J456" s="104"/>
      <c r="K456" s="15">
        <v>3408449.33</v>
      </c>
      <c r="L456" s="15">
        <v>3068059</v>
      </c>
      <c r="M456" s="90">
        <f t="shared" si="154"/>
        <v>340390.3300000001</v>
      </c>
      <c r="N456" s="103">
        <f t="shared" si="155"/>
        <v>0.11094647462776956</v>
      </c>
      <c r="O456" s="104"/>
      <c r="P456" s="15">
        <v>39245224.69</v>
      </c>
      <c r="Q456" s="15">
        <v>60792080.7</v>
      </c>
      <c r="R456" s="90">
        <f t="shared" si="156"/>
        <v>-21546856.010000005</v>
      </c>
      <c r="S456" s="103">
        <f t="shared" si="157"/>
        <v>-0.3544352448854412</v>
      </c>
      <c r="T456" s="104"/>
      <c r="U456" s="15">
        <v>63750447.37</v>
      </c>
      <c r="V456" s="15">
        <v>105211902.77</v>
      </c>
      <c r="W456" s="90">
        <f t="shared" si="158"/>
        <v>-41461455.4</v>
      </c>
      <c r="X456" s="103">
        <f t="shared" si="159"/>
        <v>-0.39407571109741657</v>
      </c>
    </row>
    <row r="457" spans="1:24" s="14" customFormat="1" ht="12.75" hidden="1" outlineLevel="2">
      <c r="A457" s="14" t="s">
        <v>1307</v>
      </c>
      <c r="B457" s="14" t="s">
        <v>1308</v>
      </c>
      <c r="C457" s="54" t="s">
        <v>108</v>
      </c>
      <c r="D457" s="15"/>
      <c r="E457" s="15"/>
      <c r="F457" s="15">
        <v>-3897422.71</v>
      </c>
      <c r="G457" s="15">
        <v>-2171132.54</v>
      </c>
      <c r="H457" s="90">
        <f t="shared" si="152"/>
        <v>-1726290.17</v>
      </c>
      <c r="I457" s="103">
        <f t="shared" si="153"/>
        <v>-0.7951104495905165</v>
      </c>
      <c r="J457" s="104"/>
      <c r="K457" s="15">
        <v>-3897422.71</v>
      </c>
      <c r="L457" s="15">
        <v>-2171132.54</v>
      </c>
      <c r="M457" s="90">
        <f t="shared" si="154"/>
        <v>-1726290.17</v>
      </c>
      <c r="N457" s="103">
        <f t="shared" si="155"/>
        <v>-0.7951104495905165</v>
      </c>
      <c r="O457" s="104"/>
      <c r="P457" s="15">
        <v>-42243860.08</v>
      </c>
      <c r="Q457" s="15">
        <v>-33165977.56</v>
      </c>
      <c r="R457" s="90">
        <f t="shared" si="156"/>
        <v>-9077882.52</v>
      </c>
      <c r="S457" s="103">
        <f t="shared" si="157"/>
        <v>-0.27371068751335187</v>
      </c>
      <c r="T457" s="104"/>
      <c r="U457" s="15">
        <v>-64003029.88</v>
      </c>
      <c r="V457" s="15">
        <v>-60261374.58</v>
      </c>
      <c r="W457" s="90">
        <f t="shared" si="158"/>
        <v>-3741655.3000000045</v>
      </c>
      <c r="X457" s="103">
        <f t="shared" si="159"/>
        <v>-0.062090440619351775</v>
      </c>
    </row>
    <row r="458" spans="1:24" s="14" customFormat="1" ht="12.75" hidden="1" outlineLevel="2">
      <c r="A458" s="14" t="s">
        <v>1309</v>
      </c>
      <c r="B458" s="14" t="s">
        <v>1310</v>
      </c>
      <c r="C458" s="54" t="s">
        <v>109</v>
      </c>
      <c r="D458" s="15"/>
      <c r="E458" s="15"/>
      <c r="F458" s="15">
        <v>-29947.84</v>
      </c>
      <c r="G458" s="15">
        <v>-58687</v>
      </c>
      <c r="H458" s="90">
        <f t="shared" si="152"/>
        <v>28739.16</v>
      </c>
      <c r="I458" s="103">
        <f t="shared" si="153"/>
        <v>0.4897023190825907</v>
      </c>
      <c r="J458" s="104"/>
      <c r="K458" s="15">
        <v>-29947.84</v>
      </c>
      <c r="L458" s="15">
        <v>-58687</v>
      </c>
      <c r="M458" s="90">
        <f t="shared" si="154"/>
        <v>28739.16</v>
      </c>
      <c r="N458" s="103">
        <f t="shared" si="155"/>
        <v>0.4897023190825907</v>
      </c>
      <c r="O458" s="104"/>
      <c r="P458" s="15">
        <v>-147300.84</v>
      </c>
      <c r="Q458" s="15">
        <v>-195683</v>
      </c>
      <c r="R458" s="90">
        <f t="shared" si="156"/>
        <v>48382.16</v>
      </c>
      <c r="S458" s="103">
        <f t="shared" si="157"/>
        <v>0.24724764031622576</v>
      </c>
      <c r="T458" s="104"/>
      <c r="U458" s="15">
        <v>-675483.84</v>
      </c>
      <c r="V458" s="15">
        <v>-812147</v>
      </c>
      <c r="W458" s="90">
        <f t="shared" si="158"/>
        <v>136663.16000000003</v>
      </c>
      <c r="X458" s="103">
        <f t="shared" si="159"/>
        <v>0.16827392085422962</v>
      </c>
    </row>
    <row r="459" spans="1:24" s="13" customFormat="1" ht="12.75" collapsed="1">
      <c r="A459" s="13" t="s">
        <v>237</v>
      </c>
      <c r="B459" s="11"/>
      <c r="C459" s="52" t="s">
        <v>279</v>
      </c>
      <c r="D459" s="29"/>
      <c r="E459" s="29"/>
      <c r="F459" s="129">
        <v>3536696.6500000004</v>
      </c>
      <c r="G459" s="129">
        <v>3101140.9400000004</v>
      </c>
      <c r="H459" s="129">
        <f t="shared" si="152"/>
        <v>435555.70999999996</v>
      </c>
      <c r="I459" s="99">
        <f t="shared" si="153"/>
        <v>0.14045014993739688</v>
      </c>
      <c r="J459" s="115"/>
      <c r="K459" s="129">
        <v>3536696.6500000004</v>
      </c>
      <c r="L459" s="129">
        <v>3101140.9400000004</v>
      </c>
      <c r="M459" s="129">
        <f t="shared" si="154"/>
        <v>435555.70999999996</v>
      </c>
      <c r="N459" s="99">
        <f t="shared" si="155"/>
        <v>0.14045014993739688</v>
      </c>
      <c r="O459" s="115"/>
      <c r="P459" s="129">
        <v>8045837.950000006</v>
      </c>
      <c r="Q459" s="129">
        <v>9272272.700000003</v>
      </c>
      <c r="R459" s="129">
        <f t="shared" si="156"/>
        <v>-1226434.7499999972</v>
      </c>
      <c r="S459" s="99">
        <f t="shared" si="157"/>
        <v>-0.13226905524467553</v>
      </c>
      <c r="T459" s="115"/>
      <c r="U459" s="129">
        <v>15531903.150000002</v>
      </c>
      <c r="V459" s="129">
        <v>14841970.620000001</v>
      </c>
      <c r="W459" s="129">
        <f t="shared" si="158"/>
        <v>689932.5300000012</v>
      </c>
      <c r="X459" s="99">
        <f t="shared" si="159"/>
        <v>0.04648523755129231</v>
      </c>
    </row>
    <row r="460" spans="1:24" s="13" customFormat="1" ht="12.75">
      <c r="A460" s="13" t="s">
        <v>238</v>
      </c>
      <c r="B460" s="11"/>
      <c r="C460" s="51" t="s">
        <v>295</v>
      </c>
      <c r="D460" s="29"/>
      <c r="E460" s="29"/>
      <c r="F460" s="29">
        <v>64775351.536</v>
      </c>
      <c r="G460" s="29">
        <v>60459729.781</v>
      </c>
      <c r="H460" s="29">
        <f t="shared" si="152"/>
        <v>4315621.754999995</v>
      </c>
      <c r="I460" s="98">
        <f t="shared" si="153"/>
        <v>0.07138010326265495</v>
      </c>
      <c r="J460" s="115"/>
      <c r="K460" s="29">
        <v>64775351.536</v>
      </c>
      <c r="L460" s="29">
        <v>60459729.781</v>
      </c>
      <c r="M460" s="29">
        <f t="shared" si="154"/>
        <v>4315621.754999995</v>
      </c>
      <c r="N460" s="98">
        <f t="shared" si="155"/>
        <v>0.07138010326265495</v>
      </c>
      <c r="O460" s="115"/>
      <c r="P460" s="29">
        <v>179120777.319</v>
      </c>
      <c r="Q460" s="29">
        <v>153683706.22100002</v>
      </c>
      <c r="R460" s="29">
        <f t="shared" si="156"/>
        <v>25437071.09799999</v>
      </c>
      <c r="S460" s="98">
        <f t="shared" si="157"/>
        <v>0.16551573178109727</v>
      </c>
      <c r="T460" s="115"/>
      <c r="U460" s="29">
        <v>644421550.6789995</v>
      </c>
      <c r="V460" s="29">
        <v>595264118.2300006</v>
      </c>
      <c r="W460" s="29">
        <f t="shared" si="158"/>
        <v>49157432.44899893</v>
      </c>
      <c r="X460" s="98">
        <f t="shared" si="159"/>
        <v>0.0825808761918441</v>
      </c>
    </row>
    <row r="461" spans="6:24" ht="5.25" customHeight="1">
      <c r="F461" s="36" t="str">
        <f>IF(ABS(F157+F189+F195+F350+F388+F402+F446+F453+F459-F460)&gt;$C$576,$C$577," ")</f>
        <v> </v>
      </c>
      <c r="G461" s="36" t="str">
        <f>IF(ABS(G157+G189+G195+G350+G388+G402+G446+G453+G459-G460)&gt;$C$576,$C$577," ")</f>
        <v> </v>
      </c>
      <c r="H461" s="36" t="str">
        <f>IF(ABS(H157+H189+H195+H350+H388+H402+H446+H453+H459-H460)&gt;$C$576,$C$577," ")</f>
        <v> </v>
      </c>
      <c r="I461" s="100"/>
      <c r="K461" s="36" t="str">
        <f>IF(ABS(K157+K189+K195+K350+K388+K402+K446+K453+K459-K460)&gt;$C$576,$C$577," ")</f>
        <v> </v>
      </c>
      <c r="L461" s="36" t="str">
        <f>IF(ABS(L157+L189+L195+L350+L388+L402+L446+L453+L459-L460)&gt;$C$576,$C$577," ")</f>
        <v> </v>
      </c>
      <c r="M461" s="36" t="str">
        <f>IF(ABS(M157+M189+M195+M350+M388+M402+M446+M453+M459-M460)&gt;$C$576,$C$577," ")</f>
        <v> </v>
      </c>
      <c r="N461" s="100"/>
      <c r="P461" s="36" t="str">
        <f>IF(ABS(P157+P189+P195+P350+P388+P402+P446+P453+P459-P460)&gt;$C$576,$C$577," ")</f>
        <v> </v>
      </c>
      <c r="Q461" s="36" t="str">
        <f>IF(ABS(Q157+Q189+Q195+Q350+Q388+Q402+Q446+Q453+Q459-Q460)&gt;$C$576,$C$577," ")</f>
        <v> </v>
      </c>
      <c r="R461" s="36" t="str">
        <f>IF(ABS(R157+R189+R195+R350+R388+R402+R446+R453+R459-R460)&gt;$C$576,$C$577," ")</f>
        <v> </v>
      </c>
      <c r="S461" s="100"/>
      <c r="U461" s="36" t="str">
        <f>IF(ABS(U157+U189+U195+U350+U388+U402+U446+U453+U459-U460)&gt;$C$576,$C$577," ")</f>
        <v> </v>
      </c>
      <c r="V461" s="36" t="str">
        <f>IF(ABS(V157+V189+V195+V350+V388+V402+V446+V453+V459-V460)&gt;$C$576,$C$577," ")</f>
        <v> </v>
      </c>
      <c r="W461" s="36" t="str">
        <f>IF(ABS(W157+W189+W195+W350+W388+W402+W446+W453+W459-W460)&gt;$C$576,$C$577," ")</f>
        <v> </v>
      </c>
      <c r="X461" s="100"/>
    </row>
    <row r="462" spans="1:24" ht="12.75">
      <c r="A462" s="37" t="s">
        <v>239</v>
      </c>
      <c r="C462" s="12" t="s">
        <v>240</v>
      </c>
      <c r="D462" s="34"/>
      <c r="E462" s="34"/>
      <c r="F462" s="34">
        <v>11111777.86000002</v>
      </c>
      <c r="G462" s="34">
        <v>8075472.62100002</v>
      </c>
      <c r="H462" s="29">
        <f>(+F462-G462)</f>
        <v>3036305.239</v>
      </c>
      <c r="I462" s="98">
        <f>IF(G462&lt;0,IF(H462=0,0,IF(OR(G462=0,F462=0),"N.M.",IF(ABS(H462/G462)&gt;=10,"N.M.",H462/(-G462)))),IF(H462=0,0,IF(OR(G462=0,F462=0),"N.M.",IF(ABS(H462/G462)&gt;=10,"N.M.",H462/G462))))</f>
        <v>0.3759910263461461</v>
      </c>
      <c r="J462" s="115"/>
      <c r="K462" s="34">
        <v>11111777.86000002</v>
      </c>
      <c r="L462" s="34">
        <v>8075472.62100002</v>
      </c>
      <c r="M462" s="29">
        <f>(+K462-L462)</f>
        <v>3036305.239</v>
      </c>
      <c r="N462" s="98">
        <f>IF(L462&lt;0,IF(M462=0,0,IF(OR(L462=0,K462=0),"N.M.",IF(ABS(M462/L462)&gt;=10,"N.M.",M462/(-L462)))),IF(M462=0,0,IF(OR(L462=0,K462=0),"N.M.",IF(ABS(M462/L462)&gt;=10,"N.M.",M462/L462))))</f>
        <v>0.3759910263461461</v>
      </c>
      <c r="O462" s="115"/>
      <c r="P462" s="34">
        <v>30285309.245000012</v>
      </c>
      <c r="Q462" s="34">
        <v>21594652.39100003</v>
      </c>
      <c r="R462" s="29">
        <f>(+P462-Q462)</f>
        <v>8690656.853999984</v>
      </c>
      <c r="S462" s="98">
        <f>IF(Q462&lt;0,IF(R462=0,0,IF(OR(Q462=0,P462=0),"N.M.",IF(ABS(R462/Q462)&gt;=10,"N.M.",R462/(-Q462)))),IF(R462=0,0,IF(OR(Q462=0,P462=0),"N.M.",IF(ABS(R462/Q462)&gt;=10,"N.M.",R462/Q462))))</f>
        <v>0.40244485980343797</v>
      </c>
      <c r="T462" s="115"/>
      <c r="U462" s="34">
        <v>73966768.90499994</v>
      </c>
      <c r="V462" s="34">
        <v>56685892.39100011</v>
      </c>
      <c r="W462" s="29">
        <f>(+U462-V462)</f>
        <v>17280876.513999835</v>
      </c>
      <c r="X462" s="98">
        <f>IF(V462&lt;0,IF(W462=0,0,IF(OR(V462=0,U462=0),"N.M.",IF(ABS(W462/V462)&gt;=10,"N.M.",W462/(-V462)))),IF(W462=0,0,IF(OR(V462=0,U462=0),"N.M.",IF(ABS(W462/V462)&gt;=10,"N.M.",W462/V462))))</f>
        <v>0.3048532145317956</v>
      </c>
    </row>
    <row r="463" spans="1:24" ht="12.75">
      <c r="A463" s="37"/>
      <c r="C463" s="12"/>
      <c r="D463" s="34"/>
      <c r="E463" s="34"/>
      <c r="F463" s="34"/>
      <c r="G463" s="34"/>
      <c r="H463" s="29"/>
      <c r="I463" s="98">
        <f>IF(G463&lt;0,IF(H463=0,0,IF(OR(G463=0,F463=0),"N.M.",IF(ABS(H463/G463)&gt;=10,"N.M.",H463/(-G463)))),IF(H463=0,0,IF(OR(G463=0,F463=0),"N.M.",IF(ABS(H463/G463)&gt;=10,"N.M.",H463/G463))))</f>
        <v>0</v>
      </c>
      <c r="J463" s="115"/>
      <c r="K463" s="34"/>
      <c r="L463" s="34"/>
      <c r="M463" s="29"/>
      <c r="N463" s="98">
        <f>IF(L463&lt;0,IF(M463=0,0,IF(OR(L463=0,K463=0),"N.M.",IF(ABS(M463/L463)&gt;=10,"N.M.",M463/(-L463)))),IF(M463=0,0,IF(OR(L463=0,K463=0),"N.M.",IF(ABS(M463/L463)&gt;=10,"N.M.",M463/L463))))</f>
        <v>0</v>
      </c>
      <c r="O463" s="115"/>
      <c r="P463" s="34"/>
      <c r="Q463" s="34"/>
      <c r="R463" s="29"/>
      <c r="S463" s="98">
        <f>IF(Q463&lt;0,IF(R463=0,0,IF(OR(Q463=0,P463=0),"N.M.",IF(ABS(R463/Q463)&gt;=10,"N.M.",R463/(-Q463)))),IF(R463=0,0,IF(OR(Q463=0,P463=0),"N.M.",IF(ABS(R463/Q463)&gt;=10,"N.M.",R463/Q463))))</f>
        <v>0</v>
      </c>
      <c r="T463" s="115"/>
      <c r="U463" s="34"/>
      <c r="V463" s="34"/>
      <c r="W463" s="29"/>
      <c r="X463" s="98">
        <f>IF(V463&lt;0,IF(W463=0,0,IF(OR(V463=0,U463=0),"N.M.",IF(ABS(W463/V463)&gt;=10,"N.M.",W463/(-V463)))),IF(W463=0,0,IF(OR(V463=0,U463=0),"N.M.",IF(ABS(W463/V463)&gt;=10,"N.M.",W463/V463))))</f>
        <v>0</v>
      </c>
    </row>
    <row r="464" spans="2:24" s="30" customFormat="1" ht="4.5" customHeight="1" hidden="1" outlineLevel="1">
      <c r="B464" s="31"/>
      <c r="C464" s="58"/>
      <c r="D464" s="33"/>
      <c r="E464" s="33"/>
      <c r="F464" s="36"/>
      <c r="G464" s="36"/>
      <c r="H464" s="36"/>
      <c r="I464" s="100"/>
      <c r="J464" s="116"/>
      <c r="K464" s="36"/>
      <c r="L464" s="36"/>
      <c r="M464" s="36"/>
      <c r="N464" s="100"/>
      <c r="O464" s="116"/>
      <c r="P464" s="36"/>
      <c r="Q464" s="36"/>
      <c r="R464" s="36"/>
      <c r="S464" s="100"/>
      <c r="T464" s="116"/>
      <c r="U464" s="36"/>
      <c r="V464" s="36"/>
      <c r="W464" s="36"/>
      <c r="X464" s="100"/>
    </row>
    <row r="465" spans="1:24" s="14" customFormat="1" ht="12.75" hidden="1" outlineLevel="2">
      <c r="A465" s="14" t="s">
        <v>1311</v>
      </c>
      <c r="B465" s="14" t="s">
        <v>1312</v>
      </c>
      <c r="C465" s="54" t="s">
        <v>110</v>
      </c>
      <c r="D465" s="15"/>
      <c r="E465" s="15"/>
      <c r="F465" s="15">
        <v>76868.97</v>
      </c>
      <c r="G465" s="15">
        <v>86199.17</v>
      </c>
      <c r="H465" s="90">
        <f aca="true" t="shared" si="160" ref="H465:H477">+F465-G465</f>
        <v>-9330.199999999997</v>
      </c>
      <c r="I465" s="103">
        <f aca="true" t="shared" si="161" ref="I465:I477">IF(G465&lt;0,IF(H465=0,0,IF(OR(G465=0,F465=0),"N.M.",IF(ABS(H465/G465)&gt;=10,"N.M.",H465/(-G465)))),IF(H465=0,0,IF(OR(G465=0,F465=0),"N.M.",IF(ABS(H465/G465)&gt;=10,"N.M.",H465/G465))))</f>
        <v>-0.10824002133663232</v>
      </c>
      <c r="J465" s="104"/>
      <c r="K465" s="15">
        <v>76868.97</v>
      </c>
      <c r="L465" s="15">
        <v>86199.17</v>
      </c>
      <c r="M465" s="90">
        <f aca="true" t="shared" si="162" ref="M465:M477">+K465-L465</f>
        <v>-9330.199999999997</v>
      </c>
      <c r="N465" s="103">
        <f aca="true" t="shared" si="163" ref="N465:N477">IF(L465&lt;0,IF(M465=0,0,IF(OR(L465=0,K465=0),"N.M.",IF(ABS(M465/L465)&gt;=10,"N.M.",M465/(-L465)))),IF(M465=0,0,IF(OR(L465=0,K465=0),"N.M.",IF(ABS(M465/L465)&gt;=10,"N.M.",M465/L465))))</f>
        <v>-0.10824002133663232</v>
      </c>
      <c r="O465" s="104"/>
      <c r="P465" s="15">
        <v>230399.69</v>
      </c>
      <c r="Q465" s="15">
        <v>249378.39</v>
      </c>
      <c r="R465" s="90">
        <f aca="true" t="shared" si="164" ref="R465:R477">+P465-Q465</f>
        <v>-18978.70000000001</v>
      </c>
      <c r="S465" s="103">
        <f aca="true" t="shared" si="165" ref="S465:S477">IF(Q465&lt;0,IF(R465=0,0,IF(OR(Q465=0,P465=0),"N.M.",IF(ABS(R465/Q465)&gt;=10,"N.M.",R465/(-Q465)))),IF(R465=0,0,IF(OR(Q465=0,P465=0),"N.M.",IF(ABS(R465/Q465)&gt;=10,"N.M.",R465/Q465))))</f>
        <v>-0.07610402809962809</v>
      </c>
      <c r="T465" s="104"/>
      <c r="U465" s="15">
        <v>758694.48</v>
      </c>
      <c r="V465" s="15">
        <v>477298.57</v>
      </c>
      <c r="W465" s="90">
        <f aca="true" t="shared" si="166" ref="W465:W477">+U465-V465</f>
        <v>281395.91</v>
      </c>
      <c r="X465" s="103">
        <f aca="true" t="shared" si="167" ref="X465:X477">IF(V465&lt;0,IF(W465=0,0,IF(OR(V465=0,U465=0),"N.M.",IF(ABS(W465/V465)&gt;=10,"N.M.",W465/(-V465)))),IF(W465=0,0,IF(OR(V465=0,U465=0),"N.M.",IF(ABS(W465/V465)&gt;=10,"N.M.",W465/V465))))</f>
        <v>0.5895595077940418</v>
      </c>
    </row>
    <row r="466" spans="1:24" ht="12.75" hidden="1" outlineLevel="1">
      <c r="A466" s="9" t="s">
        <v>357</v>
      </c>
      <c r="C466" s="66" t="s">
        <v>353</v>
      </c>
      <c r="D466" s="28"/>
      <c r="E466" s="28"/>
      <c r="F466" s="17">
        <v>76868.97</v>
      </c>
      <c r="G466" s="17">
        <v>86199.17</v>
      </c>
      <c r="H466" s="35">
        <f t="shared" si="160"/>
        <v>-9330.199999999997</v>
      </c>
      <c r="I466" s="95">
        <f t="shared" si="161"/>
        <v>-0.10824002133663232</v>
      </c>
      <c r="K466" s="17">
        <v>76868.97</v>
      </c>
      <c r="L466" s="17">
        <v>86199.17</v>
      </c>
      <c r="M466" s="35">
        <f t="shared" si="162"/>
        <v>-9330.199999999997</v>
      </c>
      <c r="N466" s="95">
        <f t="shared" si="163"/>
        <v>-0.10824002133663232</v>
      </c>
      <c r="P466" s="17">
        <v>230399.69</v>
      </c>
      <c r="Q466" s="17">
        <v>249378.39</v>
      </c>
      <c r="R466" s="35">
        <f t="shared" si="164"/>
        <v>-18978.70000000001</v>
      </c>
      <c r="S466" s="95">
        <f t="shared" si="165"/>
        <v>-0.07610402809962809</v>
      </c>
      <c r="U466" s="17">
        <v>758694.48</v>
      </c>
      <c r="V466" s="17">
        <v>477298.57</v>
      </c>
      <c r="W466" s="35">
        <f t="shared" si="166"/>
        <v>281395.91</v>
      </c>
      <c r="X466" s="95">
        <f t="shared" si="167"/>
        <v>0.5895595077940418</v>
      </c>
    </row>
    <row r="467" spans="1:24" ht="12.75" hidden="1" outlineLevel="1">
      <c r="A467" s="9" t="s">
        <v>358</v>
      </c>
      <c r="C467" s="66" t="s">
        <v>354</v>
      </c>
      <c r="D467" s="28"/>
      <c r="E467" s="28"/>
      <c r="F467" s="17">
        <v>0</v>
      </c>
      <c r="G467" s="17">
        <v>0</v>
      </c>
      <c r="H467" s="35">
        <f t="shared" si="160"/>
        <v>0</v>
      </c>
      <c r="I467" s="95">
        <f t="shared" si="161"/>
        <v>0</v>
      </c>
      <c r="K467" s="17">
        <v>0</v>
      </c>
      <c r="L467" s="17">
        <v>0</v>
      </c>
      <c r="M467" s="35">
        <f t="shared" si="162"/>
        <v>0</v>
      </c>
      <c r="N467" s="95">
        <f t="shared" si="163"/>
        <v>0</v>
      </c>
      <c r="P467" s="17">
        <v>0</v>
      </c>
      <c r="Q467" s="17">
        <v>0</v>
      </c>
      <c r="R467" s="35">
        <f t="shared" si="164"/>
        <v>0</v>
      </c>
      <c r="S467" s="95">
        <f t="shared" si="165"/>
        <v>0</v>
      </c>
      <c r="U467" s="17">
        <v>0</v>
      </c>
      <c r="V467" s="17">
        <v>0</v>
      </c>
      <c r="W467" s="35">
        <f t="shared" si="166"/>
        <v>0</v>
      </c>
      <c r="X467" s="95">
        <f t="shared" si="167"/>
        <v>0</v>
      </c>
    </row>
    <row r="468" spans="1:24" s="14" customFormat="1" ht="12.75" hidden="1" outlineLevel="2">
      <c r="A468" s="14" t="s">
        <v>1313</v>
      </c>
      <c r="B468" s="14" t="s">
        <v>1314</v>
      </c>
      <c r="C468" s="54" t="s">
        <v>111</v>
      </c>
      <c r="D468" s="15"/>
      <c r="E468" s="15"/>
      <c r="F468" s="15">
        <v>2138.81</v>
      </c>
      <c r="G468" s="15">
        <v>2192.8</v>
      </c>
      <c r="H468" s="90">
        <f t="shared" si="160"/>
        <v>-53.99000000000024</v>
      </c>
      <c r="I468" s="103">
        <f t="shared" si="161"/>
        <v>-0.024621488507843958</v>
      </c>
      <c r="J468" s="104"/>
      <c r="K468" s="15">
        <v>2138.81</v>
      </c>
      <c r="L468" s="15">
        <v>2192.8</v>
      </c>
      <c r="M468" s="90">
        <f t="shared" si="162"/>
        <v>-53.99000000000024</v>
      </c>
      <c r="N468" s="103">
        <f t="shared" si="163"/>
        <v>-0.024621488507843958</v>
      </c>
      <c r="O468" s="104"/>
      <c r="P468" s="15">
        <v>6883.32</v>
      </c>
      <c r="Q468" s="15">
        <v>11140.740000000002</v>
      </c>
      <c r="R468" s="90">
        <f t="shared" si="164"/>
        <v>-4257.420000000002</v>
      </c>
      <c r="S468" s="103">
        <f t="shared" si="165"/>
        <v>-0.38214876211095505</v>
      </c>
      <c r="T468" s="104"/>
      <c r="U468" s="15">
        <v>42053.82</v>
      </c>
      <c r="V468" s="15">
        <v>34453.810000000005</v>
      </c>
      <c r="W468" s="90">
        <f t="shared" si="166"/>
        <v>7600.009999999995</v>
      </c>
      <c r="X468" s="103">
        <f t="shared" si="167"/>
        <v>0.22058547371103496</v>
      </c>
    </row>
    <row r="469" spans="1:24" s="14" customFormat="1" ht="12.75" hidden="1" outlineLevel="2">
      <c r="A469" s="14" t="s">
        <v>1315</v>
      </c>
      <c r="B469" s="14" t="s">
        <v>1316</v>
      </c>
      <c r="C469" s="54" t="s">
        <v>112</v>
      </c>
      <c r="D469" s="15"/>
      <c r="E469" s="15"/>
      <c r="F469" s="15">
        <v>21860.23</v>
      </c>
      <c r="G469" s="15">
        <v>58.17</v>
      </c>
      <c r="H469" s="90">
        <f t="shared" si="160"/>
        <v>21802.06</v>
      </c>
      <c r="I469" s="103" t="str">
        <f t="shared" si="161"/>
        <v>N.M.</v>
      </c>
      <c r="J469" s="104"/>
      <c r="K469" s="15">
        <v>21860.23</v>
      </c>
      <c r="L469" s="15">
        <v>58.17</v>
      </c>
      <c r="M469" s="90">
        <f t="shared" si="162"/>
        <v>21802.06</v>
      </c>
      <c r="N469" s="103" t="str">
        <f t="shared" si="163"/>
        <v>N.M.</v>
      </c>
      <c r="O469" s="104"/>
      <c r="P469" s="15">
        <v>53956.729999999996</v>
      </c>
      <c r="Q469" s="15">
        <v>1864.22</v>
      </c>
      <c r="R469" s="90">
        <f t="shared" si="164"/>
        <v>52092.509999999995</v>
      </c>
      <c r="S469" s="103" t="str">
        <f t="shared" si="165"/>
        <v>N.M.</v>
      </c>
      <c r="T469" s="104"/>
      <c r="U469" s="15">
        <v>72515.7</v>
      </c>
      <c r="V469" s="15">
        <v>23770.37</v>
      </c>
      <c r="W469" s="90">
        <f t="shared" si="166"/>
        <v>48745.33</v>
      </c>
      <c r="X469" s="103">
        <f t="shared" si="167"/>
        <v>2.0506761148438164</v>
      </c>
    </row>
    <row r="470" spans="1:24" s="14" customFormat="1" ht="12.75" hidden="1" outlineLevel="2">
      <c r="A470" s="14" t="s">
        <v>1317</v>
      </c>
      <c r="B470" s="14" t="s">
        <v>1318</v>
      </c>
      <c r="C470" s="54" t="s">
        <v>113</v>
      </c>
      <c r="D470" s="15"/>
      <c r="E470" s="15"/>
      <c r="F470" s="15">
        <v>11571.34</v>
      </c>
      <c r="G470" s="15">
        <v>12743.98</v>
      </c>
      <c r="H470" s="90">
        <f t="shared" si="160"/>
        <v>-1172.6399999999994</v>
      </c>
      <c r="I470" s="103">
        <f t="shared" si="161"/>
        <v>-0.09201521031891131</v>
      </c>
      <c r="J470" s="104"/>
      <c r="K470" s="15">
        <v>11571.34</v>
      </c>
      <c r="L470" s="15">
        <v>12743.98</v>
      </c>
      <c r="M470" s="90">
        <f t="shared" si="162"/>
        <v>-1172.6399999999994</v>
      </c>
      <c r="N470" s="103">
        <f t="shared" si="163"/>
        <v>-0.09201521031891131</v>
      </c>
      <c r="O470" s="104"/>
      <c r="P470" s="15">
        <v>35016.72</v>
      </c>
      <c r="Q470" s="15">
        <v>38512.79</v>
      </c>
      <c r="R470" s="90">
        <f t="shared" si="164"/>
        <v>-3496.0699999999997</v>
      </c>
      <c r="S470" s="103">
        <f t="shared" si="165"/>
        <v>-0.09077685620802854</v>
      </c>
      <c r="T470" s="104"/>
      <c r="U470" s="15">
        <v>145392.86</v>
      </c>
      <c r="V470" s="15">
        <v>158992.61000000002</v>
      </c>
      <c r="W470" s="90">
        <f t="shared" si="166"/>
        <v>-13599.75000000003</v>
      </c>
      <c r="X470" s="103">
        <f t="shared" si="167"/>
        <v>-0.08553699445527706</v>
      </c>
    </row>
    <row r="471" spans="1:24" ht="12.75" hidden="1" outlineLevel="1">
      <c r="A471" s="9" t="s">
        <v>359</v>
      </c>
      <c r="C471" s="66" t="s">
        <v>355</v>
      </c>
      <c r="D471" s="28"/>
      <c r="E471" s="28"/>
      <c r="F471" s="17">
        <v>35570.380000000005</v>
      </c>
      <c r="G471" s="17">
        <v>14994.95</v>
      </c>
      <c r="H471" s="35">
        <f t="shared" si="160"/>
        <v>20575.430000000004</v>
      </c>
      <c r="I471" s="95">
        <f t="shared" si="161"/>
        <v>1.3721572929552952</v>
      </c>
      <c r="K471" s="17">
        <v>35570.380000000005</v>
      </c>
      <c r="L471" s="17">
        <v>14994.95</v>
      </c>
      <c r="M471" s="35">
        <f t="shared" si="162"/>
        <v>20575.430000000004</v>
      </c>
      <c r="N471" s="95">
        <f t="shared" si="163"/>
        <v>1.3721572929552952</v>
      </c>
      <c r="P471" s="17">
        <v>95856.76999999999</v>
      </c>
      <c r="Q471" s="17">
        <v>51517.75</v>
      </c>
      <c r="R471" s="35">
        <f t="shared" si="164"/>
        <v>44339.01999999999</v>
      </c>
      <c r="S471" s="95">
        <f t="shared" si="165"/>
        <v>0.8606552110680298</v>
      </c>
      <c r="U471" s="17">
        <v>259962.38</v>
      </c>
      <c r="V471" s="17">
        <v>217216.79000000004</v>
      </c>
      <c r="W471" s="35">
        <f t="shared" si="166"/>
        <v>42745.58999999997</v>
      </c>
      <c r="X471" s="95">
        <f t="shared" si="167"/>
        <v>0.19678768846551853</v>
      </c>
    </row>
    <row r="472" spans="1:24" ht="12.75" hidden="1" outlineLevel="1">
      <c r="A472" s="9" t="s">
        <v>360</v>
      </c>
      <c r="C472" s="66" t="s">
        <v>400</v>
      </c>
      <c r="D472" s="28"/>
      <c r="E472" s="28"/>
      <c r="F472" s="17">
        <v>0</v>
      </c>
      <c r="G472" s="17">
        <v>0</v>
      </c>
      <c r="H472" s="35">
        <f t="shared" si="160"/>
        <v>0</v>
      </c>
      <c r="I472" s="95">
        <f t="shared" si="161"/>
        <v>0</v>
      </c>
      <c r="K472" s="17">
        <v>0</v>
      </c>
      <c r="L472" s="17">
        <v>0</v>
      </c>
      <c r="M472" s="35">
        <f t="shared" si="162"/>
        <v>0</v>
      </c>
      <c r="N472" s="95">
        <f t="shared" si="163"/>
        <v>0</v>
      </c>
      <c r="P472" s="17">
        <v>0</v>
      </c>
      <c r="Q472" s="17">
        <v>0</v>
      </c>
      <c r="R472" s="35">
        <f t="shared" si="164"/>
        <v>0</v>
      </c>
      <c r="S472" s="95">
        <f t="shared" si="165"/>
        <v>0</v>
      </c>
      <c r="U472" s="17">
        <v>0</v>
      </c>
      <c r="V472" s="17">
        <v>0</v>
      </c>
      <c r="W472" s="35">
        <f t="shared" si="166"/>
        <v>0</v>
      </c>
      <c r="X472" s="95">
        <f t="shared" si="167"/>
        <v>0</v>
      </c>
    </row>
    <row r="473" spans="1:24" ht="12.75" hidden="1" outlineLevel="1">
      <c r="A473" s="35" t="s">
        <v>373</v>
      </c>
      <c r="C473" s="76" t="s">
        <v>377</v>
      </c>
      <c r="D473" s="28"/>
      <c r="E473" s="28"/>
      <c r="F473" s="17">
        <v>0</v>
      </c>
      <c r="G473" s="17">
        <v>0</v>
      </c>
      <c r="H473" s="35">
        <f t="shared" si="160"/>
        <v>0</v>
      </c>
      <c r="I473" s="95">
        <f t="shared" si="161"/>
        <v>0</v>
      </c>
      <c r="K473" s="17">
        <v>0</v>
      </c>
      <c r="L473" s="17">
        <v>0</v>
      </c>
      <c r="M473" s="35">
        <f t="shared" si="162"/>
        <v>0</v>
      </c>
      <c r="N473" s="95">
        <f t="shared" si="163"/>
        <v>0</v>
      </c>
      <c r="P473" s="17">
        <v>0</v>
      </c>
      <c r="Q473" s="17">
        <v>0</v>
      </c>
      <c r="R473" s="35">
        <f t="shared" si="164"/>
        <v>0</v>
      </c>
      <c r="S473" s="95">
        <f t="shared" si="165"/>
        <v>0</v>
      </c>
      <c r="U473" s="17">
        <v>0</v>
      </c>
      <c r="V473" s="17">
        <v>0</v>
      </c>
      <c r="W473" s="35">
        <f t="shared" si="166"/>
        <v>0</v>
      </c>
      <c r="X473" s="95">
        <f t="shared" si="167"/>
        <v>0</v>
      </c>
    </row>
    <row r="474" spans="1:24" ht="12.75" hidden="1" outlineLevel="1">
      <c r="A474" s="35" t="s">
        <v>374</v>
      </c>
      <c r="C474" s="76" t="s">
        <v>378</v>
      </c>
      <c r="D474" s="28"/>
      <c r="E474" s="28"/>
      <c r="F474" s="17">
        <v>0</v>
      </c>
      <c r="G474" s="17">
        <v>0</v>
      </c>
      <c r="H474" s="35">
        <f t="shared" si="160"/>
        <v>0</v>
      </c>
      <c r="I474" s="95">
        <f t="shared" si="161"/>
        <v>0</v>
      </c>
      <c r="K474" s="17">
        <v>0</v>
      </c>
      <c r="L474" s="17">
        <v>0</v>
      </c>
      <c r="M474" s="35">
        <f t="shared" si="162"/>
        <v>0</v>
      </c>
      <c r="N474" s="95">
        <f t="shared" si="163"/>
        <v>0</v>
      </c>
      <c r="P474" s="17">
        <v>0</v>
      </c>
      <c r="Q474" s="17">
        <v>0</v>
      </c>
      <c r="R474" s="35">
        <f t="shared" si="164"/>
        <v>0</v>
      </c>
      <c r="S474" s="95">
        <f t="shared" si="165"/>
        <v>0</v>
      </c>
      <c r="U474" s="17">
        <v>0</v>
      </c>
      <c r="V474" s="17">
        <v>0</v>
      </c>
      <c r="W474" s="35">
        <f t="shared" si="166"/>
        <v>0</v>
      </c>
      <c r="X474" s="95">
        <f t="shared" si="167"/>
        <v>0</v>
      </c>
    </row>
    <row r="475" spans="1:24" s="14" customFormat="1" ht="12.75" hidden="1" outlineLevel="2">
      <c r="A475" s="14" t="s">
        <v>1319</v>
      </c>
      <c r="B475" s="14" t="s">
        <v>1320</v>
      </c>
      <c r="C475" s="54" t="s">
        <v>114</v>
      </c>
      <c r="D475" s="15"/>
      <c r="E475" s="15"/>
      <c r="F475" s="15">
        <v>4600</v>
      </c>
      <c r="G475" s="15">
        <v>4600</v>
      </c>
      <c r="H475" s="90">
        <f t="shared" si="160"/>
        <v>0</v>
      </c>
      <c r="I475" s="103">
        <f t="shared" si="161"/>
        <v>0</v>
      </c>
      <c r="J475" s="104"/>
      <c r="K475" s="15">
        <v>4600</v>
      </c>
      <c r="L475" s="15">
        <v>4600</v>
      </c>
      <c r="M475" s="90">
        <f t="shared" si="162"/>
        <v>0</v>
      </c>
      <c r="N475" s="103">
        <f t="shared" si="163"/>
        <v>0</v>
      </c>
      <c r="O475" s="104"/>
      <c r="P475" s="15">
        <v>13800</v>
      </c>
      <c r="Q475" s="15">
        <v>13800</v>
      </c>
      <c r="R475" s="90">
        <f t="shared" si="164"/>
        <v>0</v>
      </c>
      <c r="S475" s="103">
        <f t="shared" si="165"/>
        <v>0</v>
      </c>
      <c r="T475" s="104"/>
      <c r="U475" s="15">
        <v>56200</v>
      </c>
      <c r="V475" s="15">
        <v>55800</v>
      </c>
      <c r="W475" s="90">
        <f t="shared" si="166"/>
        <v>400</v>
      </c>
      <c r="X475" s="103">
        <f t="shared" si="167"/>
        <v>0.007168458781362007</v>
      </c>
    </row>
    <row r="476" spans="1:24" s="14" customFormat="1" ht="12.75" hidden="1" outlineLevel="2">
      <c r="A476" s="14" t="s">
        <v>1321</v>
      </c>
      <c r="B476" s="14" t="s">
        <v>1322</v>
      </c>
      <c r="C476" s="54" t="s">
        <v>115</v>
      </c>
      <c r="D476" s="15"/>
      <c r="E476" s="15"/>
      <c r="F476" s="15">
        <v>-555.8100000000001</v>
      </c>
      <c r="G476" s="15">
        <v>-555.8100000000001</v>
      </c>
      <c r="H476" s="90">
        <f t="shared" si="160"/>
        <v>0</v>
      </c>
      <c r="I476" s="103">
        <f t="shared" si="161"/>
        <v>0</v>
      </c>
      <c r="J476" s="104"/>
      <c r="K476" s="15">
        <v>-555.8100000000001</v>
      </c>
      <c r="L476" s="15">
        <v>-555.8100000000001</v>
      </c>
      <c r="M476" s="90">
        <f t="shared" si="162"/>
        <v>0</v>
      </c>
      <c r="N476" s="103">
        <f t="shared" si="163"/>
        <v>0</v>
      </c>
      <c r="O476" s="104"/>
      <c r="P476" s="15">
        <v>-1667.4300000000003</v>
      </c>
      <c r="Q476" s="15">
        <v>-1667.4300000000003</v>
      </c>
      <c r="R476" s="90">
        <f t="shared" si="164"/>
        <v>0</v>
      </c>
      <c r="S476" s="103">
        <f t="shared" si="165"/>
        <v>0</v>
      </c>
      <c r="T476" s="104"/>
      <c r="U476" s="15">
        <v>-6669.72</v>
      </c>
      <c r="V476" s="15">
        <v>-6669.72</v>
      </c>
      <c r="W476" s="90">
        <f t="shared" si="166"/>
        <v>0</v>
      </c>
      <c r="X476" s="103">
        <f t="shared" si="167"/>
        <v>0</v>
      </c>
    </row>
    <row r="477" spans="1:24" ht="12.75" hidden="1" outlineLevel="1">
      <c r="A477" s="35" t="s">
        <v>375</v>
      </c>
      <c r="C477" s="76" t="s">
        <v>404</v>
      </c>
      <c r="D477" s="28"/>
      <c r="E477" s="28"/>
      <c r="F477" s="17">
        <v>4044.19</v>
      </c>
      <c r="G477" s="17">
        <v>4044.19</v>
      </c>
      <c r="H477" s="35">
        <f t="shared" si="160"/>
        <v>0</v>
      </c>
      <c r="I477" s="95">
        <f t="shared" si="161"/>
        <v>0</v>
      </c>
      <c r="K477" s="17">
        <v>4044.19</v>
      </c>
      <c r="L477" s="17">
        <v>4044.19</v>
      </c>
      <c r="M477" s="35">
        <f t="shared" si="162"/>
        <v>0</v>
      </c>
      <c r="N477" s="95">
        <f t="shared" si="163"/>
        <v>0</v>
      </c>
      <c r="P477" s="17">
        <v>12132.570000000002</v>
      </c>
      <c r="Q477" s="17">
        <v>12132.570000000002</v>
      </c>
      <c r="R477" s="35">
        <f t="shared" si="164"/>
        <v>0</v>
      </c>
      <c r="S477" s="95">
        <f t="shared" si="165"/>
        <v>0</v>
      </c>
      <c r="U477" s="17">
        <v>49530.28</v>
      </c>
      <c r="V477" s="17">
        <v>49130.28</v>
      </c>
      <c r="W477" s="35">
        <f t="shared" si="166"/>
        <v>400</v>
      </c>
      <c r="X477" s="95">
        <f t="shared" si="167"/>
        <v>0.008141618570054965</v>
      </c>
    </row>
    <row r="478" spans="1:24" s="14" customFormat="1" ht="12.75" hidden="1" outlineLevel="2">
      <c r="A478" s="14" t="s">
        <v>1323</v>
      </c>
      <c r="B478" s="14" t="s">
        <v>1324</v>
      </c>
      <c r="C478" s="54" t="s">
        <v>116</v>
      </c>
      <c r="D478" s="15"/>
      <c r="E478" s="15"/>
      <c r="F478" s="15">
        <v>0</v>
      </c>
      <c r="G478" s="15">
        <v>0</v>
      </c>
      <c r="H478" s="90">
        <f aca="true" t="shared" si="168" ref="H478:H497">+F478-G478</f>
        <v>0</v>
      </c>
      <c r="I478" s="103">
        <f aca="true" t="shared" si="169" ref="I478:I497">IF(G478&lt;0,IF(H478=0,0,IF(OR(G478=0,F478=0),"N.M.",IF(ABS(H478/G478)&gt;=10,"N.M.",H478/(-G478)))),IF(H478=0,0,IF(OR(G478=0,F478=0),"N.M.",IF(ABS(H478/G478)&gt;=10,"N.M.",H478/G478))))</f>
        <v>0</v>
      </c>
      <c r="J478" s="104"/>
      <c r="K478" s="15">
        <v>0</v>
      </c>
      <c r="L478" s="15">
        <v>0</v>
      </c>
      <c r="M478" s="90">
        <f aca="true" t="shared" si="170" ref="M478:M497">+K478-L478</f>
        <v>0</v>
      </c>
      <c r="N478" s="103">
        <f aca="true" t="shared" si="171" ref="N478:N497">IF(L478&lt;0,IF(M478=0,0,IF(OR(L478=0,K478=0),"N.M.",IF(ABS(M478/L478)&gt;=10,"N.M.",M478/(-L478)))),IF(M478=0,0,IF(OR(L478=0,K478=0),"N.M.",IF(ABS(M478/L478)&gt;=10,"N.M.",M478/L478))))</f>
        <v>0</v>
      </c>
      <c r="O478" s="104"/>
      <c r="P478" s="15">
        <v>0</v>
      </c>
      <c r="Q478" s="15">
        <v>0</v>
      </c>
      <c r="R478" s="90">
        <f aca="true" t="shared" si="172" ref="R478:R497">+P478-Q478</f>
        <v>0</v>
      </c>
      <c r="S478" s="103">
        <f aca="true" t="shared" si="173" ref="S478:S497">IF(Q478&lt;0,IF(R478=0,0,IF(OR(Q478=0,P478=0),"N.M.",IF(ABS(R478/Q478)&gt;=10,"N.M.",R478/(-Q478)))),IF(R478=0,0,IF(OR(Q478=0,P478=0),"N.M.",IF(ABS(R478/Q478)&gt;=10,"N.M.",R478/Q478))))</f>
        <v>0</v>
      </c>
      <c r="T478" s="104"/>
      <c r="U478" s="15">
        <v>-105822.61</v>
      </c>
      <c r="V478" s="15">
        <v>0</v>
      </c>
      <c r="W478" s="90">
        <f aca="true" t="shared" si="174" ref="W478:W497">+U478-V478</f>
        <v>-105822.61</v>
      </c>
      <c r="X478" s="103" t="str">
        <f aca="true" t="shared" si="175" ref="X478:X497">IF(V478&lt;0,IF(W478=0,0,IF(OR(V478=0,U478=0),"N.M.",IF(ABS(W478/V478)&gt;=10,"N.M.",W478/(-V478)))),IF(W478=0,0,IF(OR(V478=0,U478=0),"N.M.",IF(ABS(W478/V478)&gt;=10,"N.M.",W478/V478))))</f>
        <v>N.M.</v>
      </c>
    </row>
    <row r="479" spans="1:24" s="14" customFormat="1" ht="12.75" hidden="1" outlineLevel="2">
      <c r="A479" s="14" t="s">
        <v>1325</v>
      </c>
      <c r="B479" s="14" t="s">
        <v>1326</v>
      </c>
      <c r="C479" s="54" t="s">
        <v>117</v>
      </c>
      <c r="D479" s="15"/>
      <c r="E479" s="15"/>
      <c r="F479" s="15">
        <v>492</v>
      </c>
      <c r="G479" s="15">
        <v>400</v>
      </c>
      <c r="H479" s="90">
        <f t="shared" si="168"/>
        <v>92</v>
      </c>
      <c r="I479" s="103">
        <f t="shared" si="169"/>
        <v>0.23</v>
      </c>
      <c r="J479" s="104"/>
      <c r="K479" s="15">
        <v>492</v>
      </c>
      <c r="L479" s="15">
        <v>400</v>
      </c>
      <c r="M479" s="90">
        <f t="shared" si="170"/>
        <v>92</v>
      </c>
      <c r="N479" s="103">
        <f t="shared" si="171"/>
        <v>0.23</v>
      </c>
      <c r="O479" s="104"/>
      <c r="P479" s="15">
        <v>28414.45</v>
      </c>
      <c r="Q479" s="15">
        <v>28938.45</v>
      </c>
      <c r="R479" s="90">
        <f t="shared" si="172"/>
        <v>-524</v>
      </c>
      <c r="S479" s="103">
        <f t="shared" si="173"/>
        <v>-0.01810739690619228</v>
      </c>
      <c r="T479" s="104"/>
      <c r="U479" s="15">
        <v>62683.9</v>
      </c>
      <c r="V479" s="15">
        <v>62101.9</v>
      </c>
      <c r="W479" s="90">
        <f t="shared" si="174"/>
        <v>582</v>
      </c>
      <c r="X479" s="103">
        <f t="shared" si="175"/>
        <v>0.00937169394173125</v>
      </c>
    </row>
    <row r="480" spans="1:24" s="14" customFormat="1" ht="12.75" hidden="1" outlineLevel="2">
      <c r="A480" s="14" t="s">
        <v>1327</v>
      </c>
      <c r="B480" s="14" t="s">
        <v>1328</v>
      </c>
      <c r="C480" s="54" t="s">
        <v>118</v>
      </c>
      <c r="D480" s="15"/>
      <c r="E480" s="15"/>
      <c r="F480" s="15">
        <v>0</v>
      </c>
      <c r="G480" s="15">
        <v>0</v>
      </c>
      <c r="H480" s="90">
        <f t="shared" si="168"/>
        <v>0</v>
      </c>
      <c r="I480" s="103">
        <f t="shared" si="169"/>
        <v>0</v>
      </c>
      <c r="J480" s="104"/>
      <c r="K480" s="15">
        <v>0</v>
      </c>
      <c r="L480" s="15">
        <v>0</v>
      </c>
      <c r="M480" s="90">
        <f t="shared" si="170"/>
        <v>0</v>
      </c>
      <c r="N480" s="103">
        <f t="shared" si="171"/>
        <v>0</v>
      </c>
      <c r="O480" s="104"/>
      <c r="P480" s="15">
        <v>0</v>
      </c>
      <c r="Q480" s="15">
        <v>0</v>
      </c>
      <c r="R480" s="90">
        <f t="shared" si="172"/>
        <v>0</v>
      </c>
      <c r="S480" s="103">
        <f t="shared" si="173"/>
        <v>0</v>
      </c>
      <c r="T480" s="104"/>
      <c r="U480" s="15">
        <v>156205.81</v>
      </c>
      <c r="V480" s="15">
        <v>74465.99</v>
      </c>
      <c r="W480" s="90">
        <f t="shared" si="174"/>
        <v>81739.81999999999</v>
      </c>
      <c r="X480" s="103">
        <f t="shared" si="175"/>
        <v>1.097679893868328</v>
      </c>
    </row>
    <row r="481" spans="1:24" s="14" customFormat="1" ht="12.75" hidden="1" outlineLevel="2">
      <c r="A481" s="14" t="s">
        <v>1329</v>
      </c>
      <c r="B481" s="14" t="s">
        <v>1330</v>
      </c>
      <c r="C481" s="54" t="s">
        <v>119</v>
      </c>
      <c r="D481" s="15"/>
      <c r="E481" s="15"/>
      <c r="F481" s="15">
        <v>1597.25</v>
      </c>
      <c r="G481" s="15">
        <v>2126.04</v>
      </c>
      <c r="H481" s="90">
        <f t="shared" si="168"/>
        <v>-528.79</v>
      </c>
      <c r="I481" s="103">
        <f t="shared" si="169"/>
        <v>-0.24872062614061824</v>
      </c>
      <c r="J481" s="104"/>
      <c r="K481" s="15">
        <v>1597.25</v>
      </c>
      <c r="L481" s="15">
        <v>2126.04</v>
      </c>
      <c r="M481" s="90">
        <f t="shared" si="170"/>
        <v>-528.79</v>
      </c>
      <c r="N481" s="103">
        <f t="shared" si="171"/>
        <v>-0.24872062614061824</v>
      </c>
      <c r="O481" s="104"/>
      <c r="P481" s="15">
        <v>4789.32</v>
      </c>
      <c r="Q481" s="15">
        <v>6184.75</v>
      </c>
      <c r="R481" s="90">
        <f t="shared" si="172"/>
        <v>-1395.4300000000003</v>
      </c>
      <c r="S481" s="103">
        <f t="shared" si="173"/>
        <v>-0.2256243178786532</v>
      </c>
      <c r="T481" s="104"/>
      <c r="U481" s="15">
        <v>23212.48</v>
      </c>
      <c r="V481" s="15">
        <v>25348.99</v>
      </c>
      <c r="W481" s="90">
        <f t="shared" si="174"/>
        <v>-2136.510000000002</v>
      </c>
      <c r="X481" s="103">
        <f t="shared" si="175"/>
        <v>-0.08428383142681432</v>
      </c>
    </row>
    <row r="482" spans="1:24" s="14" customFormat="1" ht="12.75" hidden="1" outlineLevel="2">
      <c r="A482" s="14" t="s">
        <v>1331</v>
      </c>
      <c r="B482" s="14" t="s">
        <v>1332</v>
      </c>
      <c r="C482" s="54" t="s">
        <v>120</v>
      </c>
      <c r="D482" s="15"/>
      <c r="E482" s="15"/>
      <c r="F482" s="15">
        <v>0</v>
      </c>
      <c r="G482" s="15">
        <v>0</v>
      </c>
      <c r="H482" s="90">
        <f t="shared" si="168"/>
        <v>0</v>
      </c>
      <c r="I482" s="103">
        <f t="shared" si="169"/>
        <v>0</v>
      </c>
      <c r="J482" s="104"/>
      <c r="K482" s="15">
        <v>0</v>
      </c>
      <c r="L482" s="15">
        <v>0</v>
      </c>
      <c r="M482" s="90">
        <f t="shared" si="170"/>
        <v>0</v>
      </c>
      <c r="N482" s="103">
        <f t="shared" si="171"/>
        <v>0</v>
      </c>
      <c r="O482" s="104"/>
      <c r="P482" s="15">
        <v>0.07</v>
      </c>
      <c r="Q482" s="15">
        <v>-0.86</v>
      </c>
      <c r="R482" s="90">
        <f t="shared" si="172"/>
        <v>0.9299999999999999</v>
      </c>
      <c r="S482" s="103">
        <f t="shared" si="173"/>
        <v>1.0813953488372092</v>
      </c>
      <c r="T482" s="104"/>
      <c r="U482" s="15">
        <v>-16.92</v>
      </c>
      <c r="V482" s="15">
        <v>-487.61</v>
      </c>
      <c r="W482" s="90">
        <f t="shared" si="174"/>
        <v>470.69</v>
      </c>
      <c r="X482" s="103">
        <f t="shared" si="175"/>
        <v>0.9653001374048932</v>
      </c>
    </row>
    <row r="483" spans="1:24" s="14" customFormat="1" ht="12.75" hidden="1" outlineLevel="2">
      <c r="A483" s="14" t="s">
        <v>1333</v>
      </c>
      <c r="B483" s="14" t="s">
        <v>1334</v>
      </c>
      <c r="C483" s="54" t="s">
        <v>121</v>
      </c>
      <c r="D483" s="15"/>
      <c r="E483" s="15"/>
      <c r="F483" s="15">
        <v>0</v>
      </c>
      <c r="G483" s="15">
        <v>296255</v>
      </c>
      <c r="H483" s="90">
        <f t="shared" si="168"/>
        <v>-296255</v>
      </c>
      <c r="I483" s="103" t="str">
        <f t="shared" si="169"/>
        <v>N.M.</v>
      </c>
      <c r="J483" s="104"/>
      <c r="K483" s="15">
        <v>0</v>
      </c>
      <c r="L483" s="15">
        <v>296255</v>
      </c>
      <c r="M483" s="90">
        <f t="shared" si="170"/>
        <v>-296255</v>
      </c>
      <c r="N483" s="103" t="str">
        <f t="shared" si="171"/>
        <v>N.M.</v>
      </c>
      <c r="O483" s="104"/>
      <c r="P483" s="15">
        <v>-8103</v>
      </c>
      <c r="Q483" s="15">
        <v>377481</v>
      </c>
      <c r="R483" s="90">
        <f t="shared" si="172"/>
        <v>-385584</v>
      </c>
      <c r="S483" s="103">
        <f t="shared" si="173"/>
        <v>-1.021465981069246</v>
      </c>
      <c r="T483" s="104"/>
      <c r="U483" s="15">
        <v>898876</v>
      </c>
      <c r="V483" s="15">
        <v>1351029</v>
      </c>
      <c r="W483" s="90">
        <f t="shared" si="174"/>
        <v>-452153</v>
      </c>
      <c r="X483" s="103">
        <f t="shared" si="175"/>
        <v>-0.3346730529100412</v>
      </c>
    </row>
    <row r="484" spans="1:24" s="14" customFormat="1" ht="12.75" hidden="1" outlineLevel="2">
      <c r="A484" s="14" t="s">
        <v>1335</v>
      </c>
      <c r="B484" s="14" t="s">
        <v>1336</v>
      </c>
      <c r="C484" s="54" t="s">
        <v>122</v>
      </c>
      <c r="D484" s="15"/>
      <c r="E484" s="15"/>
      <c r="F484" s="15">
        <v>0</v>
      </c>
      <c r="G484" s="15">
        <v>-237536</v>
      </c>
      <c r="H484" s="90">
        <f t="shared" si="168"/>
        <v>237536</v>
      </c>
      <c r="I484" s="103" t="str">
        <f t="shared" si="169"/>
        <v>N.M.</v>
      </c>
      <c r="J484" s="104"/>
      <c r="K484" s="15">
        <v>0</v>
      </c>
      <c r="L484" s="15">
        <v>-237536</v>
      </c>
      <c r="M484" s="90">
        <f t="shared" si="170"/>
        <v>237536</v>
      </c>
      <c r="N484" s="103" t="str">
        <f t="shared" si="171"/>
        <v>N.M.</v>
      </c>
      <c r="O484" s="104"/>
      <c r="P484" s="15">
        <v>100392</v>
      </c>
      <c r="Q484" s="15">
        <v>-204787</v>
      </c>
      <c r="R484" s="90">
        <f t="shared" si="172"/>
        <v>305179</v>
      </c>
      <c r="S484" s="103">
        <f t="shared" si="173"/>
        <v>1.4902264303886477</v>
      </c>
      <c r="T484" s="104"/>
      <c r="U484" s="15">
        <v>-407444</v>
      </c>
      <c r="V484" s="15">
        <v>-790868</v>
      </c>
      <c r="W484" s="90">
        <f t="shared" si="174"/>
        <v>383424</v>
      </c>
      <c r="X484" s="103">
        <f t="shared" si="175"/>
        <v>0.48481415356292074</v>
      </c>
    </row>
    <row r="485" spans="1:24" s="14" customFormat="1" ht="12.75" hidden="1" outlineLevel="2">
      <c r="A485" s="14" t="s">
        <v>1337</v>
      </c>
      <c r="B485" s="14" t="s">
        <v>1338</v>
      </c>
      <c r="C485" s="54" t="s">
        <v>123</v>
      </c>
      <c r="D485" s="15"/>
      <c r="E485" s="15"/>
      <c r="F485" s="15">
        <v>0</v>
      </c>
      <c r="G485" s="15">
        <v>-102737.27</v>
      </c>
      <c r="H485" s="90">
        <f t="shared" si="168"/>
        <v>102737.27</v>
      </c>
      <c r="I485" s="103" t="str">
        <f t="shared" si="169"/>
        <v>N.M.</v>
      </c>
      <c r="J485" s="104"/>
      <c r="K485" s="15">
        <v>0</v>
      </c>
      <c r="L485" s="15">
        <v>-102737.27</v>
      </c>
      <c r="M485" s="90">
        <f t="shared" si="170"/>
        <v>102737.27</v>
      </c>
      <c r="N485" s="103" t="str">
        <f t="shared" si="171"/>
        <v>N.M.</v>
      </c>
      <c r="O485" s="104"/>
      <c r="P485" s="15">
        <v>-9414.97</v>
      </c>
      <c r="Q485" s="15">
        <v>-170943.72</v>
      </c>
      <c r="R485" s="90">
        <f t="shared" si="172"/>
        <v>161528.75</v>
      </c>
      <c r="S485" s="103">
        <f t="shared" si="173"/>
        <v>0.9449235689968605</v>
      </c>
      <c r="T485" s="104"/>
      <c r="U485" s="15">
        <v>-257563.57</v>
      </c>
      <c r="V485" s="15">
        <v>-81335.24</v>
      </c>
      <c r="W485" s="90">
        <f t="shared" si="174"/>
        <v>-176228.33000000002</v>
      </c>
      <c r="X485" s="103">
        <f t="shared" si="175"/>
        <v>-2.166690969375636</v>
      </c>
    </row>
    <row r="486" spans="1:24" s="14" customFormat="1" ht="12.75" hidden="1" outlineLevel="2">
      <c r="A486" s="14" t="s">
        <v>1339</v>
      </c>
      <c r="B486" s="14" t="s">
        <v>1340</v>
      </c>
      <c r="C486" s="54" t="s">
        <v>124</v>
      </c>
      <c r="D486" s="15"/>
      <c r="E486" s="15"/>
      <c r="F486" s="15">
        <v>0</v>
      </c>
      <c r="G486" s="15">
        <v>44018.270000000004</v>
      </c>
      <c r="H486" s="90">
        <f t="shared" si="168"/>
        <v>-44018.270000000004</v>
      </c>
      <c r="I486" s="103" t="str">
        <f t="shared" si="169"/>
        <v>N.M.</v>
      </c>
      <c r="J486" s="104"/>
      <c r="K486" s="15">
        <v>0</v>
      </c>
      <c r="L486" s="15">
        <v>44018.270000000004</v>
      </c>
      <c r="M486" s="90">
        <f t="shared" si="170"/>
        <v>-44018.270000000004</v>
      </c>
      <c r="N486" s="103" t="str">
        <f t="shared" si="171"/>
        <v>N.M.</v>
      </c>
      <c r="O486" s="104"/>
      <c r="P486" s="15">
        <v>-82874.03</v>
      </c>
      <c r="Q486" s="15">
        <v>-1750.2799999999988</v>
      </c>
      <c r="R486" s="90">
        <f t="shared" si="172"/>
        <v>-81123.75</v>
      </c>
      <c r="S486" s="103" t="str">
        <f t="shared" si="173"/>
        <v>N.M.</v>
      </c>
      <c r="T486" s="104"/>
      <c r="U486" s="15">
        <v>-233868.43</v>
      </c>
      <c r="V486" s="15">
        <v>-478825.76</v>
      </c>
      <c r="W486" s="90">
        <f t="shared" si="174"/>
        <v>244957.33000000002</v>
      </c>
      <c r="X486" s="103">
        <f t="shared" si="175"/>
        <v>0.511579264240086</v>
      </c>
    </row>
    <row r="487" spans="1:24" s="14" customFormat="1" ht="12.75" hidden="1" outlineLevel="2">
      <c r="A487" s="14" t="s">
        <v>1341</v>
      </c>
      <c r="B487" s="14" t="s">
        <v>1342</v>
      </c>
      <c r="C487" s="54" t="s">
        <v>125</v>
      </c>
      <c r="D487" s="15"/>
      <c r="E487" s="15"/>
      <c r="F487" s="15">
        <v>47184.65</v>
      </c>
      <c r="G487" s="15">
        <v>431019.02</v>
      </c>
      <c r="H487" s="90">
        <f t="shared" si="168"/>
        <v>-383834.37</v>
      </c>
      <c r="I487" s="103">
        <f t="shared" si="169"/>
        <v>-0.8905276848339546</v>
      </c>
      <c r="J487" s="104"/>
      <c r="K487" s="15">
        <v>47184.65</v>
      </c>
      <c r="L487" s="15">
        <v>431019.02</v>
      </c>
      <c r="M487" s="90">
        <f t="shared" si="170"/>
        <v>-383834.37</v>
      </c>
      <c r="N487" s="103">
        <f t="shared" si="171"/>
        <v>-0.8905276848339546</v>
      </c>
      <c r="O487" s="104"/>
      <c r="P487" s="15">
        <v>819260.43</v>
      </c>
      <c r="Q487" s="15">
        <v>1107678.21</v>
      </c>
      <c r="R487" s="90">
        <f t="shared" si="172"/>
        <v>-288417.7799999999</v>
      </c>
      <c r="S487" s="103">
        <f t="shared" si="173"/>
        <v>-0.26038047638402123</v>
      </c>
      <c r="T487" s="104"/>
      <c r="U487" s="15">
        <v>4417200.57</v>
      </c>
      <c r="V487" s="15">
        <v>4532266.17</v>
      </c>
      <c r="W487" s="90">
        <f t="shared" si="174"/>
        <v>-115065.59999999963</v>
      </c>
      <c r="X487" s="103">
        <f t="shared" si="175"/>
        <v>-0.02538809409774793</v>
      </c>
    </row>
    <row r="488" spans="1:24" s="14" customFormat="1" ht="12.75" hidden="1" outlineLevel="2">
      <c r="A488" s="14" t="s">
        <v>1343</v>
      </c>
      <c r="B488" s="14" t="s">
        <v>1344</v>
      </c>
      <c r="C488" s="54" t="s">
        <v>126</v>
      </c>
      <c r="D488" s="15"/>
      <c r="E488" s="15"/>
      <c r="F488" s="15">
        <v>-57166.58</v>
      </c>
      <c r="G488" s="15">
        <v>-383841.13</v>
      </c>
      <c r="H488" s="90">
        <f t="shared" si="168"/>
        <v>326674.55</v>
      </c>
      <c r="I488" s="103">
        <f t="shared" si="169"/>
        <v>0.851067080799809</v>
      </c>
      <c r="J488" s="104"/>
      <c r="K488" s="15">
        <v>-57166.58</v>
      </c>
      <c r="L488" s="15">
        <v>-383841.13</v>
      </c>
      <c r="M488" s="90">
        <f t="shared" si="170"/>
        <v>326674.55</v>
      </c>
      <c r="N488" s="103">
        <f t="shared" si="171"/>
        <v>0.851067080799809</v>
      </c>
      <c r="O488" s="104"/>
      <c r="P488" s="15">
        <v>-780795.7899999999</v>
      </c>
      <c r="Q488" s="15">
        <v>-1008710.15</v>
      </c>
      <c r="R488" s="90">
        <f t="shared" si="172"/>
        <v>227914.3600000001</v>
      </c>
      <c r="S488" s="103">
        <f t="shared" si="173"/>
        <v>0.22594633354289148</v>
      </c>
      <c r="T488" s="104"/>
      <c r="U488" s="15">
        <v>-4109738.22</v>
      </c>
      <c r="V488" s="15">
        <v>-3752473.87</v>
      </c>
      <c r="W488" s="90">
        <f t="shared" si="174"/>
        <v>-357264.3500000001</v>
      </c>
      <c r="X488" s="103">
        <f t="shared" si="175"/>
        <v>-0.09520768495051508</v>
      </c>
    </row>
    <row r="489" spans="1:24" s="14" customFormat="1" ht="12.75" hidden="1" outlineLevel="2">
      <c r="A489" s="14" t="s">
        <v>1345</v>
      </c>
      <c r="B489" s="14" t="s">
        <v>1346</v>
      </c>
      <c r="C489" s="54" t="s">
        <v>127</v>
      </c>
      <c r="D489" s="15"/>
      <c r="E489" s="15"/>
      <c r="F489" s="15">
        <v>7764.55</v>
      </c>
      <c r="G489" s="15">
        <v>-94135.538</v>
      </c>
      <c r="H489" s="90">
        <f t="shared" si="168"/>
        <v>101900.088</v>
      </c>
      <c r="I489" s="103">
        <f t="shared" si="169"/>
        <v>1.0824826645171985</v>
      </c>
      <c r="J489" s="104"/>
      <c r="K489" s="15">
        <v>7764.55</v>
      </c>
      <c r="L489" s="15">
        <v>-94135.538</v>
      </c>
      <c r="M489" s="90">
        <f t="shared" si="170"/>
        <v>101900.088</v>
      </c>
      <c r="N489" s="103">
        <f t="shared" si="171"/>
        <v>1.0824826645171985</v>
      </c>
      <c r="O489" s="104"/>
      <c r="P489" s="15">
        <v>-13669.48</v>
      </c>
      <c r="Q489" s="15">
        <v>-144841.06</v>
      </c>
      <c r="R489" s="90">
        <f t="shared" si="172"/>
        <v>131171.58</v>
      </c>
      <c r="S489" s="103">
        <f t="shared" si="173"/>
        <v>0.9056242753263473</v>
      </c>
      <c r="T489" s="104"/>
      <c r="U489" s="15">
        <v>-654669.69</v>
      </c>
      <c r="V489" s="15">
        <v>-453963.06</v>
      </c>
      <c r="W489" s="90">
        <f t="shared" si="174"/>
        <v>-200706.62999999995</v>
      </c>
      <c r="X489" s="103">
        <f t="shared" si="175"/>
        <v>-0.4421210615683134</v>
      </c>
    </row>
    <row r="490" spans="1:24" s="14" customFormat="1" ht="12.75" hidden="1" outlineLevel="2">
      <c r="A490" s="14" t="s">
        <v>1347</v>
      </c>
      <c r="B490" s="14" t="s">
        <v>1348</v>
      </c>
      <c r="C490" s="54" t="s">
        <v>128</v>
      </c>
      <c r="D490" s="15"/>
      <c r="E490" s="15"/>
      <c r="F490" s="15">
        <v>-1106.89</v>
      </c>
      <c r="G490" s="15">
        <v>-1018.57</v>
      </c>
      <c r="H490" s="90">
        <f t="shared" si="168"/>
        <v>-88.32000000000005</v>
      </c>
      <c r="I490" s="103">
        <f t="shared" si="169"/>
        <v>-0.08670979903197625</v>
      </c>
      <c r="J490" s="104"/>
      <c r="K490" s="15">
        <v>-1106.89</v>
      </c>
      <c r="L490" s="15">
        <v>-1018.57</v>
      </c>
      <c r="M490" s="90">
        <f t="shared" si="170"/>
        <v>-88.32000000000005</v>
      </c>
      <c r="N490" s="103">
        <f t="shared" si="171"/>
        <v>-0.08670979903197625</v>
      </c>
      <c r="O490" s="104"/>
      <c r="P490" s="15">
        <v>-1097.01</v>
      </c>
      <c r="Q490" s="15">
        <v>-3183.73</v>
      </c>
      <c r="R490" s="90">
        <f t="shared" si="172"/>
        <v>2086.7200000000003</v>
      </c>
      <c r="S490" s="103">
        <f t="shared" si="173"/>
        <v>0.6554324644363687</v>
      </c>
      <c r="T490" s="104"/>
      <c r="U490" s="15">
        <v>0.4199999999998454</v>
      </c>
      <c r="V490" s="15">
        <v>-2604.64</v>
      </c>
      <c r="W490" s="90">
        <f t="shared" si="174"/>
        <v>2605.0599999999995</v>
      </c>
      <c r="X490" s="103">
        <f t="shared" si="175"/>
        <v>1.0001612506910742</v>
      </c>
    </row>
    <row r="491" spans="1:24" s="14" customFormat="1" ht="12.75" hidden="1" outlineLevel="2">
      <c r="A491" s="14" t="s">
        <v>1349</v>
      </c>
      <c r="B491" s="14" t="s">
        <v>1350</v>
      </c>
      <c r="C491" s="54" t="s">
        <v>129</v>
      </c>
      <c r="D491" s="15"/>
      <c r="E491" s="15"/>
      <c r="F491" s="15">
        <v>-690</v>
      </c>
      <c r="G491" s="15">
        <v>0</v>
      </c>
      <c r="H491" s="90">
        <f t="shared" si="168"/>
        <v>-690</v>
      </c>
      <c r="I491" s="103" t="str">
        <f t="shared" si="169"/>
        <v>N.M.</v>
      </c>
      <c r="J491" s="104"/>
      <c r="K491" s="15">
        <v>-690</v>
      </c>
      <c r="L491" s="15">
        <v>0</v>
      </c>
      <c r="M491" s="90">
        <f t="shared" si="170"/>
        <v>-690</v>
      </c>
      <c r="N491" s="103" t="str">
        <f t="shared" si="171"/>
        <v>N.M.</v>
      </c>
      <c r="O491" s="104"/>
      <c r="P491" s="15">
        <v>-1070</v>
      </c>
      <c r="Q491" s="15">
        <v>0</v>
      </c>
      <c r="R491" s="90">
        <f t="shared" si="172"/>
        <v>-1070</v>
      </c>
      <c r="S491" s="103" t="str">
        <f t="shared" si="173"/>
        <v>N.M.</v>
      </c>
      <c r="T491" s="104"/>
      <c r="U491" s="15">
        <v>-45762.55</v>
      </c>
      <c r="V491" s="15">
        <v>-1450</v>
      </c>
      <c r="W491" s="90">
        <f t="shared" si="174"/>
        <v>-44312.55</v>
      </c>
      <c r="X491" s="103" t="str">
        <f t="shared" si="175"/>
        <v>N.M.</v>
      </c>
    </row>
    <row r="492" spans="1:24" s="14" customFormat="1" ht="12.75" hidden="1" outlineLevel="2">
      <c r="A492" s="14" t="s">
        <v>1351</v>
      </c>
      <c r="B492" s="14" t="s">
        <v>1352</v>
      </c>
      <c r="C492" s="54" t="s">
        <v>130</v>
      </c>
      <c r="D492" s="15"/>
      <c r="E492" s="15"/>
      <c r="F492" s="15">
        <v>3172</v>
      </c>
      <c r="G492" s="15">
        <v>67318</v>
      </c>
      <c r="H492" s="90">
        <f t="shared" si="168"/>
        <v>-64146</v>
      </c>
      <c r="I492" s="103">
        <f t="shared" si="169"/>
        <v>-0.9528803588936094</v>
      </c>
      <c r="J492" s="104"/>
      <c r="K492" s="15">
        <v>3172</v>
      </c>
      <c r="L492" s="15">
        <v>67318</v>
      </c>
      <c r="M492" s="90">
        <f t="shared" si="170"/>
        <v>-64146</v>
      </c>
      <c r="N492" s="103">
        <f t="shared" si="171"/>
        <v>-0.9528803588936094</v>
      </c>
      <c r="O492" s="104"/>
      <c r="P492" s="15">
        <v>-21860</v>
      </c>
      <c r="Q492" s="15">
        <v>80021</v>
      </c>
      <c r="R492" s="90">
        <f t="shared" si="172"/>
        <v>-101881</v>
      </c>
      <c r="S492" s="103">
        <f t="shared" si="173"/>
        <v>-1.2731782906986915</v>
      </c>
      <c r="T492" s="104"/>
      <c r="U492" s="15">
        <v>406630</v>
      </c>
      <c r="V492" s="15">
        <v>137117</v>
      </c>
      <c r="W492" s="90">
        <f t="shared" si="174"/>
        <v>269513</v>
      </c>
      <c r="X492" s="103">
        <f t="shared" si="175"/>
        <v>1.965569550092257</v>
      </c>
    </row>
    <row r="493" spans="1:24" s="14" customFormat="1" ht="12.75" hidden="1" outlineLevel="2">
      <c r="A493" s="14" t="s">
        <v>1353</v>
      </c>
      <c r="B493" s="14" t="s">
        <v>1354</v>
      </c>
      <c r="C493" s="54" t="s">
        <v>131</v>
      </c>
      <c r="D493" s="15"/>
      <c r="E493" s="15"/>
      <c r="F493" s="15">
        <v>-3091.71</v>
      </c>
      <c r="G493" s="15">
        <v>-22614.32</v>
      </c>
      <c r="H493" s="90">
        <f t="shared" si="168"/>
        <v>19522.61</v>
      </c>
      <c r="I493" s="103">
        <f t="shared" si="169"/>
        <v>0.8632852988725728</v>
      </c>
      <c r="J493" s="104"/>
      <c r="K493" s="15">
        <v>-3091.71</v>
      </c>
      <c r="L493" s="15">
        <v>-22614.32</v>
      </c>
      <c r="M493" s="90">
        <f t="shared" si="170"/>
        <v>19522.61</v>
      </c>
      <c r="N493" s="103">
        <f t="shared" si="171"/>
        <v>0.8632852988725728</v>
      </c>
      <c r="O493" s="104"/>
      <c r="P493" s="15">
        <v>-4728.78</v>
      </c>
      <c r="Q493" s="15">
        <v>-39092.5</v>
      </c>
      <c r="R493" s="90">
        <f t="shared" si="172"/>
        <v>34363.72</v>
      </c>
      <c r="S493" s="103">
        <f t="shared" si="173"/>
        <v>0.8790361322504316</v>
      </c>
      <c r="T493" s="104"/>
      <c r="U493" s="15">
        <v>-51590.27</v>
      </c>
      <c r="V493" s="15">
        <v>5045.32</v>
      </c>
      <c r="W493" s="90">
        <f t="shared" si="174"/>
        <v>-56635.59</v>
      </c>
      <c r="X493" s="103" t="str">
        <f t="shared" si="175"/>
        <v>N.M.</v>
      </c>
    </row>
    <row r="494" spans="1:24" s="14" customFormat="1" ht="12.75" hidden="1" outlineLevel="2">
      <c r="A494" s="14" t="s">
        <v>1355</v>
      </c>
      <c r="B494" s="14" t="s">
        <v>1356</v>
      </c>
      <c r="C494" s="54" t="s">
        <v>132</v>
      </c>
      <c r="D494" s="15"/>
      <c r="E494" s="15"/>
      <c r="F494" s="15">
        <v>-1623.5900000000001</v>
      </c>
      <c r="G494" s="15">
        <v>-410.14</v>
      </c>
      <c r="H494" s="90">
        <f t="shared" si="168"/>
        <v>-1213.4500000000003</v>
      </c>
      <c r="I494" s="103">
        <f t="shared" si="169"/>
        <v>-2.9586238845272352</v>
      </c>
      <c r="J494" s="104"/>
      <c r="K494" s="15">
        <v>-1623.5900000000001</v>
      </c>
      <c r="L494" s="15">
        <v>-410.14</v>
      </c>
      <c r="M494" s="90">
        <f t="shared" si="170"/>
        <v>-1213.4500000000003</v>
      </c>
      <c r="N494" s="103">
        <f t="shared" si="171"/>
        <v>-2.9586238845272352</v>
      </c>
      <c r="O494" s="104"/>
      <c r="P494" s="15">
        <v>-1992.0500000000002</v>
      </c>
      <c r="Q494" s="15">
        <v>-1419.3200000000002</v>
      </c>
      <c r="R494" s="90">
        <f t="shared" si="172"/>
        <v>-572.73</v>
      </c>
      <c r="S494" s="103">
        <f t="shared" si="173"/>
        <v>-0.4035242228672885</v>
      </c>
      <c r="T494" s="104"/>
      <c r="U494" s="15">
        <v>-9470.11</v>
      </c>
      <c r="V494" s="15">
        <v>-4709.22</v>
      </c>
      <c r="W494" s="90">
        <f t="shared" si="174"/>
        <v>-4760.89</v>
      </c>
      <c r="X494" s="103">
        <f t="shared" si="175"/>
        <v>-1.0109720930430093</v>
      </c>
    </row>
    <row r="495" spans="1:24" s="14" customFormat="1" ht="12.75" hidden="1" outlineLevel="2">
      <c r="A495" s="14" t="s">
        <v>1357</v>
      </c>
      <c r="B495" s="14" t="s">
        <v>1358</v>
      </c>
      <c r="C495" s="54" t="s">
        <v>133</v>
      </c>
      <c r="D495" s="15"/>
      <c r="E495" s="15"/>
      <c r="F495" s="15">
        <v>1077.03</v>
      </c>
      <c r="G495" s="15">
        <v>119.74000000000001</v>
      </c>
      <c r="H495" s="90">
        <f t="shared" si="168"/>
        <v>957.29</v>
      </c>
      <c r="I495" s="103">
        <f t="shared" si="169"/>
        <v>7.994738600300651</v>
      </c>
      <c r="J495" s="104"/>
      <c r="K495" s="15">
        <v>1077.03</v>
      </c>
      <c r="L495" s="15">
        <v>119.74000000000001</v>
      </c>
      <c r="M495" s="90">
        <f t="shared" si="170"/>
        <v>957.29</v>
      </c>
      <c r="N495" s="103">
        <f t="shared" si="171"/>
        <v>7.994738600300651</v>
      </c>
      <c r="O495" s="104"/>
      <c r="P495" s="15">
        <v>1077.03</v>
      </c>
      <c r="Q495" s="15">
        <v>10769.83</v>
      </c>
      <c r="R495" s="90">
        <f t="shared" si="172"/>
        <v>-9692.8</v>
      </c>
      <c r="S495" s="103">
        <f t="shared" si="173"/>
        <v>-0.8999956359571135</v>
      </c>
      <c r="T495" s="104"/>
      <c r="U495" s="15">
        <v>-2662.9400000000005</v>
      </c>
      <c r="V495" s="15">
        <v>14406.37</v>
      </c>
      <c r="W495" s="90">
        <f t="shared" si="174"/>
        <v>-17069.31</v>
      </c>
      <c r="X495" s="103">
        <f t="shared" si="175"/>
        <v>-1.1848446208170413</v>
      </c>
    </row>
    <row r="496" spans="1:24" s="14" customFormat="1" ht="12.75" hidden="1" outlineLevel="2">
      <c r="A496" s="14" t="s">
        <v>1359</v>
      </c>
      <c r="B496" s="14" t="s">
        <v>1360</v>
      </c>
      <c r="C496" s="54" t="s">
        <v>134</v>
      </c>
      <c r="D496" s="15"/>
      <c r="E496" s="15"/>
      <c r="F496" s="15">
        <v>0</v>
      </c>
      <c r="G496" s="15">
        <v>0</v>
      </c>
      <c r="H496" s="90">
        <f t="shared" si="168"/>
        <v>0</v>
      </c>
      <c r="I496" s="103">
        <f t="shared" si="169"/>
        <v>0</v>
      </c>
      <c r="J496" s="104"/>
      <c r="K496" s="15">
        <v>0</v>
      </c>
      <c r="L496" s="15">
        <v>0</v>
      </c>
      <c r="M496" s="90">
        <f t="shared" si="170"/>
        <v>0</v>
      </c>
      <c r="N496" s="103">
        <f t="shared" si="171"/>
        <v>0</v>
      </c>
      <c r="O496" s="104"/>
      <c r="P496" s="15">
        <v>0</v>
      </c>
      <c r="Q496" s="15">
        <v>0</v>
      </c>
      <c r="R496" s="90">
        <f t="shared" si="172"/>
        <v>0</v>
      </c>
      <c r="S496" s="103">
        <f t="shared" si="173"/>
        <v>0</v>
      </c>
      <c r="T496" s="104"/>
      <c r="U496" s="15">
        <v>328.53000000000003</v>
      </c>
      <c r="V496" s="15">
        <v>0</v>
      </c>
      <c r="W496" s="90">
        <f t="shared" si="174"/>
        <v>328.53000000000003</v>
      </c>
      <c r="X496" s="103" t="str">
        <f t="shared" si="175"/>
        <v>N.M.</v>
      </c>
    </row>
    <row r="497" spans="1:24" s="14" customFormat="1" ht="12.75" hidden="1" outlineLevel="2">
      <c r="A497" s="14" t="s">
        <v>1361</v>
      </c>
      <c r="B497" s="14" t="s">
        <v>1362</v>
      </c>
      <c r="C497" s="54" t="s">
        <v>135</v>
      </c>
      <c r="D497" s="15"/>
      <c r="E497" s="15"/>
      <c r="F497" s="15">
        <v>0</v>
      </c>
      <c r="G497" s="15">
        <v>0</v>
      </c>
      <c r="H497" s="90">
        <f t="shared" si="168"/>
        <v>0</v>
      </c>
      <c r="I497" s="103">
        <f t="shared" si="169"/>
        <v>0</v>
      </c>
      <c r="J497" s="104"/>
      <c r="K497" s="15">
        <v>0</v>
      </c>
      <c r="L497" s="15">
        <v>0</v>
      </c>
      <c r="M497" s="90">
        <f t="shared" si="170"/>
        <v>0</v>
      </c>
      <c r="N497" s="103">
        <f t="shared" si="171"/>
        <v>0</v>
      </c>
      <c r="O497" s="104"/>
      <c r="P497" s="15">
        <v>0</v>
      </c>
      <c r="Q497" s="15">
        <v>0</v>
      </c>
      <c r="R497" s="90">
        <f t="shared" si="172"/>
        <v>0</v>
      </c>
      <c r="S497" s="103">
        <f t="shared" si="173"/>
        <v>0</v>
      </c>
      <c r="T497" s="104"/>
      <c r="U497" s="15">
        <v>0</v>
      </c>
      <c r="V497" s="15">
        <v>13.790000000000001</v>
      </c>
      <c r="W497" s="90">
        <f t="shared" si="174"/>
        <v>-13.790000000000001</v>
      </c>
      <c r="X497" s="103" t="str">
        <f t="shared" si="175"/>
        <v>N.M.</v>
      </c>
    </row>
    <row r="498" spans="1:24" ht="12.75" hidden="1" outlineLevel="1">
      <c r="A498" s="35" t="s">
        <v>376</v>
      </c>
      <c r="C498" s="76" t="s">
        <v>405</v>
      </c>
      <c r="D498" s="28"/>
      <c r="E498" s="28"/>
      <c r="F498" s="17">
        <v>-2391.290000000001</v>
      </c>
      <c r="G498" s="17">
        <v>-1036.8980000000067</v>
      </c>
      <c r="H498" s="35">
        <f>+F498-G498</f>
        <v>-1354.3919999999941</v>
      </c>
      <c r="I498" s="95">
        <f>IF(G498&lt;0,IF(H498=0,0,IF(OR(G498=0,F498=0),"N.M.",IF(ABS(H498/G498)&gt;=10,"N.M.",H498/(-G498)))),IF(H498=0,0,IF(OR(G498=0,F498=0),"N.M.",IF(ABS(H498/G498)&gt;=10,"N.M.",H498/G498))))</f>
        <v>-1.3061959807039702</v>
      </c>
      <c r="K498" s="17">
        <v>-2391.290000000001</v>
      </c>
      <c r="L498" s="17">
        <v>-1036.8980000000067</v>
      </c>
      <c r="M498" s="35">
        <f>+K498-L498</f>
        <v>-1354.3919999999941</v>
      </c>
      <c r="N498" s="95">
        <f>IF(L498&lt;0,IF(M498=0,0,IF(OR(L498=0,K498=0),"N.M.",IF(ABS(M498/L498)&gt;=10,"N.M.",M498/(-L498)))),IF(M498=0,0,IF(OR(L498=0,K498=0),"N.M.",IF(ABS(M498/L498)&gt;=10,"N.M.",M498/L498))))</f>
        <v>-1.3061959807039702</v>
      </c>
      <c r="P498" s="17">
        <v>28328.19000000003</v>
      </c>
      <c r="Q498" s="17">
        <v>36344.61999999997</v>
      </c>
      <c r="R498" s="35">
        <f>+P498-Q498</f>
        <v>-8016.429999999942</v>
      </c>
      <c r="S498" s="95">
        <f>IF(Q498&lt;0,IF(R498=0,0,IF(OR(Q498=0,P498=0),"N.M.",IF(ABS(R498/Q498)&gt;=10,"N.M.",R498/(-Q498)))),IF(R498=0,0,IF(OR(Q498=0,P498=0),"N.M.",IF(ABS(R498/Q498)&gt;=10,"N.M.",R498/Q498))))</f>
        <v>-0.22056717060186481</v>
      </c>
      <c r="U498" s="17">
        <v>86528.39999999997</v>
      </c>
      <c r="V498" s="17">
        <v>635077.13</v>
      </c>
      <c r="W498" s="35">
        <f>+U498-V498</f>
        <v>-548548.73</v>
      </c>
      <c r="X498" s="95">
        <f>IF(V498&lt;0,IF(W498=0,0,IF(OR(V498=0,U498=0),"N.M.",IF(ABS(W498/V498)&gt;=10,"N.M.",W498/(-V498)))),IF(W498=0,0,IF(OR(V498=0,U498=0),"N.M.",IF(ABS(W498/V498)&gt;=10,"N.M.",W498/V498))))</f>
        <v>-0.8637513525325656</v>
      </c>
    </row>
    <row r="499" spans="1:24" ht="12.75" hidden="1" outlineLevel="1">
      <c r="A499" s="9" t="s">
        <v>380</v>
      </c>
      <c r="C499" s="66" t="s">
        <v>356</v>
      </c>
      <c r="D499" s="28"/>
      <c r="E499" s="28"/>
      <c r="F499" s="17">
        <v>1652.9</v>
      </c>
      <c r="G499" s="17">
        <v>3007.292</v>
      </c>
      <c r="H499" s="35">
        <f>+F499-G499</f>
        <v>-1354.3919999999998</v>
      </c>
      <c r="I499" s="95">
        <f>IF(G499&lt;0,IF(H499=0,0,IF(OR(G499=0,F499=0),"N.M.",IF(ABS(H499/G499)&gt;=10,"N.M.",H499/(-G499)))),IF(H499=0,0,IF(OR(G499=0,F499=0),"N.M.",IF(ABS(H499/G499)&gt;=10,"N.M.",H499/G499))))</f>
        <v>-0.4503693023490901</v>
      </c>
      <c r="K499" s="17">
        <v>1652.9</v>
      </c>
      <c r="L499" s="17">
        <v>3007.292</v>
      </c>
      <c r="M499" s="35">
        <f>+K499-L499</f>
        <v>-1354.3919999999998</v>
      </c>
      <c r="N499" s="95">
        <f>IF(L499&lt;0,IF(M499=0,0,IF(OR(L499=0,K499=0),"N.M.",IF(ABS(M499/L499)&gt;=10,"N.M.",M499/(-L499)))),IF(M499=0,0,IF(OR(L499=0,K499=0),"N.M.",IF(ABS(M499/L499)&gt;=10,"N.M.",M499/L499))))</f>
        <v>-0.4503693023490901</v>
      </c>
      <c r="P499" s="17">
        <v>40460.76</v>
      </c>
      <c r="Q499" s="17">
        <v>48477.189999999995</v>
      </c>
      <c r="R499" s="35">
        <f>+P499-Q499</f>
        <v>-8016.429999999993</v>
      </c>
      <c r="S499" s="95">
        <f>IF(Q499&lt;0,IF(R499=0,0,IF(OR(Q499=0,P499=0),"N.M.",IF(ABS(R499/Q499)&gt;=10,"N.M.",R499/(-Q499)))),IF(R499=0,0,IF(OR(Q499=0,P499=0),"N.M.",IF(ABS(R499/Q499)&gt;=10,"N.M.",R499/Q499))))</f>
        <v>-0.1653649891835726</v>
      </c>
      <c r="U499" s="17">
        <v>136058.68000000002</v>
      </c>
      <c r="V499" s="17">
        <v>684207.4099999999</v>
      </c>
      <c r="W499" s="35">
        <f>+U499-V499</f>
        <v>-548148.7299999999</v>
      </c>
      <c r="X499" s="95">
        <f>IF(V499&lt;0,IF(W499=0,0,IF(OR(V499=0,U499=0),"N.M.",IF(ABS(W499/V499)&gt;=10,"N.M.",W499/(-V499)))),IF(W499=0,0,IF(OR(V499=0,U499=0),"N.M.",IF(ABS(W499/V499)&gt;=10,"N.M.",W499/V499))))</f>
        <v>-0.8011441004417066</v>
      </c>
    </row>
    <row r="500" spans="1:24" s="13" customFormat="1" ht="12.75" collapsed="1">
      <c r="A500" s="13" t="s">
        <v>379</v>
      </c>
      <c r="C500" s="52" t="s">
        <v>281</v>
      </c>
      <c r="D500" s="29"/>
      <c r="E500" s="29"/>
      <c r="F500" s="29">
        <v>114092.25000000001</v>
      </c>
      <c r="G500" s="29">
        <v>104201.412</v>
      </c>
      <c r="H500" s="29">
        <f>+F500-G500</f>
        <v>9890.838000000018</v>
      </c>
      <c r="I500" s="98">
        <f>IF(G500&lt;0,IF(H500=0,0,IF(OR(G500=0,F500=0),"N.M.",IF(ABS(H500/G500)&gt;=10,"N.M.",H500/(-G500)))),IF(H500=0,0,IF(OR(G500=0,F500=0),"N.M.",IF(ABS(H500/G500)&gt;=10,"N.M.",H500/G500))))</f>
        <v>0.09492038361246025</v>
      </c>
      <c r="J500" s="115"/>
      <c r="K500" s="29">
        <v>114092.25000000001</v>
      </c>
      <c r="L500" s="29">
        <v>104201.412</v>
      </c>
      <c r="M500" s="29">
        <f>+K500-L500</f>
        <v>9890.838000000018</v>
      </c>
      <c r="N500" s="98">
        <f>IF(L500&lt;0,IF(M500=0,0,IF(OR(L500=0,K500=0),"N.M.",IF(ABS(M500/L500)&gt;=10,"N.M.",M500/(-L500)))),IF(M500=0,0,IF(OR(L500=0,K500=0),"N.M.",IF(ABS(M500/L500)&gt;=10,"N.M.",M500/L500))))</f>
        <v>0.09492038361246025</v>
      </c>
      <c r="O500" s="115"/>
      <c r="P500" s="29">
        <v>366717.22000000003</v>
      </c>
      <c r="Q500" s="29">
        <v>349373.33</v>
      </c>
      <c r="R500" s="29">
        <f>+P500-Q500</f>
        <v>17343.890000000014</v>
      </c>
      <c r="S500" s="98">
        <f>IF(Q500&lt;0,IF(R500=0,0,IF(OR(Q500=0,P500=0),"N.M.",IF(ABS(R500/Q500)&gt;=10,"N.M.",R500/(-Q500)))),IF(R500=0,0,IF(OR(Q500=0,P500=0),"N.M.",IF(ABS(R500/Q500)&gt;=10,"N.M.",R500/Q500))))</f>
        <v>0.04964285625350971</v>
      </c>
      <c r="T500" s="115"/>
      <c r="U500" s="29">
        <v>1154715.5399999998</v>
      </c>
      <c r="V500" s="29">
        <v>1378722.7699999998</v>
      </c>
      <c r="W500" s="29">
        <f>+U500-V500</f>
        <v>-224007.22999999998</v>
      </c>
      <c r="X500" s="98">
        <f>IF(V500&lt;0,IF(W500=0,0,IF(OR(V500=0,U500=0),"N.M.",IF(ABS(W500/V500)&gt;=10,"N.M.",W500/(-V500)))),IF(W500=0,0,IF(OR(V500=0,U500=0),"N.M.",IF(ABS(W500/V500)&gt;=10,"N.M.",W500/V500))))</f>
        <v>-0.16247445452721435</v>
      </c>
    </row>
    <row r="501" spans="3:24" s="13" customFormat="1" ht="0.75" customHeight="1" hidden="1" outlineLevel="1">
      <c r="C501" s="52"/>
      <c r="D501" s="29"/>
      <c r="E501" s="29"/>
      <c r="F501" s="29"/>
      <c r="G501" s="29"/>
      <c r="H501" s="29"/>
      <c r="I501" s="98"/>
      <c r="J501" s="115"/>
      <c r="K501" s="29"/>
      <c r="L501" s="29"/>
      <c r="M501" s="29"/>
      <c r="N501" s="98"/>
      <c r="O501" s="115"/>
      <c r="P501" s="29"/>
      <c r="Q501" s="29"/>
      <c r="R501" s="29"/>
      <c r="S501" s="98"/>
      <c r="T501" s="115"/>
      <c r="U501" s="29"/>
      <c r="V501" s="29"/>
      <c r="W501" s="29"/>
      <c r="X501" s="98"/>
    </row>
    <row r="502" spans="1:24" s="14" customFormat="1" ht="12.75" hidden="1" outlineLevel="2">
      <c r="A502" s="14" t="s">
        <v>1363</v>
      </c>
      <c r="B502" s="14" t="s">
        <v>1364</v>
      </c>
      <c r="C502" s="54" t="s">
        <v>86</v>
      </c>
      <c r="D502" s="15"/>
      <c r="E502" s="15"/>
      <c r="F502" s="15">
        <v>0</v>
      </c>
      <c r="G502" s="15">
        <v>0</v>
      </c>
      <c r="H502" s="90">
        <f aca="true" t="shared" si="176" ref="H502:H508">+F502-G502</f>
        <v>0</v>
      </c>
      <c r="I502" s="103">
        <f aca="true" t="shared" si="177" ref="I502:I508">IF(G502&lt;0,IF(H502=0,0,IF(OR(G502=0,F502=0),"N.M.",IF(ABS(H502/G502)&gt;=10,"N.M.",H502/(-G502)))),IF(H502=0,0,IF(OR(G502=0,F502=0),"N.M.",IF(ABS(H502/G502)&gt;=10,"N.M.",H502/G502))))</f>
        <v>0</v>
      </c>
      <c r="J502" s="104"/>
      <c r="K502" s="15">
        <v>0</v>
      </c>
      <c r="L502" s="15">
        <v>0</v>
      </c>
      <c r="M502" s="90">
        <f aca="true" t="shared" si="178" ref="M502:M508">+K502-L502</f>
        <v>0</v>
      </c>
      <c r="N502" s="103">
        <f aca="true" t="shared" si="179" ref="N502:N508">IF(L502&lt;0,IF(M502=0,0,IF(OR(L502=0,K502=0),"N.M.",IF(ABS(M502/L502)&gt;=10,"N.M.",M502/(-L502)))),IF(M502=0,0,IF(OR(L502=0,K502=0),"N.M.",IF(ABS(M502/L502)&gt;=10,"N.M.",M502/L502))))</f>
        <v>0</v>
      </c>
      <c r="O502" s="104"/>
      <c r="P502" s="15">
        <v>0</v>
      </c>
      <c r="Q502" s="15">
        <v>-9170</v>
      </c>
      <c r="R502" s="90">
        <f aca="true" t="shared" si="180" ref="R502:R508">+P502-Q502</f>
        <v>9170</v>
      </c>
      <c r="S502" s="103" t="str">
        <f aca="true" t="shared" si="181" ref="S502:S508">IF(Q502&lt;0,IF(R502=0,0,IF(OR(Q502=0,P502=0),"N.M.",IF(ABS(R502/Q502)&gt;=10,"N.M.",R502/(-Q502)))),IF(R502=0,0,IF(OR(Q502=0,P502=0),"N.M.",IF(ABS(R502/Q502)&gt;=10,"N.M.",R502/Q502))))</f>
        <v>N.M.</v>
      </c>
      <c r="T502" s="104"/>
      <c r="U502" s="15">
        <v>0</v>
      </c>
      <c r="V502" s="15">
        <v>-50417</v>
      </c>
      <c r="W502" s="90">
        <f aca="true" t="shared" si="182" ref="W502:W508">+U502-V502</f>
        <v>50417</v>
      </c>
      <c r="X502" s="103" t="str">
        <f aca="true" t="shared" si="183" ref="X502:X508">IF(V502&lt;0,IF(W502=0,0,IF(OR(V502=0,U502=0),"N.M.",IF(ABS(W502/V502)&gt;=10,"N.M.",W502/(-V502)))),IF(W502=0,0,IF(OR(V502=0,U502=0),"N.M.",IF(ABS(W502/V502)&gt;=10,"N.M.",W502/V502))))</f>
        <v>N.M.</v>
      </c>
    </row>
    <row r="503" spans="1:24" s="14" customFormat="1" ht="12.75" hidden="1" outlineLevel="2">
      <c r="A503" s="14" t="s">
        <v>1365</v>
      </c>
      <c r="B503" s="14" t="s">
        <v>1366</v>
      </c>
      <c r="C503" s="54" t="s">
        <v>86</v>
      </c>
      <c r="D503" s="15"/>
      <c r="E503" s="15"/>
      <c r="F503" s="15">
        <v>0</v>
      </c>
      <c r="G503" s="15">
        <v>-4716</v>
      </c>
      <c r="H503" s="90">
        <f t="shared" si="176"/>
        <v>4716</v>
      </c>
      <c r="I503" s="103" t="str">
        <f t="shared" si="177"/>
        <v>N.M.</v>
      </c>
      <c r="J503" s="104"/>
      <c r="K503" s="15">
        <v>0</v>
      </c>
      <c r="L503" s="15">
        <v>-4716</v>
      </c>
      <c r="M503" s="90">
        <f t="shared" si="178"/>
        <v>4716</v>
      </c>
      <c r="N503" s="103" t="str">
        <f t="shared" si="179"/>
        <v>N.M.</v>
      </c>
      <c r="O503" s="104"/>
      <c r="P503" s="15">
        <v>-9440</v>
      </c>
      <c r="Q503" s="15">
        <v>-4716</v>
      </c>
      <c r="R503" s="90">
        <f t="shared" si="180"/>
        <v>-4724</v>
      </c>
      <c r="S503" s="103">
        <f t="shared" si="181"/>
        <v>-1.001696352841391</v>
      </c>
      <c r="T503" s="104"/>
      <c r="U503" s="15">
        <v>-53982.14</v>
      </c>
      <c r="V503" s="15">
        <v>-4716</v>
      </c>
      <c r="W503" s="90">
        <f t="shared" si="182"/>
        <v>-49266.14</v>
      </c>
      <c r="X503" s="103" t="str">
        <f t="shared" si="183"/>
        <v>N.M.</v>
      </c>
    </row>
    <row r="504" spans="1:24" s="14" customFormat="1" ht="12.75" hidden="1" outlineLevel="2">
      <c r="A504" s="14" t="s">
        <v>1367</v>
      </c>
      <c r="B504" s="14" t="s">
        <v>1368</v>
      </c>
      <c r="C504" s="54" t="s">
        <v>87</v>
      </c>
      <c r="D504" s="15"/>
      <c r="E504" s="15"/>
      <c r="F504" s="15">
        <v>-4717</v>
      </c>
      <c r="G504" s="15">
        <v>0</v>
      </c>
      <c r="H504" s="90">
        <f t="shared" si="176"/>
        <v>-4717</v>
      </c>
      <c r="I504" s="103" t="str">
        <f t="shared" si="177"/>
        <v>N.M.</v>
      </c>
      <c r="J504" s="104"/>
      <c r="K504" s="15">
        <v>-4717</v>
      </c>
      <c r="L504" s="15">
        <v>0</v>
      </c>
      <c r="M504" s="90">
        <f t="shared" si="178"/>
        <v>-4717</v>
      </c>
      <c r="N504" s="103" t="str">
        <f t="shared" si="179"/>
        <v>N.M.</v>
      </c>
      <c r="O504" s="104"/>
      <c r="P504" s="15">
        <v>-4717</v>
      </c>
      <c r="Q504" s="15">
        <v>0</v>
      </c>
      <c r="R504" s="90">
        <f t="shared" si="180"/>
        <v>-4717</v>
      </c>
      <c r="S504" s="103" t="str">
        <f t="shared" si="181"/>
        <v>N.M.</v>
      </c>
      <c r="T504" s="104"/>
      <c r="U504" s="15">
        <v>-4717</v>
      </c>
      <c r="V504" s="15">
        <v>0</v>
      </c>
      <c r="W504" s="90">
        <f t="shared" si="182"/>
        <v>-4717</v>
      </c>
      <c r="X504" s="103" t="str">
        <f t="shared" si="183"/>
        <v>N.M.</v>
      </c>
    </row>
    <row r="505" spans="1:24" s="14" customFormat="1" ht="12.75" hidden="1" outlineLevel="2">
      <c r="A505" s="14" t="s">
        <v>1369</v>
      </c>
      <c r="B505" s="14" t="s">
        <v>1370</v>
      </c>
      <c r="C505" s="54" t="s">
        <v>136</v>
      </c>
      <c r="D505" s="15"/>
      <c r="E505" s="15"/>
      <c r="F505" s="15">
        <v>0</v>
      </c>
      <c r="G505" s="15">
        <v>0</v>
      </c>
      <c r="H505" s="90">
        <f t="shared" si="176"/>
        <v>0</v>
      </c>
      <c r="I505" s="103">
        <f t="shared" si="177"/>
        <v>0</v>
      </c>
      <c r="J505" s="104"/>
      <c r="K505" s="15">
        <v>0</v>
      </c>
      <c r="L505" s="15">
        <v>0</v>
      </c>
      <c r="M505" s="90">
        <f t="shared" si="178"/>
        <v>0</v>
      </c>
      <c r="N505" s="103">
        <f t="shared" si="179"/>
        <v>0</v>
      </c>
      <c r="O505" s="104"/>
      <c r="P505" s="15">
        <v>-155</v>
      </c>
      <c r="Q505" s="15">
        <v>0</v>
      </c>
      <c r="R505" s="90">
        <f t="shared" si="180"/>
        <v>-155</v>
      </c>
      <c r="S505" s="103" t="str">
        <f t="shared" si="181"/>
        <v>N.M.</v>
      </c>
      <c r="T505" s="104"/>
      <c r="U505" s="15">
        <v>-155</v>
      </c>
      <c r="V505" s="15">
        <v>0</v>
      </c>
      <c r="W505" s="90">
        <f t="shared" si="182"/>
        <v>-155</v>
      </c>
      <c r="X505" s="103" t="str">
        <f t="shared" si="183"/>
        <v>N.M.</v>
      </c>
    </row>
    <row r="506" spans="1:24" s="13" customFormat="1" ht="12.75" hidden="1" outlineLevel="1">
      <c r="A506" s="1" t="s">
        <v>420</v>
      </c>
      <c r="C506" s="79" t="s">
        <v>386</v>
      </c>
      <c r="D506" s="29"/>
      <c r="E506" s="29"/>
      <c r="F506" s="17">
        <v>-4717</v>
      </c>
      <c r="G506" s="17">
        <v>-4716</v>
      </c>
      <c r="H506" s="35">
        <f t="shared" si="176"/>
        <v>-1</v>
      </c>
      <c r="I506" s="95">
        <f t="shared" si="177"/>
        <v>-0.00021204410517387616</v>
      </c>
      <c r="J506" s="115"/>
      <c r="K506" s="17">
        <v>-4717</v>
      </c>
      <c r="L506" s="17">
        <v>-4716</v>
      </c>
      <c r="M506" s="35">
        <f t="shared" si="178"/>
        <v>-1</v>
      </c>
      <c r="N506" s="95">
        <f t="shared" si="179"/>
        <v>-0.00021204410517387616</v>
      </c>
      <c r="O506" s="115"/>
      <c r="P506" s="17">
        <v>-14312</v>
      </c>
      <c r="Q506" s="17">
        <v>-13886</v>
      </c>
      <c r="R506" s="35">
        <f t="shared" si="180"/>
        <v>-426</v>
      </c>
      <c r="S506" s="95">
        <f t="shared" si="181"/>
        <v>-0.03067838110326948</v>
      </c>
      <c r="T506" s="115"/>
      <c r="U506" s="17">
        <v>-58854.14</v>
      </c>
      <c r="V506" s="17">
        <v>-55133</v>
      </c>
      <c r="W506" s="35">
        <f t="shared" si="182"/>
        <v>-3721.1399999999994</v>
      </c>
      <c r="X506" s="95">
        <f t="shared" si="183"/>
        <v>-0.06749387843941014</v>
      </c>
    </row>
    <row r="507" spans="1:24" s="13" customFormat="1" ht="12.75" hidden="1" outlineLevel="1">
      <c r="A507" s="1" t="s">
        <v>421</v>
      </c>
      <c r="C507" s="79" t="s">
        <v>401</v>
      </c>
      <c r="D507" s="29"/>
      <c r="E507" s="29"/>
      <c r="F507" s="17">
        <v>0</v>
      </c>
      <c r="G507" s="17">
        <v>0</v>
      </c>
      <c r="H507" s="35">
        <f t="shared" si="176"/>
        <v>0</v>
      </c>
      <c r="I507" s="95">
        <f t="shared" si="177"/>
        <v>0</v>
      </c>
      <c r="J507" s="115"/>
      <c r="K507" s="17">
        <v>0</v>
      </c>
      <c r="L507" s="17">
        <v>0</v>
      </c>
      <c r="M507" s="35">
        <f t="shared" si="178"/>
        <v>0</v>
      </c>
      <c r="N507" s="95">
        <f t="shared" si="179"/>
        <v>0</v>
      </c>
      <c r="O507" s="115"/>
      <c r="P507" s="17">
        <v>0</v>
      </c>
      <c r="Q507" s="17">
        <v>0</v>
      </c>
      <c r="R507" s="35">
        <f t="shared" si="180"/>
        <v>0</v>
      </c>
      <c r="S507" s="95">
        <f t="shared" si="181"/>
        <v>0</v>
      </c>
      <c r="T507" s="115"/>
      <c r="U507" s="17">
        <v>0</v>
      </c>
      <c r="V507" s="17">
        <v>0</v>
      </c>
      <c r="W507" s="35">
        <f t="shared" si="182"/>
        <v>0</v>
      </c>
      <c r="X507" s="95">
        <f t="shared" si="183"/>
        <v>0</v>
      </c>
    </row>
    <row r="508" spans="1:24" s="13" customFormat="1" ht="12.75" hidden="1" outlineLevel="1">
      <c r="A508" s="1" t="s">
        <v>422</v>
      </c>
      <c r="C508" s="79" t="s">
        <v>381</v>
      </c>
      <c r="D508" s="29"/>
      <c r="E508" s="29"/>
      <c r="F508" s="17">
        <v>0</v>
      </c>
      <c r="G508" s="17">
        <v>0</v>
      </c>
      <c r="H508" s="35">
        <f t="shared" si="176"/>
        <v>0</v>
      </c>
      <c r="I508" s="95">
        <f t="shared" si="177"/>
        <v>0</v>
      </c>
      <c r="J508" s="115"/>
      <c r="K508" s="17">
        <v>0</v>
      </c>
      <c r="L508" s="17">
        <v>0</v>
      </c>
      <c r="M508" s="35">
        <f t="shared" si="178"/>
        <v>0</v>
      </c>
      <c r="N508" s="95">
        <f t="shared" si="179"/>
        <v>0</v>
      </c>
      <c r="O508" s="115"/>
      <c r="P508" s="17">
        <v>0</v>
      </c>
      <c r="Q508" s="17">
        <v>0</v>
      </c>
      <c r="R508" s="35">
        <f t="shared" si="180"/>
        <v>0</v>
      </c>
      <c r="S508" s="95">
        <f t="shared" si="181"/>
        <v>0</v>
      </c>
      <c r="T508" s="115"/>
      <c r="U508" s="17">
        <v>0</v>
      </c>
      <c r="V508" s="17">
        <v>0</v>
      </c>
      <c r="W508" s="35">
        <f t="shared" si="182"/>
        <v>0</v>
      </c>
      <c r="X508" s="95">
        <f t="shared" si="183"/>
        <v>0</v>
      </c>
    </row>
    <row r="509" spans="1:24" s="14" customFormat="1" ht="12.75" hidden="1" outlineLevel="2">
      <c r="A509" s="14" t="s">
        <v>1371</v>
      </c>
      <c r="B509" s="14" t="s">
        <v>1372</v>
      </c>
      <c r="C509" s="54" t="s">
        <v>137</v>
      </c>
      <c r="D509" s="15"/>
      <c r="E509" s="15"/>
      <c r="F509" s="15">
        <v>-35280.69</v>
      </c>
      <c r="G509" s="15">
        <v>-85571.8</v>
      </c>
      <c r="H509" s="90">
        <f aca="true" t="shared" si="184" ref="H509:H517">+F509-G509</f>
        <v>50291.11</v>
      </c>
      <c r="I509" s="103">
        <f aca="true" t="shared" si="185" ref="I509:I517">IF(G509&lt;0,IF(H509=0,0,IF(OR(G509=0,F509=0),"N.M.",IF(ABS(H509/G509)&gt;=10,"N.M.",H509/(-G509)))),IF(H509=0,0,IF(OR(G509=0,F509=0),"N.M.",IF(ABS(H509/G509)&gt;=10,"N.M.",H509/G509))))</f>
        <v>0.5877065809063267</v>
      </c>
      <c r="J509" s="104"/>
      <c r="K509" s="15">
        <v>-35280.69</v>
      </c>
      <c r="L509" s="15">
        <v>-85571.8</v>
      </c>
      <c r="M509" s="90">
        <f aca="true" t="shared" si="186" ref="M509:M517">+K509-L509</f>
        <v>50291.11</v>
      </c>
      <c r="N509" s="103">
        <f aca="true" t="shared" si="187" ref="N509:N517">IF(L509&lt;0,IF(M509=0,0,IF(OR(L509=0,K509=0),"N.M.",IF(ABS(M509/L509)&gt;=10,"N.M.",M509/(-L509)))),IF(M509=0,0,IF(OR(L509=0,K509=0),"N.M.",IF(ABS(M509/L509)&gt;=10,"N.M.",M509/L509))))</f>
        <v>0.5877065809063267</v>
      </c>
      <c r="O509" s="104"/>
      <c r="P509" s="15">
        <v>-108360.05</v>
      </c>
      <c r="Q509" s="15">
        <v>-106859.89</v>
      </c>
      <c r="R509" s="90">
        <f aca="true" t="shared" si="188" ref="R509:R517">+P509-Q509</f>
        <v>-1500.1600000000035</v>
      </c>
      <c r="S509" s="103">
        <f aca="true" t="shared" si="189" ref="S509:S517">IF(Q509&lt;0,IF(R509=0,0,IF(OR(Q509=0,P509=0),"N.M.",IF(ABS(R509/Q509)&gt;=10,"N.M.",R509/(-Q509)))),IF(R509=0,0,IF(OR(Q509=0,P509=0),"N.M.",IF(ABS(R509/Q509)&gt;=10,"N.M.",R509/Q509))))</f>
        <v>-0.014038569569929405</v>
      </c>
      <c r="T509" s="104"/>
      <c r="U509" s="15">
        <v>-236809.95</v>
      </c>
      <c r="V509" s="15">
        <v>-219218.64</v>
      </c>
      <c r="W509" s="90">
        <f aca="true" t="shared" si="190" ref="W509:W517">+U509-V509</f>
        <v>-17591.309999999998</v>
      </c>
      <c r="X509" s="103">
        <f aca="true" t="shared" si="191" ref="X509:X517">IF(V509&lt;0,IF(W509=0,0,IF(OR(V509=0,U509=0),"N.M.",IF(ABS(W509/V509)&gt;=10,"N.M.",W509/(-V509)))),IF(W509=0,0,IF(OR(V509=0,U509=0),"N.M.",IF(ABS(W509/V509)&gt;=10,"N.M.",W509/V509))))</f>
        <v>-0.08024550284592585</v>
      </c>
    </row>
    <row r="510" spans="1:24" s="14" customFormat="1" ht="12.75" hidden="1" outlineLevel="2">
      <c r="A510" s="14" t="s">
        <v>1373</v>
      </c>
      <c r="B510" s="14" t="s">
        <v>1374</v>
      </c>
      <c r="C510" s="54" t="s">
        <v>138</v>
      </c>
      <c r="D510" s="15"/>
      <c r="E510" s="15"/>
      <c r="F510" s="15">
        <v>-19.2</v>
      </c>
      <c r="G510" s="15">
        <v>-315.79</v>
      </c>
      <c r="H510" s="90">
        <f t="shared" si="184"/>
        <v>296.59000000000003</v>
      </c>
      <c r="I510" s="103">
        <f t="shared" si="185"/>
        <v>0.9392001013331644</v>
      </c>
      <c r="J510" s="104"/>
      <c r="K510" s="15">
        <v>-19.2</v>
      </c>
      <c r="L510" s="15">
        <v>-315.79</v>
      </c>
      <c r="M510" s="90">
        <f t="shared" si="186"/>
        <v>296.59000000000003</v>
      </c>
      <c r="N510" s="103">
        <f t="shared" si="187"/>
        <v>0.9392001013331644</v>
      </c>
      <c r="O510" s="104"/>
      <c r="P510" s="15">
        <v>333216.15</v>
      </c>
      <c r="Q510" s="15">
        <v>-315.79</v>
      </c>
      <c r="R510" s="90">
        <f t="shared" si="188"/>
        <v>333531.94</v>
      </c>
      <c r="S510" s="103" t="str">
        <f t="shared" si="189"/>
        <v>N.M.</v>
      </c>
      <c r="T510" s="104"/>
      <c r="U510" s="15">
        <v>332480.45</v>
      </c>
      <c r="V510" s="15">
        <v>-1425.3799999999999</v>
      </c>
      <c r="W510" s="90">
        <f t="shared" si="190"/>
        <v>333905.83</v>
      </c>
      <c r="X510" s="103" t="str">
        <f t="shared" si="191"/>
        <v>N.M.</v>
      </c>
    </row>
    <row r="511" spans="1:24" s="14" customFormat="1" ht="12.75" hidden="1" outlineLevel="2">
      <c r="A511" s="14" t="s">
        <v>1375</v>
      </c>
      <c r="B511" s="14" t="s">
        <v>1376</v>
      </c>
      <c r="C511" s="54" t="s">
        <v>139</v>
      </c>
      <c r="D511" s="15"/>
      <c r="E511" s="15"/>
      <c r="F511" s="15">
        <v>-67417.31</v>
      </c>
      <c r="G511" s="15">
        <v>-70598.49</v>
      </c>
      <c r="H511" s="90">
        <f t="shared" si="184"/>
        <v>3181.1800000000076</v>
      </c>
      <c r="I511" s="103">
        <f t="shared" si="185"/>
        <v>0.045060170550390063</v>
      </c>
      <c r="J511" s="104"/>
      <c r="K511" s="15">
        <v>-67417.31</v>
      </c>
      <c r="L511" s="15">
        <v>-70598.49</v>
      </c>
      <c r="M511" s="90">
        <f t="shared" si="186"/>
        <v>3181.1800000000076</v>
      </c>
      <c r="N511" s="103">
        <f t="shared" si="187"/>
        <v>0.045060170550390063</v>
      </c>
      <c r="O511" s="104"/>
      <c r="P511" s="15">
        <v>-120489.15</v>
      </c>
      <c r="Q511" s="15">
        <v>-101226.13</v>
      </c>
      <c r="R511" s="90">
        <f t="shared" si="188"/>
        <v>-19263.01999999999</v>
      </c>
      <c r="S511" s="103">
        <f t="shared" si="189"/>
        <v>-0.19029691246716623</v>
      </c>
      <c r="T511" s="104"/>
      <c r="U511" s="15">
        <v>-311073.35699999996</v>
      </c>
      <c r="V511" s="15">
        <v>-175784.09000000003</v>
      </c>
      <c r="W511" s="90">
        <f t="shared" si="190"/>
        <v>-135289.26699999993</v>
      </c>
      <c r="X511" s="103">
        <f t="shared" si="191"/>
        <v>-0.769633173286615</v>
      </c>
    </row>
    <row r="512" spans="1:24" s="14" customFormat="1" ht="12.75" hidden="1" outlineLevel="2">
      <c r="A512" s="14" t="s">
        <v>1377</v>
      </c>
      <c r="B512" s="14" t="s">
        <v>1378</v>
      </c>
      <c r="C512" s="54" t="s">
        <v>140</v>
      </c>
      <c r="D512" s="15"/>
      <c r="E512" s="15"/>
      <c r="F512" s="15">
        <v>-992.36</v>
      </c>
      <c r="G512" s="15">
        <v>-412.82</v>
      </c>
      <c r="H512" s="90">
        <f t="shared" si="184"/>
        <v>-579.54</v>
      </c>
      <c r="I512" s="103">
        <f t="shared" si="185"/>
        <v>-1.4038564023060898</v>
      </c>
      <c r="J512" s="104"/>
      <c r="K512" s="15">
        <v>-992.36</v>
      </c>
      <c r="L512" s="15">
        <v>-412.82</v>
      </c>
      <c r="M512" s="90">
        <f t="shared" si="186"/>
        <v>-579.54</v>
      </c>
      <c r="N512" s="103">
        <f t="shared" si="187"/>
        <v>-1.4038564023060898</v>
      </c>
      <c r="O512" s="104"/>
      <c r="P512" s="15">
        <v>-3336.6400000000003</v>
      </c>
      <c r="Q512" s="15">
        <v>-588.5799999999999</v>
      </c>
      <c r="R512" s="90">
        <f t="shared" si="188"/>
        <v>-2748.0600000000004</v>
      </c>
      <c r="S512" s="103">
        <f t="shared" si="189"/>
        <v>-4.668965985932245</v>
      </c>
      <c r="T512" s="104"/>
      <c r="U512" s="15">
        <v>-78983.22</v>
      </c>
      <c r="V512" s="15">
        <v>-4293.94</v>
      </c>
      <c r="W512" s="90">
        <f t="shared" si="190"/>
        <v>-74689.28</v>
      </c>
      <c r="X512" s="103" t="str">
        <f t="shared" si="191"/>
        <v>N.M.</v>
      </c>
    </row>
    <row r="513" spans="1:24" s="14" customFormat="1" ht="12.75" hidden="1" outlineLevel="2">
      <c r="A513" s="14" t="s">
        <v>1379</v>
      </c>
      <c r="B513" s="14" t="s">
        <v>1380</v>
      </c>
      <c r="C513" s="54" t="s">
        <v>141</v>
      </c>
      <c r="D513" s="15"/>
      <c r="E513" s="15"/>
      <c r="F513" s="15">
        <v>-14699.87</v>
      </c>
      <c r="G513" s="15">
        <v>-9706.03</v>
      </c>
      <c r="H513" s="90">
        <f t="shared" si="184"/>
        <v>-4993.84</v>
      </c>
      <c r="I513" s="103">
        <f t="shared" si="185"/>
        <v>-0.5145090217112455</v>
      </c>
      <c r="J513" s="104"/>
      <c r="K513" s="15">
        <v>-14699.87</v>
      </c>
      <c r="L513" s="15">
        <v>-9706.03</v>
      </c>
      <c r="M513" s="90">
        <f t="shared" si="186"/>
        <v>-4993.84</v>
      </c>
      <c r="N513" s="103">
        <f t="shared" si="187"/>
        <v>-0.5145090217112455</v>
      </c>
      <c r="O513" s="104"/>
      <c r="P513" s="15">
        <v>-25066.95</v>
      </c>
      <c r="Q513" s="15">
        <v>-27834.1</v>
      </c>
      <c r="R513" s="90">
        <f t="shared" si="188"/>
        <v>2767.149999999998</v>
      </c>
      <c r="S513" s="103">
        <f t="shared" si="189"/>
        <v>0.09941582447429584</v>
      </c>
      <c r="T513" s="104"/>
      <c r="U513" s="15">
        <v>-92109.54</v>
      </c>
      <c r="V513" s="15">
        <v>-204793.83000000002</v>
      </c>
      <c r="W513" s="90">
        <f t="shared" si="190"/>
        <v>112684.29000000002</v>
      </c>
      <c r="X513" s="103">
        <f t="shared" si="191"/>
        <v>0.5502328366045013</v>
      </c>
    </row>
    <row r="514" spans="1:24" s="14" customFormat="1" ht="12.75" hidden="1" outlineLevel="2">
      <c r="A514" s="14" t="s">
        <v>1381</v>
      </c>
      <c r="B514" s="14" t="s">
        <v>1382</v>
      </c>
      <c r="C514" s="54" t="s">
        <v>142</v>
      </c>
      <c r="D514" s="15"/>
      <c r="E514" s="15"/>
      <c r="F514" s="15">
        <v>0</v>
      </c>
      <c r="G514" s="15">
        <v>0</v>
      </c>
      <c r="H514" s="90">
        <f t="shared" si="184"/>
        <v>0</v>
      </c>
      <c r="I514" s="103">
        <f t="shared" si="185"/>
        <v>0</v>
      </c>
      <c r="J514" s="104"/>
      <c r="K514" s="15">
        <v>0</v>
      </c>
      <c r="L514" s="15">
        <v>0</v>
      </c>
      <c r="M514" s="90">
        <f t="shared" si="186"/>
        <v>0</v>
      </c>
      <c r="N514" s="103">
        <f t="shared" si="187"/>
        <v>0</v>
      </c>
      <c r="O514" s="104"/>
      <c r="P514" s="15">
        <v>0</v>
      </c>
      <c r="Q514" s="15">
        <v>0</v>
      </c>
      <c r="R514" s="90">
        <f t="shared" si="188"/>
        <v>0</v>
      </c>
      <c r="S514" s="103">
        <f t="shared" si="189"/>
        <v>0</v>
      </c>
      <c r="T514" s="104"/>
      <c r="U514" s="15">
        <v>0</v>
      </c>
      <c r="V514" s="15">
        <v>-67.06</v>
      </c>
      <c r="W514" s="90">
        <f t="shared" si="190"/>
        <v>67.06</v>
      </c>
      <c r="X514" s="103" t="str">
        <f t="shared" si="191"/>
        <v>N.M.</v>
      </c>
    </row>
    <row r="515" spans="1:24" s="14" customFormat="1" ht="12.75" hidden="1" outlineLevel="2">
      <c r="A515" s="14" t="s">
        <v>1383</v>
      </c>
      <c r="B515" s="14" t="s">
        <v>1384</v>
      </c>
      <c r="C515" s="54" t="s">
        <v>143</v>
      </c>
      <c r="D515" s="15"/>
      <c r="E515" s="15"/>
      <c r="F515" s="15">
        <v>0</v>
      </c>
      <c r="G515" s="15">
        <v>-347.39</v>
      </c>
      <c r="H515" s="90">
        <f t="shared" si="184"/>
        <v>347.39</v>
      </c>
      <c r="I515" s="103" t="str">
        <f t="shared" si="185"/>
        <v>N.M.</v>
      </c>
      <c r="J515" s="104"/>
      <c r="K515" s="15">
        <v>0</v>
      </c>
      <c r="L515" s="15">
        <v>-347.39</v>
      </c>
      <c r="M515" s="90">
        <f t="shared" si="186"/>
        <v>347.39</v>
      </c>
      <c r="N515" s="103" t="str">
        <f t="shared" si="187"/>
        <v>N.M.</v>
      </c>
      <c r="O515" s="104"/>
      <c r="P515" s="15">
        <v>-11.26</v>
      </c>
      <c r="Q515" s="15">
        <v>-2245.09</v>
      </c>
      <c r="R515" s="90">
        <f t="shared" si="188"/>
        <v>2233.83</v>
      </c>
      <c r="S515" s="103">
        <f t="shared" si="189"/>
        <v>0.9949846108619252</v>
      </c>
      <c r="T515" s="104"/>
      <c r="U515" s="15">
        <v>-4355.93</v>
      </c>
      <c r="V515" s="15">
        <v>-2277.342</v>
      </c>
      <c r="W515" s="90">
        <f t="shared" si="190"/>
        <v>-2078.588</v>
      </c>
      <c r="X515" s="103">
        <f t="shared" si="191"/>
        <v>-0.9127254492298478</v>
      </c>
    </row>
    <row r="516" spans="1:24" s="14" customFormat="1" ht="12.75" hidden="1" outlineLevel="2">
      <c r="A516" s="14" t="s">
        <v>1385</v>
      </c>
      <c r="B516" s="14" t="s">
        <v>1386</v>
      </c>
      <c r="C516" s="54" t="s">
        <v>144</v>
      </c>
      <c r="D516" s="15"/>
      <c r="E516" s="15"/>
      <c r="F516" s="15">
        <v>0</v>
      </c>
      <c r="G516" s="15">
        <v>0</v>
      </c>
      <c r="H516" s="90">
        <f t="shared" si="184"/>
        <v>0</v>
      </c>
      <c r="I516" s="103">
        <f t="shared" si="185"/>
        <v>0</v>
      </c>
      <c r="J516" s="104"/>
      <c r="K516" s="15">
        <v>0</v>
      </c>
      <c r="L516" s="15">
        <v>0</v>
      </c>
      <c r="M516" s="90">
        <f t="shared" si="186"/>
        <v>0</v>
      </c>
      <c r="N516" s="103">
        <f t="shared" si="187"/>
        <v>0</v>
      </c>
      <c r="O516" s="104"/>
      <c r="P516" s="15">
        <v>-16.89</v>
      </c>
      <c r="Q516" s="15">
        <v>0</v>
      </c>
      <c r="R516" s="90">
        <f t="shared" si="188"/>
        <v>-16.89</v>
      </c>
      <c r="S516" s="103" t="str">
        <f t="shared" si="189"/>
        <v>N.M.</v>
      </c>
      <c r="T516" s="104"/>
      <c r="U516" s="15">
        <v>-617.22</v>
      </c>
      <c r="V516" s="15">
        <v>-843.75</v>
      </c>
      <c r="W516" s="90">
        <f t="shared" si="190"/>
        <v>226.52999999999997</v>
      </c>
      <c r="X516" s="103">
        <f t="shared" si="191"/>
        <v>0.26847999999999994</v>
      </c>
    </row>
    <row r="517" spans="1:24" s="14" customFormat="1" ht="12.75" hidden="1" outlineLevel="2">
      <c r="A517" s="14" t="s">
        <v>1387</v>
      </c>
      <c r="B517" s="14" t="s">
        <v>1388</v>
      </c>
      <c r="C517" s="54" t="s">
        <v>145</v>
      </c>
      <c r="D517" s="15"/>
      <c r="E517" s="15"/>
      <c r="F517" s="15">
        <v>0</v>
      </c>
      <c r="G517" s="15">
        <v>0</v>
      </c>
      <c r="H517" s="90">
        <f t="shared" si="184"/>
        <v>0</v>
      </c>
      <c r="I517" s="103">
        <f t="shared" si="185"/>
        <v>0</v>
      </c>
      <c r="J517" s="104"/>
      <c r="K517" s="15">
        <v>0</v>
      </c>
      <c r="L517" s="15">
        <v>0</v>
      </c>
      <c r="M517" s="90">
        <f t="shared" si="186"/>
        <v>0</v>
      </c>
      <c r="N517" s="103">
        <f t="shared" si="187"/>
        <v>0</v>
      </c>
      <c r="O517" s="104"/>
      <c r="P517" s="15">
        <v>-482</v>
      </c>
      <c r="Q517" s="15">
        <v>0</v>
      </c>
      <c r="R517" s="90">
        <f t="shared" si="188"/>
        <v>-482</v>
      </c>
      <c r="S517" s="103" t="str">
        <f t="shared" si="189"/>
        <v>N.M.</v>
      </c>
      <c r="T517" s="104"/>
      <c r="U517" s="15">
        <v>-535.77</v>
      </c>
      <c r="V517" s="15">
        <v>-7570.83</v>
      </c>
      <c r="W517" s="90">
        <f t="shared" si="190"/>
        <v>7035.0599999999995</v>
      </c>
      <c r="X517" s="103">
        <f t="shared" si="191"/>
        <v>0.929232329876645</v>
      </c>
    </row>
    <row r="518" spans="1:24" s="13" customFormat="1" ht="12.75" hidden="1" outlineLevel="1">
      <c r="A518" s="1" t="s">
        <v>423</v>
      </c>
      <c r="C518" s="79" t="s">
        <v>382</v>
      </c>
      <c r="D518" s="29"/>
      <c r="E518" s="29"/>
      <c r="F518" s="17">
        <v>-118409.43</v>
      </c>
      <c r="G518" s="17">
        <v>-166952.32000000004</v>
      </c>
      <c r="H518" s="35">
        <f>+F518-G518</f>
        <v>48542.89000000004</v>
      </c>
      <c r="I518" s="95">
        <f>IF(G518&lt;0,IF(H518=0,0,IF(OR(G518=0,F518=0),"N.M.",IF(ABS(H518/G518)&gt;=10,"N.M.",H518/(-G518)))),IF(H518=0,0,IF(OR(G518=0,F518=0),"N.M.",IF(ABS(H518/G518)&gt;=10,"N.M.",H518/G518))))</f>
        <v>0.2907590023307255</v>
      </c>
      <c r="J518" s="115"/>
      <c r="K518" s="17">
        <v>-118409.43</v>
      </c>
      <c r="L518" s="17">
        <v>-166952.32000000004</v>
      </c>
      <c r="M518" s="35">
        <f>+K518-L518</f>
        <v>48542.89000000004</v>
      </c>
      <c r="N518" s="95">
        <f>IF(L518&lt;0,IF(M518=0,0,IF(OR(L518=0,K518=0),"N.M.",IF(ABS(M518/L518)&gt;=10,"N.M.",M518/(-L518)))),IF(M518=0,0,IF(OR(L518=0,K518=0),"N.M.",IF(ABS(M518/L518)&gt;=10,"N.M.",M518/L518))))</f>
        <v>0.2907590023307255</v>
      </c>
      <c r="O518" s="115"/>
      <c r="P518" s="17">
        <v>75453.21000000004</v>
      </c>
      <c r="Q518" s="17">
        <v>-239069.58000000005</v>
      </c>
      <c r="R518" s="35">
        <f>+P518-Q518</f>
        <v>314522.7900000001</v>
      </c>
      <c r="S518" s="95">
        <f>IF(Q518&lt;0,IF(R518=0,0,IF(OR(Q518=0,P518=0),"N.M.",IF(ABS(R518/Q518)&gt;=10,"N.M.",R518/(-Q518)))),IF(R518=0,0,IF(OR(Q518=0,P518=0),"N.M.",IF(ABS(R518/Q518)&gt;=10,"N.M.",R518/Q518))))</f>
        <v>1.3156119235245238</v>
      </c>
      <c r="T518" s="115"/>
      <c r="U518" s="17">
        <v>-392004.53699999995</v>
      </c>
      <c r="V518" s="17">
        <v>-616274.8620000001</v>
      </c>
      <c r="W518" s="35">
        <f>+U518-V518</f>
        <v>224270.32500000013</v>
      </c>
      <c r="X518" s="95">
        <f>IF(V518&lt;0,IF(W518=0,0,IF(OR(V518=0,U518=0),"N.M.",IF(ABS(W518/V518)&gt;=10,"N.M.",W518/(-V518)))),IF(W518=0,0,IF(OR(V518=0,U518=0),"N.M.",IF(ABS(W518/V518)&gt;=10,"N.M.",W518/V518))))</f>
        <v>0.3639128233661429</v>
      </c>
    </row>
    <row r="519" spans="1:24" s="13" customFormat="1" ht="12.75" collapsed="1">
      <c r="A519" s="13" t="s">
        <v>387</v>
      </c>
      <c r="C519" s="52" t="s">
        <v>282</v>
      </c>
      <c r="D519" s="29"/>
      <c r="E519" s="29"/>
      <c r="F519" s="29">
        <v>-123126.43</v>
      </c>
      <c r="G519" s="29">
        <v>-171668.32</v>
      </c>
      <c r="H519" s="29">
        <f>+F519-G519</f>
        <v>48541.890000000014</v>
      </c>
      <c r="I519" s="98">
        <f>IF(G519&lt;0,IF(H519=0,0,IF(OR(G519=0,F519=0),"N.M.",IF(ABS(H519/G519)&gt;=10,"N.M.",H519/(-G519)))),IF(H519=0,0,IF(OR(G519=0,F519=0),"N.M.",IF(ABS(H519/G519)&gt;=10,"N.M.",H519/G519))))</f>
        <v>0.2827655679277342</v>
      </c>
      <c r="J519" s="115"/>
      <c r="K519" s="29">
        <v>-123126.43</v>
      </c>
      <c r="L519" s="29">
        <v>-171668.32</v>
      </c>
      <c r="M519" s="29">
        <f>+K519-L519</f>
        <v>48541.890000000014</v>
      </c>
      <c r="N519" s="98">
        <f>IF(L519&lt;0,IF(M519=0,0,IF(OR(L519=0,K519=0),"N.M.",IF(ABS(M519/L519)&gt;=10,"N.M.",M519/(-L519)))),IF(M519=0,0,IF(OR(L519=0,K519=0),"N.M.",IF(ABS(M519/L519)&gt;=10,"N.M.",M519/L519))))</f>
        <v>0.2827655679277342</v>
      </c>
      <c r="O519" s="115"/>
      <c r="P519" s="29">
        <v>61141.21000000002</v>
      </c>
      <c r="Q519" s="29">
        <v>-252955.58000000002</v>
      </c>
      <c r="R519" s="29">
        <f>+P519-Q519</f>
        <v>314096.79000000004</v>
      </c>
      <c r="S519" s="98">
        <f>IF(Q519&lt;0,IF(R519=0,0,IF(OR(Q519=0,P519=0),"N.M.",IF(ABS(R519/Q519)&gt;=10,"N.M.",R519/(-Q519)))),IF(R519=0,0,IF(OR(Q519=0,P519=0),"N.M.",IF(ABS(R519/Q519)&gt;=10,"N.M.",R519/Q519))))</f>
        <v>1.2417072989652966</v>
      </c>
      <c r="T519" s="115"/>
      <c r="U519" s="29">
        <v>-450858.67699999997</v>
      </c>
      <c r="V519" s="29">
        <v>-671407.862</v>
      </c>
      <c r="W519" s="29">
        <f>+U519-V519</f>
        <v>220549.185</v>
      </c>
      <c r="X519" s="98">
        <f>IF(V519&lt;0,IF(W519=0,0,IF(OR(V519=0,U519=0),"N.M.",IF(ABS(W519/V519)&gt;=10,"N.M.",W519/(-V519)))),IF(W519=0,0,IF(OR(V519=0,U519=0),"N.M.",IF(ABS(W519/V519)&gt;=10,"N.M.",W519/V519))))</f>
        <v>0.3284876413913664</v>
      </c>
    </row>
    <row r="520" spans="3:24" s="13" customFormat="1" ht="0.75" customHeight="1" hidden="1" outlineLevel="1">
      <c r="C520" s="52"/>
      <c r="D520" s="29"/>
      <c r="E520" s="29"/>
      <c r="F520" s="29"/>
      <c r="G520" s="29"/>
      <c r="H520" s="29"/>
      <c r="I520" s="98"/>
      <c r="J520" s="115"/>
      <c r="K520" s="29"/>
      <c r="L520" s="29"/>
      <c r="M520" s="29"/>
      <c r="N520" s="98"/>
      <c r="O520" s="115"/>
      <c r="P520" s="29"/>
      <c r="Q520" s="29"/>
      <c r="R520" s="29"/>
      <c r="S520" s="98"/>
      <c r="T520" s="115"/>
      <c r="U520" s="29"/>
      <c r="V520" s="29"/>
      <c r="W520" s="29"/>
      <c r="X520" s="98"/>
    </row>
    <row r="521" spans="1:24" s="14" customFormat="1" ht="12.75" hidden="1" outlineLevel="2">
      <c r="A521" s="14" t="s">
        <v>1389</v>
      </c>
      <c r="B521" s="14" t="s">
        <v>1390</v>
      </c>
      <c r="C521" s="54" t="s">
        <v>146</v>
      </c>
      <c r="D521" s="15"/>
      <c r="E521" s="15"/>
      <c r="F521" s="15">
        <v>0</v>
      </c>
      <c r="G521" s="15">
        <v>0</v>
      </c>
      <c r="H521" s="90">
        <f>+F521-G521</f>
        <v>0</v>
      </c>
      <c r="I521" s="103">
        <f aca="true" t="shared" si="192" ref="I521:I533">IF(G521&lt;0,IF(H521=0,0,IF(OR(G521=0,F521=0),"N.M.",IF(ABS(H521/G521)&gt;=10,"N.M.",H521/(-G521)))),IF(H521=0,0,IF(OR(G521=0,F521=0),"N.M.",IF(ABS(H521/G521)&gt;=10,"N.M.",H521/G521))))</f>
        <v>0</v>
      </c>
      <c r="J521" s="104"/>
      <c r="K521" s="15">
        <v>0</v>
      </c>
      <c r="L521" s="15">
        <v>0</v>
      </c>
      <c r="M521" s="90">
        <f>+K521-L521</f>
        <v>0</v>
      </c>
      <c r="N521" s="103">
        <f aca="true" t="shared" si="193" ref="N521:N533">IF(L521&lt;0,IF(M521=0,0,IF(OR(L521=0,K521=0),"N.M.",IF(ABS(M521/L521)&gt;=10,"N.M.",M521/(-L521)))),IF(M521=0,0,IF(OR(L521=0,K521=0),"N.M.",IF(ABS(M521/L521)&gt;=10,"N.M.",M521/L521))))</f>
        <v>0</v>
      </c>
      <c r="O521" s="104"/>
      <c r="P521" s="15">
        <v>0</v>
      </c>
      <c r="Q521" s="15">
        <v>5460.84</v>
      </c>
      <c r="R521" s="90">
        <f>+P521-Q521</f>
        <v>-5460.84</v>
      </c>
      <c r="S521" s="103" t="str">
        <f aca="true" t="shared" si="194" ref="S521:S533">IF(Q521&lt;0,IF(R521=0,0,IF(OR(Q521=0,P521=0),"N.M.",IF(ABS(R521/Q521)&gt;=10,"N.M.",R521/(-Q521)))),IF(R521=0,0,IF(OR(Q521=0,P521=0),"N.M.",IF(ABS(R521/Q521)&gt;=10,"N.M.",R521/Q521))))</f>
        <v>N.M.</v>
      </c>
      <c r="T521" s="104"/>
      <c r="U521" s="15">
        <v>0</v>
      </c>
      <c r="V521" s="15">
        <v>5460.84</v>
      </c>
      <c r="W521" s="90">
        <f>+U521-V521</f>
        <v>-5460.84</v>
      </c>
      <c r="X521" s="103" t="str">
        <f aca="true" t="shared" si="195" ref="X521:X533">IF(V521&lt;0,IF(W521=0,0,IF(OR(V521=0,U521=0),"N.M.",IF(ABS(W521/V521)&gt;=10,"N.M.",W521/(-V521)))),IF(W521=0,0,IF(OR(V521=0,U521=0),"N.M.",IF(ABS(W521/V521)&gt;=10,"N.M.",W521/V521))))</f>
        <v>N.M.</v>
      </c>
    </row>
    <row r="522" spans="1:24" s="14" customFormat="1" ht="12.75" hidden="1" outlineLevel="2">
      <c r="A522" s="14" t="s">
        <v>1391</v>
      </c>
      <c r="B522" s="14" t="s">
        <v>1392</v>
      </c>
      <c r="C522" s="54" t="s">
        <v>146</v>
      </c>
      <c r="D522" s="15"/>
      <c r="E522" s="15"/>
      <c r="F522" s="15">
        <v>0</v>
      </c>
      <c r="G522" s="15">
        <v>0</v>
      </c>
      <c r="H522" s="90">
        <f>+F522-G522</f>
        <v>0</v>
      </c>
      <c r="I522" s="103">
        <f t="shared" si="192"/>
        <v>0</v>
      </c>
      <c r="J522" s="104"/>
      <c r="K522" s="15">
        <v>0</v>
      </c>
      <c r="L522" s="15">
        <v>0</v>
      </c>
      <c r="M522" s="90">
        <f>+K522-L522</f>
        <v>0</v>
      </c>
      <c r="N522" s="103">
        <f t="shared" si="193"/>
        <v>0</v>
      </c>
      <c r="O522" s="104"/>
      <c r="P522" s="15">
        <v>23379.4</v>
      </c>
      <c r="Q522" s="15">
        <v>-2176.82</v>
      </c>
      <c r="R522" s="90">
        <f>+P522-Q522</f>
        <v>25556.22</v>
      </c>
      <c r="S522" s="103" t="str">
        <f t="shared" si="194"/>
        <v>N.M.</v>
      </c>
      <c r="T522" s="104"/>
      <c r="U522" s="15">
        <v>23379.4</v>
      </c>
      <c r="V522" s="15">
        <v>-36870.17</v>
      </c>
      <c r="W522" s="90">
        <f>+U522-V522</f>
        <v>60249.57</v>
      </c>
      <c r="X522" s="103">
        <f t="shared" si="195"/>
        <v>1.6341006835607215</v>
      </c>
    </row>
    <row r="523" spans="1:24" s="14" customFormat="1" ht="12.75" hidden="1" outlineLevel="2">
      <c r="A523" s="14" t="s">
        <v>1393</v>
      </c>
      <c r="B523" s="14" t="s">
        <v>1394</v>
      </c>
      <c r="C523" s="54" t="s">
        <v>147</v>
      </c>
      <c r="D523" s="15"/>
      <c r="E523" s="15"/>
      <c r="F523" s="15">
        <v>0</v>
      </c>
      <c r="G523" s="15">
        <v>2200.38</v>
      </c>
      <c r="H523" s="90">
        <f>+F523-G523</f>
        <v>-2200.38</v>
      </c>
      <c r="I523" s="103" t="str">
        <f t="shared" si="192"/>
        <v>N.M.</v>
      </c>
      <c r="J523" s="104"/>
      <c r="K523" s="15">
        <v>0</v>
      </c>
      <c r="L523" s="15">
        <v>2200.38</v>
      </c>
      <c r="M523" s="90">
        <f>+K523-L523</f>
        <v>-2200.38</v>
      </c>
      <c r="N523" s="103" t="str">
        <f t="shared" si="193"/>
        <v>N.M.</v>
      </c>
      <c r="O523" s="104"/>
      <c r="P523" s="15">
        <v>-12370.44</v>
      </c>
      <c r="Q523" s="15">
        <v>2200.38</v>
      </c>
      <c r="R523" s="90">
        <f>+P523-Q523</f>
        <v>-14570.82</v>
      </c>
      <c r="S523" s="103">
        <f t="shared" si="194"/>
        <v>-6.621956207564147</v>
      </c>
      <c r="T523" s="104"/>
      <c r="U523" s="15">
        <v>-18128.96</v>
      </c>
      <c r="V523" s="15">
        <v>2200.38</v>
      </c>
      <c r="W523" s="90">
        <f>+U523-V523</f>
        <v>-20329.34</v>
      </c>
      <c r="X523" s="103">
        <f t="shared" si="195"/>
        <v>-9.239013261345766</v>
      </c>
    </row>
    <row r="524" spans="1:24" s="14" customFormat="1" ht="12.75" hidden="1" outlineLevel="2">
      <c r="A524" s="14" t="s">
        <v>1395</v>
      </c>
      <c r="B524" s="14" t="s">
        <v>1396</v>
      </c>
      <c r="C524" s="54" t="s">
        <v>147</v>
      </c>
      <c r="D524" s="15"/>
      <c r="E524" s="15"/>
      <c r="F524" s="15">
        <v>3683.84</v>
      </c>
      <c r="G524" s="15">
        <v>0</v>
      </c>
      <c r="H524" s="90">
        <f>+F524-G524</f>
        <v>3683.84</v>
      </c>
      <c r="I524" s="103" t="str">
        <f t="shared" si="192"/>
        <v>N.M.</v>
      </c>
      <c r="J524" s="104"/>
      <c r="K524" s="15">
        <v>3683.84</v>
      </c>
      <c r="L524" s="15">
        <v>0</v>
      </c>
      <c r="M524" s="90">
        <f>+K524-L524</f>
        <v>3683.84</v>
      </c>
      <c r="N524" s="103" t="str">
        <f t="shared" si="193"/>
        <v>N.M.</v>
      </c>
      <c r="O524" s="104"/>
      <c r="P524" s="15">
        <v>3683.84</v>
      </c>
      <c r="Q524" s="15">
        <v>0</v>
      </c>
      <c r="R524" s="90">
        <f>+P524-Q524</f>
        <v>3683.84</v>
      </c>
      <c r="S524" s="103" t="str">
        <f t="shared" si="194"/>
        <v>N.M.</v>
      </c>
      <c r="T524" s="104"/>
      <c r="U524" s="15">
        <v>3683.84</v>
      </c>
      <c r="V524" s="15">
        <v>0</v>
      </c>
      <c r="W524" s="90">
        <f>+U524-V524</f>
        <v>3683.84</v>
      </c>
      <c r="X524" s="103" t="str">
        <f t="shared" si="195"/>
        <v>N.M.</v>
      </c>
    </row>
    <row r="525" spans="1:24" s="30" customFormat="1" ht="12.75" hidden="1" outlineLevel="1">
      <c r="A525" s="1" t="s">
        <v>419</v>
      </c>
      <c r="B525" s="31"/>
      <c r="C525" s="78" t="s">
        <v>383</v>
      </c>
      <c r="D525" s="33"/>
      <c r="E525" s="33"/>
      <c r="F525" s="17">
        <v>3683.84</v>
      </c>
      <c r="G525" s="17">
        <v>2200.38</v>
      </c>
      <c r="H525" s="35">
        <f aca="true" t="shared" si="196" ref="H525:H533">+F525-G525</f>
        <v>1483.46</v>
      </c>
      <c r="I525" s="95">
        <f t="shared" si="192"/>
        <v>0.6741835501140712</v>
      </c>
      <c r="J525" s="116"/>
      <c r="K525" s="17">
        <v>3683.84</v>
      </c>
      <c r="L525" s="17">
        <v>2200.38</v>
      </c>
      <c r="M525" s="35">
        <f aca="true" t="shared" si="197" ref="M525:M533">+K525-L525</f>
        <v>1483.46</v>
      </c>
      <c r="N525" s="95">
        <f t="shared" si="193"/>
        <v>0.6741835501140712</v>
      </c>
      <c r="O525" s="116"/>
      <c r="P525" s="17">
        <v>14692.800000000001</v>
      </c>
      <c r="Q525" s="17">
        <v>5484.4</v>
      </c>
      <c r="R525" s="35">
        <f aca="true" t="shared" si="198" ref="R525:R533">+P525-Q525</f>
        <v>9208.400000000001</v>
      </c>
      <c r="S525" s="95">
        <f t="shared" si="194"/>
        <v>1.679016847786449</v>
      </c>
      <c r="T525" s="116"/>
      <c r="U525" s="17">
        <v>8934.280000000002</v>
      </c>
      <c r="V525" s="17">
        <v>-29208.949999999997</v>
      </c>
      <c r="W525" s="35">
        <f aca="true" t="shared" si="199" ref="W525:W533">+U525-V525</f>
        <v>38143.229999999996</v>
      </c>
      <c r="X525" s="95">
        <f t="shared" si="195"/>
        <v>1.3058747404477051</v>
      </c>
    </row>
    <row r="526" spans="1:24" s="30" customFormat="1" ht="12.75" hidden="1" outlineLevel="1">
      <c r="A526" s="77" t="s">
        <v>418</v>
      </c>
      <c r="B526" s="31"/>
      <c r="C526" s="78" t="s">
        <v>384</v>
      </c>
      <c r="D526" s="33"/>
      <c r="E526" s="33"/>
      <c r="F526" s="17">
        <v>0</v>
      </c>
      <c r="G526" s="17">
        <v>0</v>
      </c>
      <c r="H526" s="35">
        <f t="shared" si="196"/>
        <v>0</v>
      </c>
      <c r="I526" s="95">
        <f t="shared" si="192"/>
        <v>0</v>
      </c>
      <c r="J526" s="116"/>
      <c r="K526" s="17">
        <v>0</v>
      </c>
      <c r="L526" s="17">
        <v>0</v>
      </c>
      <c r="M526" s="35">
        <f t="shared" si="197"/>
        <v>0</v>
      </c>
      <c r="N526" s="95">
        <f t="shared" si="193"/>
        <v>0</v>
      </c>
      <c r="O526" s="116"/>
      <c r="P526" s="17">
        <v>0</v>
      </c>
      <c r="Q526" s="17">
        <v>0</v>
      </c>
      <c r="R526" s="35">
        <f t="shared" si="198"/>
        <v>0</v>
      </c>
      <c r="S526" s="95">
        <f t="shared" si="194"/>
        <v>0</v>
      </c>
      <c r="T526" s="116"/>
      <c r="U526" s="17">
        <v>0</v>
      </c>
      <c r="V526" s="17">
        <v>0</v>
      </c>
      <c r="W526" s="35">
        <f t="shared" si="199"/>
        <v>0</v>
      </c>
      <c r="X526" s="95">
        <f t="shared" si="195"/>
        <v>0</v>
      </c>
    </row>
    <row r="527" spans="1:24" s="30" customFormat="1" ht="12.75" hidden="1" outlineLevel="1">
      <c r="A527" s="77" t="s">
        <v>417</v>
      </c>
      <c r="B527" s="31"/>
      <c r="C527" s="78" t="s">
        <v>385</v>
      </c>
      <c r="D527" s="33"/>
      <c r="E527" s="33"/>
      <c r="F527" s="17">
        <v>0</v>
      </c>
      <c r="G527" s="17">
        <v>0</v>
      </c>
      <c r="H527" s="35">
        <f t="shared" si="196"/>
        <v>0</v>
      </c>
      <c r="I527" s="95">
        <f t="shared" si="192"/>
        <v>0</v>
      </c>
      <c r="J527" s="116"/>
      <c r="K527" s="17">
        <v>0</v>
      </c>
      <c r="L527" s="17">
        <v>0</v>
      </c>
      <c r="M527" s="35">
        <f t="shared" si="197"/>
        <v>0</v>
      </c>
      <c r="N527" s="95">
        <f t="shared" si="193"/>
        <v>0</v>
      </c>
      <c r="O527" s="116"/>
      <c r="P527" s="17">
        <v>0</v>
      </c>
      <c r="Q527" s="17">
        <v>0</v>
      </c>
      <c r="R527" s="35">
        <f t="shared" si="198"/>
        <v>0</v>
      </c>
      <c r="S527" s="95">
        <f t="shared" si="194"/>
        <v>0</v>
      </c>
      <c r="T527" s="116"/>
      <c r="U527" s="17">
        <v>0</v>
      </c>
      <c r="V527" s="17">
        <v>0</v>
      </c>
      <c r="W527" s="35">
        <f t="shared" si="199"/>
        <v>0</v>
      </c>
      <c r="X527" s="95">
        <f t="shared" si="195"/>
        <v>0</v>
      </c>
    </row>
    <row r="528" spans="1:24" s="14" customFormat="1" ht="12.75" hidden="1" outlineLevel="2">
      <c r="A528" s="14" t="s">
        <v>1397</v>
      </c>
      <c r="B528" s="14" t="s">
        <v>1398</v>
      </c>
      <c r="C528" s="54" t="s">
        <v>148</v>
      </c>
      <c r="D528" s="15"/>
      <c r="E528" s="15"/>
      <c r="F528" s="15">
        <v>21648.7</v>
      </c>
      <c r="G528" s="15">
        <v>14847.61</v>
      </c>
      <c r="H528" s="90">
        <f>+F528-G528</f>
        <v>6801.09</v>
      </c>
      <c r="I528" s="103">
        <f t="shared" si="192"/>
        <v>0.4580595799593335</v>
      </c>
      <c r="J528" s="104"/>
      <c r="K528" s="15">
        <v>21648.7</v>
      </c>
      <c r="L528" s="15">
        <v>14847.61</v>
      </c>
      <c r="M528" s="90">
        <f>+K528-L528</f>
        <v>6801.09</v>
      </c>
      <c r="N528" s="103">
        <f t="shared" si="193"/>
        <v>0.4580595799593335</v>
      </c>
      <c r="O528" s="104"/>
      <c r="P528" s="15">
        <v>128062.81999999999</v>
      </c>
      <c r="Q528" s="15">
        <v>47773.78</v>
      </c>
      <c r="R528" s="90">
        <f>+P528-Q528</f>
        <v>80289.04</v>
      </c>
      <c r="S528" s="103">
        <f t="shared" si="194"/>
        <v>1.6806089030426312</v>
      </c>
      <c r="T528" s="104"/>
      <c r="U528" s="15">
        <v>89205.68</v>
      </c>
      <c r="V528" s="15">
        <v>-194603.62</v>
      </c>
      <c r="W528" s="90">
        <f>+U528-V528</f>
        <v>283809.3</v>
      </c>
      <c r="X528" s="103">
        <f t="shared" si="195"/>
        <v>1.4583968170787367</v>
      </c>
    </row>
    <row r="529" spans="1:24" s="14" customFormat="1" ht="12.75" hidden="1" outlineLevel="2">
      <c r="A529" s="14" t="s">
        <v>1399</v>
      </c>
      <c r="B529" s="14" t="s">
        <v>1400</v>
      </c>
      <c r="C529" s="54" t="s">
        <v>149</v>
      </c>
      <c r="D529" s="15"/>
      <c r="E529" s="15"/>
      <c r="F529" s="15">
        <v>-3412.15</v>
      </c>
      <c r="G529" s="15">
        <v>-9419.9</v>
      </c>
      <c r="H529" s="90">
        <f>+F529-G529</f>
        <v>6007.75</v>
      </c>
      <c r="I529" s="103">
        <f t="shared" si="192"/>
        <v>0.6377721631864457</v>
      </c>
      <c r="J529" s="104"/>
      <c r="K529" s="15">
        <v>-3412.15</v>
      </c>
      <c r="L529" s="15">
        <v>-9419.9</v>
      </c>
      <c r="M529" s="90">
        <f>+K529-L529</f>
        <v>6007.75</v>
      </c>
      <c r="N529" s="103">
        <f t="shared" si="193"/>
        <v>0.6377721631864457</v>
      </c>
      <c r="O529" s="104"/>
      <c r="P529" s="15">
        <v>-209607.65</v>
      </c>
      <c r="Q529" s="15">
        <v>-831238.4700000001</v>
      </c>
      <c r="R529" s="90">
        <f>+P529-Q529</f>
        <v>621630.8200000001</v>
      </c>
      <c r="S529" s="103">
        <f t="shared" si="194"/>
        <v>0.7478369233801222</v>
      </c>
      <c r="T529" s="104"/>
      <c r="U529" s="15">
        <v>-308207.55000000005</v>
      </c>
      <c r="V529" s="15">
        <v>-950706.0700000001</v>
      </c>
      <c r="W529" s="90">
        <f>+U529-V529</f>
        <v>642498.52</v>
      </c>
      <c r="X529" s="103">
        <f t="shared" si="195"/>
        <v>0.6758119467986566</v>
      </c>
    </row>
    <row r="530" spans="1:24" s="14" customFormat="1" ht="12.75" hidden="1" outlineLevel="2">
      <c r="A530" s="14" t="s">
        <v>1401</v>
      </c>
      <c r="B530" s="14" t="s">
        <v>1402</v>
      </c>
      <c r="C530" s="54" t="s">
        <v>150</v>
      </c>
      <c r="D530" s="15"/>
      <c r="E530" s="15"/>
      <c r="F530" s="15">
        <v>13.3</v>
      </c>
      <c r="G530" s="15">
        <v>35763</v>
      </c>
      <c r="H530" s="90">
        <f>+F530-G530</f>
        <v>-35749.7</v>
      </c>
      <c r="I530" s="103">
        <f t="shared" si="192"/>
        <v>-0.9996281072616949</v>
      </c>
      <c r="J530" s="104"/>
      <c r="K530" s="15">
        <v>13.3</v>
      </c>
      <c r="L530" s="15">
        <v>35763</v>
      </c>
      <c r="M530" s="90">
        <f>+K530-L530</f>
        <v>-35749.7</v>
      </c>
      <c r="N530" s="103">
        <f t="shared" si="193"/>
        <v>-0.9996281072616949</v>
      </c>
      <c r="O530" s="104"/>
      <c r="P530" s="15">
        <v>104178.55</v>
      </c>
      <c r="Q530" s="15">
        <v>1638202.27</v>
      </c>
      <c r="R530" s="90">
        <f>+P530-Q530</f>
        <v>-1534023.72</v>
      </c>
      <c r="S530" s="103">
        <f t="shared" si="194"/>
        <v>-0.9364067844931017</v>
      </c>
      <c r="T530" s="104"/>
      <c r="U530" s="15">
        <v>337144.15</v>
      </c>
      <c r="V530" s="15">
        <v>1905837.74</v>
      </c>
      <c r="W530" s="90">
        <f>+U530-V530</f>
        <v>-1568693.5899999999</v>
      </c>
      <c r="X530" s="103">
        <f t="shared" si="195"/>
        <v>-0.8230992371889959</v>
      </c>
    </row>
    <row r="531" spans="1:24" s="30" customFormat="1" ht="12.75" hidden="1" outlineLevel="1">
      <c r="A531" s="77" t="s">
        <v>416</v>
      </c>
      <c r="B531" s="31"/>
      <c r="C531" s="78" t="s">
        <v>407</v>
      </c>
      <c r="D531" s="33"/>
      <c r="E531" s="33"/>
      <c r="F531" s="17">
        <v>18249.85</v>
      </c>
      <c r="G531" s="17">
        <v>41190.71</v>
      </c>
      <c r="H531" s="35">
        <f t="shared" si="196"/>
        <v>-22940.86</v>
      </c>
      <c r="I531" s="95">
        <f t="shared" si="192"/>
        <v>-0.5569425727305988</v>
      </c>
      <c r="J531" s="116"/>
      <c r="K531" s="17">
        <v>18249.85</v>
      </c>
      <c r="L531" s="17">
        <v>41190.71</v>
      </c>
      <c r="M531" s="35">
        <f t="shared" si="197"/>
        <v>-22940.86</v>
      </c>
      <c r="N531" s="95">
        <f t="shared" si="193"/>
        <v>-0.5569425727305988</v>
      </c>
      <c r="O531" s="116"/>
      <c r="P531" s="17">
        <v>22633.719999999994</v>
      </c>
      <c r="Q531" s="17">
        <v>854737.58</v>
      </c>
      <c r="R531" s="35">
        <f t="shared" si="198"/>
        <v>-832103.86</v>
      </c>
      <c r="S531" s="95">
        <f t="shared" si="194"/>
        <v>-0.973519685422045</v>
      </c>
      <c r="T531" s="116"/>
      <c r="U531" s="17">
        <v>118142.28</v>
      </c>
      <c r="V531" s="17">
        <v>760528.0499999998</v>
      </c>
      <c r="W531" s="35">
        <f t="shared" si="199"/>
        <v>-642385.7699999998</v>
      </c>
      <c r="X531" s="95">
        <f t="shared" si="195"/>
        <v>-0.8446575639123369</v>
      </c>
    </row>
    <row r="532" spans="1:24" s="13" customFormat="1" ht="12.75" collapsed="1">
      <c r="A532" s="13" t="s">
        <v>388</v>
      </c>
      <c r="C532" s="52" t="s">
        <v>283</v>
      </c>
      <c r="D532" s="29"/>
      <c r="E532" s="29"/>
      <c r="F532" s="129">
        <v>21933.690000000002</v>
      </c>
      <c r="G532" s="129">
        <v>43391.09</v>
      </c>
      <c r="H532" s="129">
        <f t="shared" si="196"/>
        <v>-21457.399999999994</v>
      </c>
      <c r="I532" s="99">
        <f t="shared" si="192"/>
        <v>-0.49451166126502</v>
      </c>
      <c r="J532" s="115"/>
      <c r="K532" s="129">
        <v>21933.690000000002</v>
      </c>
      <c r="L532" s="129">
        <v>43391.09</v>
      </c>
      <c r="M532" s="129">
        <f t="shared" si="197"/>
        <v>-21457.399999999994</v>
      </c>
      <c r="N532" s="99">
        <f t="shared" si="193"/>
        <v>-0.49451166126502</v>
      </c>
      <c r="O532" s="115"/>
      <c r="P532" s="129">
        <v>37326.520000000004</v>
      </c>
      <c r="Q532" s="129">
        <v>860221.98</v>
      </c>
      <c r="R532" s="129">
        <f t="shared" si="198"/>
        <v>-822895.46</v>
      </c>
      <c r="S532" s="99">
        <f t="shared" si="194"/>
        <v>-0.956608269879363</v>
      </c>
      <c r="T532" s="115"/>
      <c r="U532" s="129">
        <v>127076.56000000001</v>
      </c>
      <c r="V532" s="129">
        <v>731319.1</v>
      </c>
      <c r="W532" s="129">
        <f t="shared" si="199"/>
        <v>-604242.5399999999</v>
      </c>
      <c r="X532" s="99">
        <f t="shared" si="195"/>
        <v>-0.8262365087962286</v>
      </c>
    </row>
    <row r="533" spans="1:24" s="1" customFormat="1" ht="12.75">
      <c r="A533" s="32" t="s">
        <v>241</v>
      </c>
      <c r="C533" s="51" t="s">
        <v>406</v>
      </c>
      <c r="D533" s="29"/>
      <c r="E533" s="29"/>
      <c r="F533" s="29">
        <v>12899.510000000017</v>
      </c>
      <c r="G533" s="29">
        <v>-24075.81800000001</v>
      </c>
      <c r="H533" s="29">
        <f t="shared" si="196"/>
        <v>36975.32800000002</v>
      </c>
      <c r="I533" s="98">
        <f t="shared" si="192"/>
        <v>1.5357869875906192</v>
      </c>
      <c r="J533" s="115"/>
      <c r="K533" s="29">
        <v>12899.510000000017</v>
      </c>
      <c r="L533" s="29">
        <v>-24075.81800000001</v>
      </c>
      <c r="M533" s="29">
        <f t="shared" si="197"/>
        <v>36975.32800000002</v>
      </c>
      <c r="N533" s="98">
        <f t="shared" si="193"/>
        <v>1.5357869875906192</v>
      </c>
      <c r="O533" s="115"/>
      <c r="P533" s="29">
        <v>465184.94999999995</v>
      </c>
      <c r="Q533" s="29">
        <v>956639.7299999997</v>
      </c>
      <c r="R533" s="29">
        <f t="shared" si="198"/>
        <v>-491454.7799999998</v>
      </c>
      <c r="S533" s="98">
        <f t="shared" si="194"/>
        <v>-0.5137302629068102</v>
      </c>
      <c r="T533" s="115"/>
      <c r="U533" s="29">
        <v>830933.4229999997</v>
      </c>
      <c r="V533" s="29">
        <v>1438634.0079999994</v>
      </c>
      <c r="W533" s="29">
        <f t="shared" si="199"/>
        <v>-607700.5849999997</v>
      </c>
      <c r="X533" s="98">
        <f t="shared" si="195"/>
        <v>-0.4224150003549756</v>
      </c>
    </row>
    <row r="534" spans="4:24" s="1" customFormat="1" ht="5.25" customHeight="1">
      <c r="D534" s="35"/>
      <c r="E534" s="35"/>
      <c r="F534" s="130" t="str">
        <f>IF(ABS(+F500+F519+F532-F533)&gt;$C$576,$C$577," ")</f>
        <v> </v>
      </c>
      <c r="G534" s="130" t="str">
        <f>IF(ABS(+G500+G519+G532-G533)&gt;$C$576,$C$577," ")</f>
        <v> </v>
      </c>
      <c r="H534" s="130" t="str">
        <f>IF(ABS(+H500+H519+H532-H533)&gt;$C$576,$C$577," ")</f>
        <v> </v>
      </c>
      <c r="I534" s="101"/>
      <c r="J534" s="106"/>
      <c r="K534" s="130" t="str">
        <f>IF(ABS(+K500+K519+K532-K533)&gt;$C$576,$C$577," ")</f>
        <v> </v>
      </c>
      <c r="L534" s="130" t="str">
        <f>IF(ABS(+L500+L519+L532-L533)&gt;$C$576,$C$577," ")</f>
        <v> </v>
      </c>
      <c r="M534" s="130" t="str">
        <f>IF(ABS(+M500+M519+M532-M533)&gt;$C$576,$C$577," ")</f>
        <v> </v>
      </c>
      <c r="N534" s="101"/>
      <c r="O534" s="106"/>
      <c r="P534" s="130" t="str">
        <f>IF(ABS(+P500+P519+P532-P533)&gt;$C$576,$C$577," ")</f>
        <v> </v>
      </c>
      <c r="Q534" s="130" t="str">
        <f>IF(ABS(+Q500+Q519+Q532-Q533)&gt;$C$576,$C$577," ")</f>
        <v> </v>
      </c>
      <c r="R534" s="130" t="str">
        <f>IF(ABS(+R500+R519+R532-R533)&gt;$C$576,$C$577," ")</f>
        <v> </v>
      </c>
      <c r="S534" s="101"/>
      <c r="T534" s="130" t="str">
        <f>IF(ABS(+T500+T519+T532-T533)&gt;$C$576,$C$577," ")</f>
        <v> </v>
      </c>
      <c r="U534" s="130" t="str">
        <f>IF(ABS(+U500+U519+U532-U533)&gt;$C$576,$C$577," ")</f>
        <v> </v>
      </c>
      <c r="V534" s="130" t="str">
        <f>IF(ABS(+V500+V519+V532-V533)&gt;$C$576,$C$577," ")</f>
        <v> </v>
      </c>
      <c r="W534" s="130" t="str">
        <f>IF(ABS(+W500+W519+W532-W533)&gt;$C$576,$C$577," ")</f>
        <v> </v>
      </c>
      <c r="X534" s="101"/>
    </row>
    <row r="535" spans="1:24" s="1" customFormat="1" ht="12.75">
      <c r="A535" s="32" t="s">
        <v>242</v>
      </c>
      <c r="C535" s="13" t="s">
        <v>243</v>
      </c>
      <c r="D535" s="29"/>
      <c r="E535" s="29"/>
      <c r="F535" s="29">
        <v>11124677.370000022</v>
      </c>
      <c r="G535" s="29">
        <v>8051396.80300002</v>
      </c>
      <c r="H535" s="29">
        <f>+F535-G535</f>
        <v>3073280.5670000017</v>
      </c>
      <c r="I535" s="98">
        <f>IF(G535&lt;0,IF(H535=0,0,IF(OR(G535=0,F535=0),"N.M.",IF(ABS(H535/G535)&gt;=10,"N.M.",H535/(-G535)))),IF(H535=0,0,IF(OR(G535=0,F535=0),"N.M.",IF(ABS(H535/G535)&gt;=10,"N.M.",H535/G535))))</f>
        <v>0.38170775111405153</v>
      </c>
      <c r="J535" s="115"/>
      <c r="K535" s="29">
        <v>11124677.370000022</v>
      </c>
      <c r="L535" s="29">
        <v>8051396.80300002</v>
      </c>
      <c r="M535" s="29">
        <f>+K535-L535</f>
        <v>3073280.5670000017</v>
      </c>
      <c r="N535" s="98">
        <f>IF(L535&lt;0,IF(M535=0,0,IF(OR(L535=0,K535=0),"N.M.",IF(ABS(M535/L535)&gt;=10,"N.M.",M535/(-L535)))),IF(M535=0,0,IF(OR(L535=0,K535=0),"N.M.",IF(ABS(M535/L535)&gt;=10,"N.M.",M535/L535))))</f>
        <v>0.38170775111405153</v>
      </c>
      <c r="O535" s="115"/>
      <c r="P535" s="29">
        <v>30750494.195000026</v>
      </c>
      <c r="Q535" s="29">
        <v>22551292.121000044</v>
      </c>
      <c r="R535" s="29">
        <f>+P535-Q535</f>
        <v>8199202.073999982</v>
      </c>
      <c r="S535" s="98">
        <f>IF(Q535&lt;0,IF(R535=0,0,IF(OR(Q535=0,P535=0),"N.M.",IF(ABS(R535/Q535)&gt;=10,"N.M.",R535/(-Q535)))),IF(R535=0,0,IF(OR(Q535=0,P535=0),"N.M.",IF(ABS(R535/Q535)&gt;=10,"N.M.",R535/Q535))))</f>
        <v>0.36358014565226543</v>
      </c>
      <c r="T535" s="115"/>
      <c r="U535" s="29">
        <v>74797702.3279999</v>
      </c>
      <c r="V535" s="29">
        <v>58124526.399000145</v>
      </c>
      <c r="W535" s="29">
        <f>+U535-V535</f>
        <v>16673175.92899976</v>
      </c>
      <c r="X535" s="98">
        <f>IF(V535&lt;0,IF(W535=0,0,IF(OR(V535=0,U535=0),"N.M.",IF(ABS(W535/V535)&gt;=10,"N.M.",W535/(-V535)))),IF(W535=0,0,IF(OR(V535=0,U535=0),"N.M.",IF(ABS(W535/V535)&gt;=10,"N.M.",W535/V535))))</f>
        <v>0.28685267583163604</v>
      </c>
    </row>
    <row r="536" spans="4:24" s="1" customFormat="1" ht="5.25" customHeight="1">
      <c r="D536" s="35"/>
      <c r="E536" s="35"/>
      <c r="F536" s="130" t="str">
        <f>IF(ABS(F462+F533-F535)&gt;$C$576,$C$577," ")</f>
        <v> </v>
      </c>
      <c r="G536" s="130" t="str">
        <f>IF(ABS(G462+G533-G535)&gt;$C$576,$C$577," ")</f>
        <v> </v>
      </c>
      <c r="H536" s="130" t="str">
        <f>IF(ABS(H462+H533-H535)&gt;$C$576,$C$577," ")</f>
        <v> </v>
      </c>
      <c r="I536" s="101"/>
      <c r="J536" s="106"/>
      <c r="K536" s="130" t="str">
        <f>IF(ABS(K462+K533-K535)&gt;$C$576,$C$577," ")</f>
        <v> </v>
      </c>
      <c r="L536" s="130" t="str">
        <f>IF(ABS(L462+L533-L535)&gt;$C$576,$C$577," ")</f>
        <v> </v>
      </c>
      <c r="M536" s="130" t="str">
        <f>IF(ABS(M462+M533-M535)&gt;$C$576,$C$577," ")</f>
        <v> </v>
      </c>
      <c r="N536" s="101"/>
      <c r="O536" s="106"/>
      <c r="P536" s="130" t="str">
        <f>IF(ABS(P462+P533-P535)&gt;$C$576,$C$577," ")</f>
        <v> </v>
      </c>
      <c r="Q536" s="130" t="str">
        <f>IF(ABS(Q462+Q533-Q535)&gt;$C$576,$C$577," ")</f>
        <v> </v>
      </c>
      <c r="R536" s="130" t="str">
        <f>IF(ABS(R462+R533-R535)&gt;$C$576,$C$577," ")</f>
        <v> </v>
      </c>
      <c r="S536" s="101"/>
      <c r="T536" s="106"/>
      <c r="U536" s="130" t="str">
        <f>IF(ABS(U462+U533-U535)&gt;$C$576,$C$577," ")</f>
        <v> </v>
      </c>
      <c r="V536" s="130" t="str">
        <f>IF(ABS(V462+V533-V535)&gt;$C$576,$C$577," ")</f>
        <v> </v>
      </c>
      <c r="W536" s="130" t="str">
        <f>IF(ABS(W462+W533-W535)&gt;$C$576,$C$577," ")</f>
        <v> </v>
      </c>
      <c r="X536" s="101"/>
    </row>
    <row r="537" spans="4:24" s="1" customFormat="1" ht="5.25" customHeight="1" hidden="1" outlineLevel="1">
      <c r="D537" s="35"/>
      <c r="E537" s="35"/>
      <c r="F537" s="130"/>
      <c r="G537" s="130"/>
      <c r="H537" s="130"/>
      <c r="I537" s="101"/>
      <c r="J537" s="106"/>
      <c r="K537" s="130"/>
      <c r="L537" s="130"/>
      <c r="M537" s="130"/>
      <c r="N537" s="101"/>
      <c r="O537" s="106"/>
      <c r="P537" s="130"/>
      <c r="Q537" s="130"/>
      <c r="R537" s="130"/>
      <c r="S537" s="101"/>
      <c r="T537" s="106"/>
      <c r="U537" s="130"/>
      <c r="V537" s="130"/>
      <c r="W537" s="130"/>
      <c r="X537" s="101"/>
    </row>
    <row r="538" spans="1:24" s="14" customFormat="1" ht="12.75" hidden="1" outlineLevel="2">
      <c r="A538" s="14" t="s">
        <v>1403</v>
      </c>
      <c r="B538" s="14" t="s">
        <v>1404</v>
      </c>
      <c r="C538" s="54" t="s">
        <v>151</v>
      </c>
      <c r="D538" s="15"/>
      <c r="E538" s="15"/>
      <c r="F538" s="15">
        <v>2833225.52</v>
      </c>
      <c r="G538" s="15">
        <v>2833225.52</v>
      </c>
      <c r="H538" s="90">
        <f>(+F538-G538)</f>
        <v>0</v>
      </c>
      <c r="I538" s="103">
        <f aca="true" t="shared" si="200" ref="I538:I543">IF(G538&lt;0,IF(H538=0,0,IF(OR(G538=0,F538=0),"N.M.",IF(ABS(H538/G538)&gt;=10,"N.M.",H538/(-G538)))),IF(H538=0,0,IF(OR(G538=0,F538=0),"N.M.",IF(ABS(H538/G538)&gt;=10,"N.M.",H538/G538))))</f>
        <v>0</v>
      </c>
      <c r="J538" s="104"/>
      <c r="K538" s="15">
        <v>2833225.52</v>
      </c>
      <c r="L538" s="15">
        <v>2833225.52</v>
      </c>
      <c r="M538" s="90">
        <f>(+K538-L538)</f>
        <v>0</v>
      </c>
      <c r="N538" s="103">
        <f aca="true" t="shared" si="201" ref="N538:N543">IF(L538&lt;0,IF(M538=0,0,IF(OR(L538=0,K538=0),"N.M.",IF(ABS(M538/L538)&gt;=10,"N.M.",M538/(-L538)))),IF(M538=0,0,IF(OR(L538=0,K538=0),"N.M.",IF(ABS(M538/L538)&gt;=10,"N.M.",M538/L538))))</f>
        <v>0</v>
      </c>
      <c r="O538" s="104"/>
      <c r="P538" s="15">
        <v>8499676.56</v>
      </c>
      <c r="Q538" s="15">
        <v>8499676.55</v>
      </c>
      <c r="R538" s="90">
        <f>(+P538-Q538)</f>
        <v>0.009999999776482582</v>
      </c>
      <c r="S538" s="103">
        <f aca="true" t="shared" si="202" ref="S538:S543">IF(Q538&lt;0,IF(R538=0,0,IF(OR(Q538=0,P538=0),"N.M.",IF(ABS(R538/Q538)&gt;=10,"N.M.",R538/(-Q538)))),IF(R538=0,0,IF(OR(Q538=0,P538=0),"N.M.",IF(ABS(R538/Q538)&gt;=10,"N.M.",R538/Q538))))</f>
        <v>1.1765153318078418E-09</v>
      </c>
      <c r="T538" s="104"/>
      <c r="U538" s="15">
        <v>33998706.24</v>
      </c>
      <c r="V538" s="15">
        <v>30121986.77</v>
      </c>
      <c r="W538" s="90">
        <f>(+U538-V538)</f>
        <v>3876719.4700000025</v>
      </c>
      <c r="X538" s="103">
        <f aca="true" t="shared" si="203" ref="X538:X543">IF(V538&lt;0,IF(W538=0,0,IF(OR(V538=0,U538=0),"N.M.",IF(ABS(W538/V538)&gt;=10,"N.M.",W538/(-V538)))),IF(W538=0,0,IF(OR(V538=0,U538=0),"N.M.",IF(ABS(W538/V538)&gt;=10,"N.M.",W538/V538))))</f>
        <v>0.128700656420878</v>
      </c>
    </row>
    <row r="539" spans="1:24" s="14" customFormat="1" ht="12.75" hidden="1" outlineLevel="2">
      <c r="A539" s="14" t="s">
        <v>1405</v>
      </c>
      <c r="B539" s="14" t="s">
        <v>1406</v>
      </c>
      <c r="C539" s="54" t="s">
        <v>152</v>
      </c>
      <c r="D539" s="15"/>
      <c r="E539" s="15"/>
      <c r="F539" s="15">
        <v>87500</v>
      </c>
      <c r="G539" s="15">
        <v>87500</v>
      </c>
      <c r="H539" s="90">
        <f>(+F539-G539)</f>
        <v>0</v>
      </c>
      <c r="I539" s="103">
        <f t="shared" si="200"/>
        <v>0</v>
      </c>
      <c r="J539" s="104"/>
      <c r="K539" s="15">
        <v>87500</v>
      </c>
      <c r="L539" s="15">
        <v>87500</v>
      </c>
      <c r="M539" s="90">
        <f>(+K539-L539)</f>
        <v>0</v>
      </c>
      <c r="N539" s="103">
        <f t="shared" si="201"/>
        <v>0</v>
      </c>
      <c r="O539" s="104"/>
      <c r="P539" s="15">
        <v>262500</v>
      </c>
      <c r="Q539" s="15">
        <v>262500</v>
      </c>
      <c r="R539" s="90">
        <f>(+P539-Q539)</f>
        <v>0</v>
      </c>
      <c r="S539" s="103">
        <f t="shared" si="202"/>
        <v>0</v>
      </c>
      <c r="T539" s="104"/>
      <c r="U539" s="15">
        <v>1050000</v>
      </c>
      <c r="V539" s="15">
        <v>1050000</v>
      </c>
      <c r="W539" s="90">
        <f>(+U539-V539)</f>
        <v>0</v>
      </c>
      <c r="X539" s="103">
        <f t="shared" si="203"/>
        <v>0</v>
      </c>
    </row>
    <row r="540" spans="1:24" s="13" customFormat="1" ht="12.75" collapsed="1">
      <c r="A540" s="13" t="s">
        <v>244</v>
      </c>
      <c r="C540" s="56" t="s">
        <v>284</v>
      </c>
      <c r="D540" s="29"/>
      <c r="E540" s="29"/>
      <c r="F540" s="29">
        <v>2920725.52</v>
      </c>
      <c r="G540" s="29">
        <v>2920725.52</v>
      </c>
      <c r="H540" s="29">
        <f>(+F540-G540)</f>
        <v>0</v>
      </c>
      <c r="I540" s="98">
        <f t="shared" si="200"/>
        <v>0</v>
      </c>
      <c r="J540" s="115"/>
      <c r="K540" s="29">
        <v>2920725.52</v>
      </c>
      <c r="L540" s="29">
        <v>2920725.52</v>
      </c>
      <c r="M540" s="29">
        <f>(+K540-L540)</f>
        <v>0</v>
      </c>
      <c r="N540" s="98">
        <f t="shared" si="201"/>
        <v>0</v>
      </c>
      <c r="O540" s="115"/>
      <c r="P540" s="29">
        <v>8762176.56</v>
      </c>
      <c r="Q540" s="29">
        <v>8762176.55</v>
      </c>
      <c r="R540" s="29">
        <f>(+P540-Q540)</f>
        <v>0.009999999776482582</v>
      </c>
      <c r="S540" s="98">
        <f t="shared" si="202"/>
        <v>1.14126892096035E-09</v>
      </c>
      <c r="T540" s="115"/>
      <c r="U540" s="29">
        <v>35048706.24</v>
      </c>
      <c r="V540" s="29">
        <v>31171986.77</v>
      </c>
      <c r="W540" s="29">
        <f>(+U540-V540)</f>
        <v>3876719.4700000025</v>
      </c>
      <c r="X540" s="98">
        <f t="shared" si="203"/>
        <v>0.12436549195930519</v>
      </c>
    </row>
    <row r="541" spans="3:24" s="13" customFormat="1" ht="0.75" customHeight="1" hidden="1" outlineLevel="1">
      <c r="C541" s="56"/>
      <c r="D541" s="29"/>
      <c r="E541" s="29"/>
      <c r="F541" s="29"/>
      <c r="G541" s="29"/>
      <c r="H541" s="29"/>
      <c r="I541" s="98">
        <f t="shared" si="200"/>
        <v>0</v>
      </c>
      <c r="J541" s="115"/>
      <c r="K541" s="29"/>
      <c r="L541" s="29"/>
      <c r="M541" s="29"/>
      <c r="N541" s="98">
        <f t="shared" si="201"/>
        <v>0</v>
      </c>
      <c r="O541" s="115"/>
      <c r="P541" s="29"/>
      <c r="Q541" s="29"/>
      <c r="R541" s="29"/>
      <c r="S541" s="98">
        <f t="shared" si="202"/>
        <v>0</v>
      </c>
      <c r="T541" s="115"/>
      <c r="U541" s="29"/>
      <c r="V541" s="29"/>
      <c r="W541" s="29"/>
      <c r="X541" s="98">
        <f t="shared" si="203"/>
        <v>0</v>
      </c>
    </row>
    <row r="542" spans="1:24" s="14" customFormat="1" ht="12.75" hidden="1" outlineLevel="2">
      <c r="A542" s="14" t="s">
        <v>1407</v>
      </c>
      <c r="B542" s="14" t="s">
        <v>1408</v>
      </c>
      <c r="C542" s="54" t="s">
        <v>153</v>
      </c>
      <c r="D542" s="15"/>
      <c r="E542" s="15"/>
      <c r="F542" s="15">
        <v>0</v>
      </c>
      <c r="G542" s="15">
        <v>376.55</v>
      </c>
      <c r="H542" s="90">
        <f>(+F542-G542)</f>
        <v>-376.55</v>
      </c>
      <c r="I542" s="103" t="str">
        <f t="shared" si="200"/>
        <v>N.M.</v>
      </c>
      <c r="J542" s="104"/>
      <c r="K542" s="15">
        <v>0</v>
      </c>
      <c r="L542" s="15">
        <v>376.55</v>
      </c>
      <c r="M542" s="90">
        <f>(+K542-L542)</f>
        <v>-376.55</v>
      </c>
      <c r="N542" s="103" t="str">
        <f t="shared" si="201"/>
        <v>N.M.</v>
      </c>
      <c r="O542" s="104"/>
      <c r="P542" s="15">
        <v>946.4</v>
      </c>
      <c r="Q542" s="15">
        <v>493.31</v>
      </c>
      <c r="R542" s="90">
        <f>(+P542-Q542)</f>
        <v>453.09</v>
      </c>
      <c r="S542" s="103">
        <f t="shared" si="202"/>
        <v>0.9184691167825505</v>
      </c>
      <c r="T542" s="104"/>
      <c r="U542" s="15">
        <v>9199.98</v>
      </c>
      <c r="V542" s="15">
        <v>764647.5000000001</v>
      </c>
      <c r="W542" s="90">
        <f>(+U542-V542)</f>
        <v>-755447.5200000001</v>
      </c>
      <c r="X542" s="103">
        <f t="shared" si="203"/>
        <v>-0.9879683383519857</v>
      </c>
    </row>
    <row r="543" spans="1:24" s="13" customFormat="1" ht="12.75" customHeight="1" collapsed="1">
      <c r="A543" s="13" t="s">
        <v>245</v>
      </c>
      <c r="C543" s="56" t="s">
        <v>285</v>
      </c>
      <c r="D543" s="29"/>
      <c r="E543" s="29"/>
      <c r="F543" s="29">
        <v>0</v>
      </c>
      <c r="G543" s="29">
        <v>376.55</v>
      </c>
      <c r="H543" s="29">
        <f>(+F543-G543)</f>
        <v>-376.55</v>
      </c>
      <c r="I543" s="98" t="str">
        <f t="shared" si="200"/>
        <v>N.M.</v>
      </c>
      <c r="J543" s="115"/>
      <c r="K543" s="29">
        <v>0</v>
      </c>
      <c r="L543" s="29">
        <v>376.55</v>
      </c>
      <c r="M543" s="29">
        <f>(+K543-L543)</f>
        <v>-376.55</v>
      </c>
      <c r="N543" s="98" t="str">
        <f t="shared" si="201"/>
        <v>N.M.</v>
      </c>
      <c r="O543" s="115"/>
      <c r="P543" s="29">
        <v>946.4</v>
      </c>
      <c r="Q543" s="29">
        <v>493.31</v>
      </c>
      <c r="R543" s="29">
        <f>(+P543-Q543)</f>
        <v>453.09</v>
      </c>
      <c r="S543" s="98">
        <f t="shared" si="202"/>
        <v>0.9184691167825505</v>
      </c>
      <c r="T543" s="115"/>
      <c r="U543" s="29">
        <v>9199.98</v>
      </c>
      <c r="V543" s="29">
        <v>764647.5000000001</v>
      </c>
      <c r="W543" s="29">
        <f>(+U543-V543)</f>
        <v>-755447.5200000001</v>
      </c>
      <c r="X543" s="98">
        <f t="shared" si="203"/>
        <v>-0.9879683383519857</v>
      </c>
    </row>
    <row r="544" spans="3:24" s="13" customFormat="1" ht="0.75" customHeight="1" hidden="1" outlineLevel="1">
      <c r="C544" s="56"/>
      <c r="D544" s="29"/>
      <c r="E544" s="29"/>
      <c r="F544" s="29"/>
      <c r="G544" s="29"/>
      <c r="H544" s="29"/>
      <c r="I544" s="98"/>
      <c r="J544" s="115"/>
      <c r="K544" s="29"/>
      <c r="L544" s="29"/>
      <c r="M544" s="29"/>
      <c r="N544" s="98"/>
      <c r="O544" s="115"/>
      <c r="P544" s="29"/>
      <c r="Q544" s="29"/>
      <c r="R544" s="29"/>
      <c r="S544" s="98"/>
      <c r="T544" s="115"/>
      <c r="U544" s="29"/>
      <c r="V544" s="29"/>
      <c r="W544" s="29"/>
      <c r="X544" s="98"/>
    </row>
    <row r="545" spans="1:24" s="14" customFormat="1" ht="12.75" hidden="1" outlineLevel="2">
      <c r="A545" s="14" t="s">
        <v>1409</v>
      </c>
      <c r="B545" s="14" t="s">
        <v>1410</v>
      </c>
      <c r="C545" s="54" t="s">
        <v>154</v>
      </c>
      <c r="D545" s="15"/>
      <c r="E545" s="15"/>
      <c r="F545" s="15">
        <v>61966.61</v>
      </c>
      <c r="G545" s="15">
        <v>4806.32</v>
      </c>
      <c r="H545" s="90">
        <f>(+F545-G545)</f>
        <v>57160.29</v>
      </c>
      <c r="I545" s="103" t="str">
        <f>IF(G545&lt;0,IF(H545=0,0,IF(OR(G545=0,F545=0),"N.M.",IF(ABS(H545/G545)&gt;=10,"N.M.",H545/(-G545)))),IF(H545=0,0,IF(OR(G545=0,F545=0),"N.M.",IF(ABS(H545/G545)&gt;=10,"N.M.",H545/G545))))</f>
        <v>N.M.</v>
      </c>
      <c r="J545" s="104"/>
      <c r="K545" s="15">
        <v>61966.61</v>
      </c>
      <c r="L545" s="15">
        <v>4806.32</v>
      </c>
      <c r="M545" s="90">
        <f>(+K545-L545)</f>
        <v>57160.29</v>
      </c>
      <c r="N545" s="103" t="str">
        <f>IF(L545&lt;0,IF(M545=0,0,IF(OR(L545=0,K545=0),"N.M.",IF(ABS(M545/L545)&gt;=10,"N.M.",M545/(-L545)))),IF(M545=0,0,IF(OR(L545=0,K545=0),"N.M.",IF(ABS(M545/L545)&gt;=10,"N.M.",M545/L545))))</f>
        <v>N.M.</v>
      </c>
      <c r="O545" s="104"/>
      <c r="P545" s="15">
        <v>83597.92</v>
      </c>
      <c r="Q545" s="15">
        <v>44205.79</v>
      </c>
      <c r="R545" s="90">
        <f>(+P545-Q545)</f>
        <v>39392.13</v>
      </c>
      <c r="S545" s="103">
        <f>IF(Q545&lt;0,IF(R545=0,0,IF(OR(Q545=0,P545=0),"N.M.",IF(ABS(R545/Q545)&gt;=10,"N.M.",R545/(-Q545)))),IF(R545=0,0,IF(OR(Q545=0,P545=0),"N.M.",IF(ABS(R545/Q545)&gt;=10,"N.M.",R545/Q545))))</f>
        <v>0.8911079295268787</v>
      </c>
      <c r="T545" s="104"/>
      <c r="U545" s="15">
        <v>270380.27</v>
      </c>
      <c r="V545" s="15">
        <v>158190.43000000002</v>
      </c>
      <c r="W545" s="90">
        <f>(+U545-V545)</f>
        <v>112189.84</v>
      </c>
      <c r="X545" s="103">
        <f>IF(V545&lt;0,IF(W545=0,0,IF(OR(V545=0,U545=0),"N.M.",IF(ABS(W545/V545)&gt;=10,"N.M.",W545/(-V545)))),IF(W545=0,0,IF(OR(V545=0,U545=0),"N.M.",IF(ABS(W545/V545)&gt;=10,"N.M.",W545/V545))))</f>
        <v>0.7092075038926184</v>
      </c>
    </row>
    <row r="546" spans="1:24" s="13" customFormat="1" ht="12.75" customHeight="1" collapsed="1">
      <c r="A546" s="13" t="s">
        <v>246</v>
      </c>
      <c r="C546" s="56" t="s">
        <v>286</v>
      </c>
      <c r="D546" s="29"/>
      <c r="E546" s="29"/>
      <c r="F546" s="29">
        <v>61966.61</v>
      </c>
      <c r="G546" s="29">
        <v>4806.32</v>
      </c>
      <c r="H546" s="29">
        <f>(+F546-G546)</f>
        <v>57160.29</v>
      </c>
      <c r="I546" s="98" t="str">
        <f>IF(G546&lt;0,IF(H546=0,0,IF(OR(G546=0,F546=0),"N.M.",IF(ABS(H546/G546)&gt;=10,"N.M.",H546/(-G546)))),IF(H546=0,0,IF(OR(G546=0,F546=0),"N.M.",IF(ABS(H546/G546)&gt;=10,"N.M.",H546/G546))))</f>
        <v>N.M.</v>
      </c>
      <c r="J546" s="115"/>
      <c r="K546" s="29">
        <v>61966.61</v>
      </c>
      <c r="L546" s="29">
        <v>4806.32</v>
      </c>
      <c r="M546" s="29">
        <f>(+K546-L546)</f>
        <v>57160.29</v>
      </c>
      <c r="N546" s="98" t="str">
        <f>IF(L546&lt;0,IF(M546=0,0,IF(OR(L546=0,K546=0),"N.M.",IF(ABS(M546/L546)&gt;=10,"N.M.",M546/(-L546)))),IF(M546=0,0,IF(OR(L546=0,K546=0),"N.M.",IF(ABS(M546/L546)&gt;=10,"N.M.",M546/L546))))</f>
        <v>N.M.</v>
      </c>
      <c r="O546" s="115"/>
      <c r="P546" s="29">
        <v>83597.92</v>
      </c>
      <c r="Q546" s="29">
        <v>44205.79</v>
      </c>
      <c r="R546" s="29">
        <f>(+P546-Q546)</f>
        <v>39392.13</v>
      </c>
      <c r="S546" s="98">
        <f>IF(Q546&lt;0,IF(R546=0,0,IF(OR(Q546=0,P546=0),"N.M.",IF(ABS(R546/Q546)&gt;=10,"N.M.",R546/(-Q546)))),IF(R546=0,0,IF(OR(Q546=0,P546=0),"N.M.",IF(ABS(R546/Q546)&gt;=10,"N.M.",R546/Q546))))</f>
        <v>0.8911079295268787</v>
      </c>
      <c r="T546" s="115"/>
      <c r="U546" s="29">
        <v>270380.27</v>
      </c>
      <c r="V546" s="29">
        <v>158190.43000000002</v>
      </c>
      <c r="W546" s="29">
        <f>(+U546-V546)</f>
        <v>112189.84</v>
      </c>
      <c r="X546" s="98">
        <f>IF(V546&lt;0,IF(W546=0,0,IF(OR(V546=0,U546=0),"N.M.",IF(ABS(W546/V546)&gt;=10,"N.M.",W546/(-V546)))),IF(W546=0,0,IF(OR(V546=0,U546=0),"N.M.",IF(ABS(W546/V546)&gt;=10,"N.M.",W546/V546))))</f>
        <v>0.7092075038926184</v>
      </c>
    </row>
    <row r="547" spans="3:24" s="13" customFormat="1" ht="0.75" customHeight="1" hidden="1" outlineLevel="1">
      <c r="C547" s="56"/>
      <c r="D547" s="29"/>
      <c r="E547" s="29"/>
      <c r="F547" s="29"/>
      <c r="G547" s="29"/>
      <c r="H547" s="29"/>
      <c r="I547" s="98"/>
      <c r="J547" s="115"/>
      <c r="K547" s="29"/>
      <c r="L547" s="29"/>
      <c r="M547" s="29"/>
      <c r="N547" s="98"/>
      <c r="O547" s="115"/>
      <c r="P547" s="29"/>
      <c r="Q547" s="29"/>
      <c r="R547" s="29"/>
      <c r="S547" s="98"/>
      <c r="T547" s="115"/>
      <c r="U547" s="29"/>
      <c r="V547" s="29"/>
      <c r="W547" s="29"/>
      <c r="X547" s="98"/>
    </row>
    <row r="548" spans="1:24" s="14" customFormat="1" ht="12.75" hidden="1" outlineLevel="2">
      <c r="A548" s="14" t="s">
        <v>1411</v>
      </c>
      <c r="B548" s="14" t="s">
        <v>1412</v>
      </c>
      <c r="C548" s="54" t="s">
        <v>155</v>
      </c>
      <c r="D548" s="15"/>
      <c r="E548" s="15"/>
      <c r="F548" s="15">
        <v>39265.54</v>
      </c>
      <c r="G548" s="15">
        <v>39265.54</v>
      </c>
      <c r="H548" s="90">
        <f>(+F548-G548)</f>
        <v>0</v>
      </c>
      <c r="I548" s="103">
        <f>IF(G548&lt;0,IF(H548=0,0,IF(OR(G548=0,F548=0),"N.M.",IF(ABS(H548/G548)&gt;=10,"N.M.",H548/(-G548)))),IF(H548=0,0,IF(OR(G548=0,F548=0),"N.M.",IF(ABS(H548/G548)&gt;=10,"N.M.",H548/G548))))</f>
        <v>0</v>
      </c>
      <c r="J548" s="104"/>
      <c r="K548" s="15">
        <v>39265.54</v>
      </c>
      <c r="L548" s="15">
        <v>39265.54</v>
      </c>
      <c r="M548" s="90">
        <f>(+K548-L548)</f>
        <v>0</v>
      </c>
      <c r="N548" s="103">
        <f>IF(L548&lt;0,IF(M548=0,0,IF(OR(L548=0,K548=0),"N.M.",IF(ABS(M548/L548)&gt;=10,"N.M.",M548/(-L548)))),IF(M548=0,0,IF(OR(L548=0,K548=0),"N.M.",IF(ABS(M548/L548)&gt;=10,"N.M.",M548/L548))))</f>
        <v>0</v>
      </c>
      <c r="O548" s="104"/>
      <c r="P548" s="15">
        <v>117796.62</v>
      </c>
      <c r="Q548" s="15">
        <v>117796.62</v>
      </c>
      <c r="R548" s="90">
        <f>(+P548-Q548)</f>
        <v>0</v>
      </c>
      <c r="S548" s="103">
        <f>IF(Q548&lt;0,IF(R548=0,0,IF(OR(Q548=0,P548=0),"N.M.",IF(ABS(R548/Q548)&gt;=10,"N.M.",R548/(-Q548)))),IF(R548=0,0,IF(OR(Q548=0,P548=0),"N.M.",IF(ABS(R548/Q548)&gt;=10,"N.M.",R548/Q548))))</f>
        <v>0</v>
      </c>
      <c r="T548" s="104"/>
      <c r="U548" s="15">
        <v>471186.48</v>
      </c>
      <c r="V548" s="15">
        <v>460172</v>
      </c>
      <c r="W548" s="90">
        <f>(+U548-V548)</f>
        <v>11014.479999999981</v>
      </c>
      <c r="X548" s="103">
        <f>IF(V548&lt;0,IF(W548=0,0,IF(OR(V548=0,U548=0),"N.M.",IF(ABS(W548/V548)&gt;=10,"N.M.",W548/(-V548)))),IF(W548=0,0,IF(OR(V548=0,U548=0),"N.M.",IF(ABS(W548/V548)&gt;=10,"N.M.",W548/V548))))</f>
        <v>0.02393557191658767</v>
      </c>
    </row>
    <row r="549" spans="1:24" s="13" customFormat="1" ht="12.75" collapsed="1">
      <c r="A549" s="13" t="s">
        <v>247</v>
      </c>
      <c r="C549" s="56" t="s">
        <v>300</v>
      </c>
      <c r="D549" s="29"/>
      <c r="E549" s="29"/>
      <c r="F549" s="29">
        <v>39265.54</v>
      </c>
      <c r="G549" s="29">
        <v>39265.54</v>
      </c>
      <c r="H549" s="29">
        <f>(+F549-G549)</f>
        <v>0</v>
      </c>
      <c r="I549" s="98">
        <f>IF(G549&lt;0,IF(H549=0,0,IF(OR(G549=0,F549=0),"N.M.",IF(ABS(H549/G549)&gt;=10,"N.M.",H549/(-G549)))),IF(H549=0,0,IF(OR(G549=0,F549=0),"N.M.",IF(ABS(H549/G549)&gt;=10,"N.M.",H549/G549))))</f>
        <v>0</v>
      </c>
      <c r="J549" s="115"/>
      <c r="K549" s="29">
        <v>39265.54</v>
      </c>
      <c r="L549" s="29">
        <v>39265.54</v>
      </c>
      <c r="M549" s="29">
        <f>(+K549-L549)</f>
        <v>0</v>
      </c>
      <c r="N549" s="98">
        <f>IF(L549&lt;0,IF(M549=0,0,IF(OR(L549=0,K549=0),"N.M.",IF(ABS(M549/L549)&gt;=10,"N.M.",M549/(-L549)))),IF(M549=0,0,IF(OR(L549=0,K549=0),"N.M.",IF(ABS(M549/L549)&gt;=10,"N.M.",M549/L549))))</f>
        <v>0</v>
      </c>
      <c r="O549" s="115"/>
      <c r="P549" s="29">
        <v>117796.62</v>
      </c>
      <c r="Q549" s="29">
        <v>117796.62</v>
      </c>
      <c r="R549" s="29">
        <f>(+P549-Q549)</f>
        <v>0</v>
      </c>
      <c r="S549" s="98">
        <f>IF(Q549&lt;0,IF(R549=0,0,IF(OR(Q549=0,P549=0),"N.M.",IF(ABS(R549/Q549)&gt;=10,"N.M.",R549/(-Q549)))),IF(R549=0,0,IF(OR(Q549=0,P549=0),"N.M.",IF(ABS(R549/Q549)&gt;=10,"N.M.",R549/Q549))))</f>
        <v>0</v>
      </c>
      <c r="T549" s="115"/>
      <c r="U549" s="29">
        <v>471186.48</v>
      </c>
      <c r="V549" s="29">
        <v>460172</v>
      </c>
      <c r="W549" s="29">
        <f>(+U549-V549)</f>
        <v>11014.479999999981</v>
      </c>
      <c r="X549" s="98">
        <f>IF(V549&lt;0,IF(W549=0,0,IF(OR(V549=0,U549=0),"N.M.",IF(ABS(W549/V549)&gt;=10,"N.M.",W549/(-V549)))),IF(W549=0,0,IF(OR(V549=0,U549=0),"N.M.",IF(ABS(W549/V549)&gt;=10,"N.M.",W549/V549))))</f>
        <v>0.02393557191658767</v>
      </c>
    </row>
    <row r="550" spans="3:24" s="13" customFormat="1" ht="0.75" customHeight="1" hidden="1" outlineLevel="1">
      <c r="C550" s="56"/>
      <c r="D550" s="29"/>
      <c r="E550" s="29"/>
      <c r="F550" s="29"/>
      <c r="G550" s="29"/>
      <c r="H550" s="29"/>
      <c r="I550" s="98"/>
      <c r="J550" s="115"/>
      <c r="K550" s="29"/>
      <c r="L550" s="29"/>
      <c r="M550" s="29"/>
      <c r="N550" s="98"/>
      <c r="O550" s="115"/>
      <c r="P550" s="29"/>
      <c r="Q550" s="29"/>
      <c r="R550" s="29"/>
      <c r="S550" s="98"/>
      <c r="T550" s="115"/>
      <c r="U550" s="29"/>
      <c r="V550" s="29"/>
      <c r="W550" s="29"/>
      <c r="X550" s="98"/>
    </row>
    <row r="551" spans="1:24" s="14" customFormat="1" ht="12.75" hidden="1" outlineLevel="2">
      <c r="A551" s="14" t="s">
        <v>1413</v>
      </c>
      <c r="B551" s="14" t="s">
        <v>1414</v>
      </c>
      <c r="C551" s="54" t="s">
        <v>156</v>
      </c>
      <c r="D551" s="15"/>
      <c r="E551" s="15"/>
      <c r="F551" s="15">
        <v>2804.05</v>
      </c>
      <c r="G551" s="15">
        <v>2804.05</v>
      </c>
      <c r="H551" s="90">
        <f>(+F551-G551)</f>
        <v>0</v>
      </c>
      <c r="I551" s="103">
        <f>IF(G551&lt;0,IF(H551=0,0,IF(OR(G551=0,F551=0),"N.M.",IF(ABS(H551/G551)&gt;=10,"N.M.",H551/(-G551)))),IF(H551=0,0,IF(OR(G551=0,F551=0),"N.M.",IF(ABS(H551/G551)&gt;=10,"N.M.",H551/G551))))</f>
        <v>0</v>
      </c>
      <c r="J551" s="104"/>
      <c r="K551" s="15">
        <v>2804.05</v>
      </c>
      <c r="L551" s="15">
        <v>2804.05</v>
      </c>
      <c r="M551" s="90">
        <f>(+K551-L551)</f>
        <v>0</v>
      </c>
      <c r="N551" s="103">
        <f>IF(L551&lt;0,IF(M551=0,0,IF(OR(L551=0,K551=0),"N.M.",IF(ABS(M551/L551)&gt;=10,"N.M.",M551/(-L551)))),IF(M551=0,0,IF(OR(L551=0,K551=0),"N.M.",IF(ABS(M551/L551)&gt;=10,"N.M.",M551/L551))))</f>
        <v>0</v>
      </c>
      <c r="O551" s="104"/>
      <c r="P551" s="15">
        <v>8412.150000000001</v>
      </c>
      <c r="Q551" s="15">
        <v>8412.150000000001</v>
      </c>
      <c r="R551" s="90">
        <f>(+P551-Q551)</f>
        <v>0</v>
      </c>
      <c r="S551" s="103">
        <f>IF(Q551&lt;0,IF(R551=0,0,IF(OR(Q551=0,P551=0),"N.M.",IF(ABS(R551/Q551)&gt;=10,"N.M.",R551/(-Q551)))),IF(R551=0,0,IF(OR(Q551=0,P551=0),"N.M.",IF(ABS(R551/Q551)&gt;=10,"N.M.",R551/Q551))))</f>
        <v>0</v>
      </c>
      <c r="T551" s="104"/>
      <c r="U551" s="15">
        <v>33648.6</v>
      </c>
      <c r="V551" s="15">
        <v>33648.6</v>
      </c>
      <c r="W551" s="90">
        <f>(+U551-V551)</f>
        <v>0</v>
      </c>
      <c r="X551" s="103">
        <f>IF(V551&lt;0,IF(W551=0,0,IF(OR(V551=0,U551=0),"N.M.",IF(ABS(W551/V551)&gt;=10,"N.M.",W551/(-V551)))),IF(W551=0,0,IF(OR(V551=0,U551=0),"N.M.",IF(ABS(W551/V551)&gt;=10,"N.M.",W551/V551))))</f>
        <v>0</v>
      </c>
    </row>
    <row r="552" spans="1:24" s="13" customFormat="1" ht="12.75" collapsed="1">
      <c r="A552" s="13" t="s">
        <v>248</v>
      </c>
      <c r="C552" s="56" t="s">
        <v>287</v>
      </c>
      <c r="D552" s="29"/>
      <c r="E552" s="29"/>
      <c r="F552" s="29">
        <v>2804.05</v>
      </c>
      <c r="G552" s="29">
        <v>2804.05</v>
      </c>
      <c r="H552" s="29">
        <f>(+F552-G552)</f>
        <v>0</v>
      </c>
      <c r="I552" s="98">
        <f>IF(G552&lt;0,IF(H552=0,0,IF(OR(G552=0,F552=0),"N.M.",IF(ABS(H552/G552)&gt;=10,"N.M.",H552/(-G552)))),IF(H552=0,0,IF(OR(G552=0,F552=0),"N.M.",IF(ABS(H552/G552)&gt;=10,"N.M.",H552/G552))))</f>
        <v>0</v>
      </c>
      <c r="J552" s="115"/>
      <c r="K552" s="29">
        <v>2804.05</v>
      </c>
      <c r="L552" s="29">
        <v>2804.05</v>
      </c>
      <c r="M552" s="29">
        <f>(+K552-L552)</f>
        <v>0</v>
      </c>
      <c r="N552" s="98">
        <f>IF(L552&lt;0,IF(M552=0,0,IF(OR(L552=0,K552=0),"N.M.",IF(ABS(M552/L552)&gt;=10,"N.M.",M552/(-L552)))),IF(M552=0,0,IF(OR(L552=0,K552=0),"N.M.",IF(ABS(M552/L552)&gt;=10,"N.M.",M552/L552))))</f>
        <v>0</v>
      </c>
      <c r="O552" s="115"/>
      <c r="P552" s="29">
        <v>8412.150000000001</v>
      </c>
      <c r="Q552" s="29">
        <v>8412.150000000001</v>
      </c>
      <c r="R552" s="29">
        <f>(+P552-Q552)</f>
        <v>0</v>
      </c>
      <c r="S552" s="98">
        <f>IF(Q552&lt;0,IF(R552=0,0,IF(OR(Q552=0,P552=0),"N.M.",IF(ABS(R552/Q552)&gt;=10,"N.M.",R552/(-Q552)))),IF(R552=0,0,IF(OR(Q552=0,P552=0),"N.M.",IF(ABS(R552/Q552)&gt;=10,"N.M.",R552/Q552))))</f>
        <v>0</v>
      </c>
      <c r="T552" s="115"/>
      <c r="U552" s="29">
        <v>33648.6</v>
      </c>
      <c r="V552" s="29">
        <v>33648.6</v>
      </c>
      <c r="W552" s="29">
        <f>(+U552-V552)</f>
        <v>0</v>
      </c>
      <c r="X552" s="98">
        <f>IF(V552&lt;0,IF(W552=0,0,IF(OR(V552=0,U552=0),"N.M.",IF(ABS(W552/V552)&gt;=10,"N.M.",W552/(-V552)))),IF(W552=0,0,IF(OR(V552=0,U552=0),"N.M.",IF(ABS(W552/V552)&gt;=10,"N.M.",W552/V552))))</f>
        <v>0</v>
      </c>
    </row>
    <row r="553" spans="3:24" s="13" customFormat="1" ht="0.75" customHeight="1" hidden="1" outlineLevel="1">
      <c r="C553" s="56"/>
      <c r="D553" s="29"/>
      <c r="E553" s="29"/>
      <c r="F553" s="29"/>
      <c r="G553" s="29"/>
      <c r="H553" s="29"/>
      <c r="I553" s="98"/>
      <c r="J553" s="115"/>
      <c r="K553" s="29"/>
      <c r="L553" s="29"/>
      <c r="M553" s="29"/>
      <c r="N553" s="98"/>
      <c r="O553" s="115"/>
      <c r="P553" s="29"/>
      <c r="Q553" s="29"/>
      <c r="R553" s="29"/>
      <c r="S553" s="98"/>
      <c r="T553" s="115"/>
      <c r="U553" s="29"/>
      <c r="V553" s="29"/>
      <c r="W553" s="29"/>
      <c r="X553" s="98"/>
    </row>
    <row r="554" spans="1:24" s="13" customFormat="1" ht="12.75" collapsed="1">
      <c r="A554" s="13" t="s">
        <v>249</v>
      </c>
      <c r="C554" s="56" t="s">
        <v>288</v>
      </c>
      <c r="D554" s="29"/>
      <c r="E554" s="29"/>
      <c r="F554" s="29">
        <v>0</v>
      </c>
      <c r="G554" s="29">
        <v>0</v>
      </c>
      <c r="H554" s="29">
        <f>(+F554-G554)</f>
        <v>0</v>
      </c>
      <c r="I554" s="98">
        <f>IF(G554&lt;0,IF(H554=0,0,IF(OR(G554=0,F554=0),"N.M.",IF(ABS(H554/G554)&gt;=10,"N.M.",H554/(-G554)))),IF(H554=0,0,IF(OR(G554=0,F554=0),"N.M.",IF(ABS(H554/G554)&gt;=10,"N.M.",H554/G554))))</f>
        <v>0</v>
      </c>
      <c r="J554" s="115"/>
      <c r="K554" s="29">
        <v>0</v>
      </c>
      <c r="L554" s="29">
        <v>0</v>
      </c>
      <c r="M554" s="29">
        <f>(+K554-L554)</f>
        <v>0</v>
      </c>
      <c r="N554" s="98">
        <f>IF(L554&lt;0,IF(M554=0,0,IF(OR(L554=0,K554=0),"N.M.",IF(ABS(M554/L554)&gt;=10,"N.M.",M554/(-L554)))),IF(M554=0,0,IF(OR(L554=0,K554=0),"N.M.",IF(ABS(M554/L554)&gt;=10,"N.M.",M554/L554))))</f>
        <v>0</v>
      </c>
      <c r="O554" s="115"/>
      <c r="P554" s="29">
        <v>0</v>
      </c>
      <c r="Q554" s="29">
        <v>0</v>
      </c>
      <c r="R554" s="29">
        <f>(+P554-Q554)</f>
        <v>0</v>
      </c>
      <c r="S554" s="98">
        <f>IF(Q554&lt;0,IF(R554=0,0,IF(OR(Q554=0,P554=0),"N.M.",IF(ABS(R554/Q554)&gt;=10,"N.M.",R554/(-Q554)))),IF(R554=0,0,IF(OR(Q554=0,P554=0),"N.M.",IF(ABS(R554/Q554)&gt;=10,"N.M.",R554/Q554))))</f>
        <v>0</v>
      </c>
      <c r="T554" s="115"/>
      <c r="U554" s="29">
        <v>0</v>
      </c>
      <c r="V554" s="29">
        <v>0</v>
      </c>
      <c r="W554" s="29">
        <f>(+U554-V554)</f>
        <v>0</v>
      </c>
      <c r="X554" s="98">
        <f>IF(V554&lt;0,IF(W554=0,0,IF(OR(V554=0,U554=0),"N.M.",IF(ABS(W554/V554)&gt;=10,"N.M.",W554/(-V554)))),IF(W554=0,0,IF(OR(V554=0,U554=0),"N.M.",IF(ABS(W554/V554)&gt;=10,"N.M.",W554/V554))))</f>
        <v>0</v>
      </c>
    </row>
    <row r="555" spans="3:24" s="13" customFormat="1" ht="0.75" customHeight="1" hidden="1" outlineLevel="1">
      <c r="C555" s="56"/>
      <c r="D555" s="29"/>
      <c r="E555" s="29"/>
      <c r="F555" s="29"/>
      <c r="G555" s="29"/>
      <c r="H555" s="29"/>
      <c r="I555" s="98"/>
      <c r="J555" s="115"/>
      <c r="K555" s="29"/>
      <c r="L555" s="29"/>
      <c r="M555" s="29"/>
      <c r="N555" s="98"/>
      <c r="O555" s="115"/>
      <c r="P555" s="29"/>
      <c r="Q555" s="29"/>
      <c r="R555" s="29"/>
      <c r="S555" s="98"/>
      <c r="T555" s="115"/>
      <c r="U555" s="29"/>
      <c r="V555" s="29"/>
      <c r="W555" s="29"/>
      <c r="X555" s="98"/>
    </row>
    <row r="556" spans="1:24" s="14" customFormat="1" ht="12.75" hidden="1" outlineLevel="2">
      <c r="A556" s="14" t="s">
        <v>1415</v>
      </c>
      <c r="B556" s="14" t="s">
        <v>1416</v>
      </c>
      <c r="C556" s="54" t="s">
        <v>157</v>
      </c>
      <c r="D556" s="15"/>
      <c r="E556" s="15"/>
      <c r="F556" s="15">
        <v>1752.1100000000001</v>
      </c>
      <c r="G556" s="15">
        <v>1671.3700000000001</v>
      </c>
      <c r="H556" s="90">
        <f aca="true" t="shared" si="204" ref="H556:H561">(+F556-G556)</f>
        <v>80.74000000000001</v>
      </c>
      <c r="I556" s="103">
        <f aca="true" t="shared" si="205" ref="I556:I561">IF(G556&lt;0,IF(H556=0,0,IF(OR(G556=0,F556=0),"N.M.",IF(ABS(H556/G556)&gt;=10,"N.M.",H556/(-G556)))),IF(H556=0,0,IF(OR(G556=0,F556=0),"N.M.",IF(ABS(H556/G556)&gt;=10,"N.M.",H556/G556))))</f>
        <v>0.04830767573906436</v>
      </c>
      <c r="J556" s="104"/>
      <c r="K556" s="15">
        <v>1752.1100000000001</v>
      </c>
      <c r="L556" s="15">
        <v>1671.3700000000001</v>
      </c>
      <c r="M556" s="90">
        <f aca="true" t="shared" si="206" ref="M556:M561">(+K556-L556)</f>
        <v>80.74000000000001</v>
      </c>
      <c r="N556" s="103">
        <f aca="true" t="shared" si="207" ref="N556:N561">IF(L556&lt;0,IF(M556=0,0,IF(OR(L556=0,K556=0),"N.M.",IF(ABS(M556/L556)&gt;=10,"N.M.",M556/(-L556)))),IF(M556=0,0,IF(OR(L556=0,K556=0),"N.M.",IF(ABS(M556/L556)&gt;=10,"N.M.",M556/L556))))</f>
        <v>0.04830767573906436</v>
      </c>
      <c r="O556" s="104"/>
      <c r="P556" s="15">
        <v>10310.91</v>
      </c>
      <c r="Q556" s="15">
        <v>932164.46</v>
      </c>
      <c r="R556" s="90">
        <f aca="true" t="shared" si="208" ref="R556:R561">(+P556-Q556)</f>
        <v>-921853.5499999999</v>
      </c>
      <c r="S556" s="103">
        <f aca="true" t="shared" si="209" ref="S556:S561">IF(Q556&lt;0,IF(R556=0,0,IF(OR(Q556=0,P556=0),"N.M.",IF(ABS(R556/Q556)&gt;=10,"N.M.",R556/(-Q556)))),IF(R556=0,0,IF(OR(Q556=0,P556=0),"N.M.",IF(ABS(R556/Q556)&gt;=10,"N.M.",R556/Q556))))</f>
        <v>-0.9889387437062339</v>
      </c>
      <c r="T556" s="104"/>
      <c r="U556" s="15">
        <v>26872.41</v>
      </c>
      <c r="V556" s="15">
        <v>1167205.57</v>
      </c>
      <c r="W556" s="90">
        <f aca="true" t="shared" si="210" ref="W556:W561">(+U556-V556)</f>
        <v>-1140333.1600000001</v>
      </c>
      <c r="X556" s="103">
        <f aca="true" t="shared" si="211" ref="X556:X561">IF(V556&lt;0,IF(W556=0,0,IF(OR(V556=0,U556=0),"N.M.",IF(ABS(W556/V556)&gt;=10,"N.M.",W556/(-V556)))),IF(W556=0,0,IF(OR(V556=0,U556=0),"N.M.",IF(ABS(W556/V556)&gt;=10,"N.M.",W556/V556))))</f>
        <v>-0.9769771403678275</v>
      </c>
    </row>
    <row r="557" spans="1:24" s="14" customFormat="1" ht="12.75" hidden="1" outlineLevel="2">
      <c r="A557" s="14" t="s">
        <v>1417</v>
      </c>
      <c r="B557" s="14" t="s">
        <v>1418</v>
      </c>
      <c r="C557" s="54" t="s">
        <v>158</v>
      </c>
      <c r="D557" s="15"/>
      <c r="E557" s="15"/>
      <c r="F557" s="15">
        <v>99173.77</v>
      </c>
      <c r="G557" s="15">
        <v>91125.61</v>
      </c>
      <c r="H557" s="90">
        <f t="shared" si="204"/>
        <v>8048.1600000000035</v>
      </c>
      <c r="I557" s="103">
        <f t="shared" si="205"/>
        <v>0.08831940878091245</v>
      </c>
      <c r="J557" s="104"/>
      <c r="K557" s="15">
        <v>99173.77</v>
      </c>
      <c r="L557" s="15">
        <v>91125.61</v>
      </c>
      <c r="M557" s="90">
        <f t="shared" si="206"/>
        <v>8048.1600000000035</v>
      </c>
      <c r="N557" s="103">
        <f t="shared" si="207"/>
        <v>0.08831940878091245</v>
      </c>
      <c r="O557" s="104"/>
      <c r="P557" s="15">
        <v>291904.08</v>
      </c>
      <c r="Q557" s="15">
        <v>269038.44</v>
      </c>
      <c r="R557" s="90">
        <f t="shared" si="208"/>
        <v>22865.640000000014</v>
      </c>
      <c r="S557" s="103">
        <f t="shared" si="209"/>
        <v>0.08499023410929685</v>
      </c>
      <c r="T557" s="104"/>
      <c r="U557" s="15">
        <v>1123301.54</v>
      </c>
      <c r="V557" s="15">
        <v>1014736.45</v>
      </c>
      <c r="W557" s="90">
        <f t="shared" si="210"/>
        <v>108565.09000000008</v>
      </c>
      <c r="X557" s="103">
        <f t="shared" si="211"/>
        <v>0.10698845990995996</v>
      </c>
    </row>
    <row r="558" spans="1:24" s="14" customFormat="1" ht="12.75" hidden="1" outlineLevel="2">
      <c r="A558" s="14" t="s">
        <v>1419</v>
      </c>
      <c r="B558" s="14" t="s">
        <v>1420</v>
      </c>
      <c r="C558" s="54" t="s">
        <v>159</v>
      </c>
      <c r="D558" s="15"/>
      <c r="E558" s="15"/>
      <c r="F558" s="15">
        <v>0</v>
      </c>
      <c r="G558" s="15">
        <v>0</v>
      </c>
      <c r="H558" s="90">
        <f t="shared" si="204"/>
        <v>0</v>
      </c>
      <c r="I558" s="103">
        <f t="shared" si="205"/>
        <v>0</v>
      </c>
      <c r="J558" s="104"/>
      <c r="K558" s="15">
        <v>0</v>
      </c>
      <c r="L558" s="15">
        <v>0</v>
      </c>
      <c r="M558" s="90">
        <f t="shared" si="206"/>
        <v>0</v>
      </c>
      <c r="N558" s="103">
        <f t="shared" si="207"/>
        <v>0</v>
      </c>
      <c r="O558" s="104"/>
      <c r="P558" s="15">
        <v>80922</v>
      </c>
      <c r="Q558" s="15">
        <v>0</v>
      </c>
      <c r="R558" s="90">
        <f t="shared" si="208"/>
        <v>80922</v>
      </c>
      <c r="S558" s="103" t="str">
        <f t="shared" si="209"/>
        <v>N.M.</v>
      </c>
      <c r="T558" s="104"/>
      <c r="U558" s="15">
        <v>364024</v>
      </c>
      <c r="V558" s="15">
        <v>0</v>
      </c>
      <c r="W558" s="90">
        <f t="shared" si="210"/>
        <v>364024</v>
      </c>
      <c r="X558" s="103" t="str">
        <f t="shared" si="211"/>
        <v>N.M.</v>
      </c>
    </row>
    <row r="559" spans="1:24" s="14" customFormat="1" ht="12.75" hidden="1" outlineLevel="2">
      <c r="A559" s="14" t="s">
        <v>1421</v>
      </c>
      <c r="B559" s="14" t="s">
        <v>1422</v>
      </c>
      <c r="C559" s="54" t="s">
        <v>160</v>
      </c>
      <c r="D559" s="15"/>
      <c r="E559" s="15"/>
      <c r="F559" s="15">
        <v>0</v>
      </c>
      <c r="G559" s="15">
        <v>0</v>
      </c>
      <c r="H559" s="90">
        <f t="shared" si="204"/>
        <v>0</v>
      </c>
      <c r="I559" s="103">
        <f t="shared" si="205"/>
        <v>0</v>
      </c>
      <c r="J559" s="104"/>
      <c r="K559" s="15">
        <v>0</v>
      </c>
      <c r="L559" s="15">
        <v>0</v>
      </c>
      <c r="M559" s="90">
        <f t="shared" si="206"/>
        <v>0</v>
      </c>
      <c r="N559" s="103">
        <f t="shared" si="207"/>
        <v>0</v>
      </c>
      <c r="O559" s="104"/>
      <c r="P559" s="15">
        <v>-313776</v>
      </c>
      <c r="Q559" s="15">
        <v>0</v>
      </c>
      <c r="R559" s="90">
        <f t="shared" si="208"/>
        <v>-313776</v>
      </c>
      <c r="S559" s="103" t="str">
        <f t="shared" si="209"/>
        <v>N.M.</v>
      </c>
      <c r="T559" s="104"/>
      <c r="U559" s="15">
        <v>-245618</v>
      </c>
      <c r="V559" s="15">
        <v>0</v>
      </c>
      <c r="W559" s="90">
        <f t="shared" si="210"/>
        <v>-245618</v>
      </c>
      <c r="X559" s="103" t="str">
        <f t="shared" si="211"/>
        <v>N.M.</v>
      </c>
    </row>
    <row r="560" spans="1:24" s="13" customFormat="1" ht="12.75" collapsed="1">
      <c r="A560" s="13" t="s">
        <v>250</v>
      </c>
      <c r="C560" s="56" t="s">
        <v>289</v>
      </c>
      <c r="D560" s="29"/>
      <c r="E560" s="29"/>
      <c r="F560" s="129">
        <v>100925.88</v>
      </c>
      <c r="G560" s="129">
        <v>92796.98</v>
      </c>
      <c r="H560" s="129">
        <f t="shared" si="204"/>
        <v>8128.900000000009</v>
      </c>
      <c r="I560" s="99">
        <f t="shared" si="205"/>
        <v>0.08759875590778934</v>
      </c>
      <c r="J560" s="115"/>
      <c r="K560" s="129">
        <v>100925.88</v>
      </c>
      <c r="L560" s="129">
        <v>92796.98</v>
      </c>
      <c r="M560" s="129">
        <f t="shared" si="206"/>
        <v>8128.900000000009</v>
      </c>
      <c r="N560" s="99">
        <f t="shared" si="207"/>
        <v>0.08759875590778934</v>
      </c>
      <c r="O560" s="115"/>
      <c r="P560" s="129">
        <v>69360.98999999999</v>
      </c>
      <c r="Q560" s="129">
        <v>1201202.9000000001</v>
      </c>
      <c r="R560" s="129">
        <f t="shared" si="208"/>
        <v>-1131841.9100000001</v>
      </c>
      <c r="S560" s="99">
        <f t="shared" si="209"/>
        <v>-0.9422570574879565</v>
      </c>
      <c r="T560" s="115"/>
      <c r="U560" s="129">
        <v>1268579.9500000002</v>
      </c>
      <c r="V560" s="129">
        <v>2181942.02</v>
      </c>
      <c r="W560" s="129">
        <f t="shared" si="210"/>
        <v>-913362.0699999998</v>
      </c>
      <c r="X560" s="99">
        <f t="shared" si="211"/>
        <v>-0.4186005226665005</v>
      </c>
    </row>
    <row r="561" spans="1:24" s="1" customFormat="1" ht="12.75">
      <c r="A561" s="32" t="s">
        <v>251</v>
      </c>
      <c r="C561" s="52" t="s">
        <v>296</v>
      </c>
      <c r="D561" s="29"/>
      <c r="E561" s="29"/>
      <c r="F561" s="29">
        <v>3125687.5999999996</v>
      </c>
      <c r="G561" s="29">
        <v>3060774.9599999995</v>
      </c>
      <c r="H561" s="29">
        <f t="shared" si="204"/>
        <v>64912.64000000013</v>
      </c>
      <c r="I561" s="98">
        <f t="shared" si="205"/>
        <v>0.021207910038574068</v>
      </c>
      <c r="J561" s="115"/>
      <c r="K561" s="29">
        <v>3125687.5999999996</v>
      </c>
      <c r="L561" s="29">
        <v>3060774.9599999995</v>
      </c>
      <c r="M561" s="29">
        <f t="shared" si="206"/>
        <v>64912.64000000013</v>
      </c>
      <c r="N561" s="98">
        <f t="shared" si="207"/>
        <v>0.021207910038574068</v>
      </c>
      <c r="O561" s="115"/>
      <c r="P561" s="29">
        <v>9042290.64</v>
      </c>
      <c r="Q561" s="29">
        <v>10134287.32</v>
      </c>
      <c r="R561" s="29">
        <f t="shared" si="208"/>
        <v>-1091996.6799999997</v>
      </c>
      <c r="S561" s="98">
        <f t="shared" si="209"/>
        <v>-0.10775268605666488</v>
      </c>
      <c r="T561" s="115"/>
      <c r="U561" s="29">
        <v>37101701.52</v>
      </c>
      <c r="V561" s="29">
        <v>34770587.31999999</v>
      </c>
      <c r="W561" s="29">
        <f t="shared" si="210"/>
        <v>2331114.2000000104</v>
      </c>
      <c r="X561" s="98">
        <f t="shared" si="211"/>
        <v>0.06704270418403767</v>
      </c>
    </row>
    <row r="562" spans="1:24" s="1" customFormat="1" ht="0.75" customHeight="1" hidden="1" outlineLevel="1">
      <c r="A562" s="32"/>
      <c r="C562" s="52"/>
      <c r="D562" s="29"/>
      <c r="E562" s="29"/>
      <c r="F562" s="29"/>
      <c r="G562" s="29"/>
      <c r="H562" s="29"/>
      <c r="I562" s="98"/>
      <c r="J562" s="115"/>
      <c r="K562" s="29"/>
      <c r="L562" s="29"/>
      <c r="M562" s="29"/>
      <c r="N562" s="98"/>
      <c r="O562" s="115"/>
      <c r="P562" s="29"/>
      <c r="Q562" s="29"/>
      <c r="R562" s="29"/>
      <c r="S562" s="98"/>
      <c r="T562" s="115"/>
      <c r="U562" s="29"/>
      <c r="V562" s="29"/>
      <c r="W562" s="29"/>
      <c r="X562" s="98"/>
    </row>
    <row r="563" spans="1:24" s="14" customFormat="1" ht="12.75" hidden="1" outlineLevel="2">
      <c r="A563" s="14" t="s">
        <v>1423</v>
      </c>
      <c r="B563" s="14" t="s">
        <v>1424</v>
      </c>
      <c r="C563" s="54" t="s">
        <v>161</v>
      </c>
      <c r="D563" s="15"/>
      <c r="E563" s="15"/>
      <c r="F563" s="15">
        <v>-57411.87</v>
      </c>
      <c r="G563" s="15">
        <v>-66767.74</v>
      </c>
      <c r="H563" s="90">
        <f>(+F563-G563)</f>
        <v>9355.870000000003</v>
      </c>
      <c r="I563" s="103">
        <f>IF(G563&lt;0,IF(H563=0,0,IF(OR(G563=0,F563=0),"N.M.",IF(ABS(H563/G563)&gt;=10,"N.M.",H563/(-G563)))),IF(H563=0,0,IF(OR(G563=0,F563=0),"N.M.",IF(ABS(H563/G563)&gt;=10,"N.M.",H563/G563))))</f>
        <v>0.14012560556939627</v>
      </c>
      <c r="J563" s="104"/>
      <c r="K563" s="15">
        <v>-57411.87</v>
      </c>
      <c r="L563" s="15">
        <v>-66767.74</v>
      </c>
      <c r="M563" s="90">
        <f>(+K563-L563)</f>
        <v>9355.870000000003</v>
      </c>
      <c r="N563" s="103">
        <f>IF(L563&lt;0,IF(M563=0,0,IF(OR(L563=0,K563=0),"N.M.",IF(ABS(M563/L563)&gt;=10,"N.M.",M563/(-L563)))),IF(M563=0,0,IF(OR(L563=0,K563=0),"N.M.",IF(ABS(M563/L563)&gt;=10,"N.M.",M563/L563))))</f>
        <v>0.14012560556939627</v>
      </c>
      <c r="O563" s="104"/>
      <c r="P563" s="15">
        <v>-174847.12</v>
      </c>
      <c r="Q563" s="15">
        <v>-174878.22</v>
      </c>
      <c r="R563" s="90">
        <f>(+P563-Q563)</f>
        <v>31.10000000000582</v>
      </c>
      <c r="S563" s="103">
        <f>IF(Q563&lt;0,IF(R563=0,0,IF(OR(Q563=0,P563=0),"N.M.",IF(ABS(R563/Q563)&gt;=10,"N.M.",R563/(-Q563)))),IF(R563=0,0,IF(OR(Q563=0,P563=0),"N.M.",IF(ABS(R563/Q563)&gt;=10,"N.M.",R563/Q563))))</f>
        <v>0.00017783804066627518</v>
      </c>
      <c r="T563" s="104"/>
      <c r="U563" s="15">
        <v>-584886.35</v>
      </c>
      <c r="V563" s="15">
        <v>-403419.96</v>
      </c>
      <c r="W563" s="90">
        <f>(+U563-V563)</f>
        <v>-181466.38999999996</v>
      </c>
      <c r="X563" s="103">
        <f>IF(V563&lt;0,IF(W563=0,0,IF(OR(V563=0,U563=0),"N.M.",IF(ABS(W563/V563)&gt;=10,"N.M.",W563/(-V563)))),IF(W563=0,0,IF(OR(V563=0,U563=0),"N.M.",IF(ABS(W563/V563)&gt;=10,"N.M.",W563/V563))))</f>
        <v>-0.44982005848198475</v>
      </c>
    </row>
    <row r="564" spans="1:24" s="1" customFormat="1" ht="12.75" collapsed="1">
      <c r="A564" s="1" t="s">
        <v>252</v>
      </c>
      <c r="C564" s="52" t="s">
        <v>297</v>
      </c>
      <c r="D564" s="35"/>
      <c r="E564" s="35"/>
      <c r="F564" s="128">
        <v>-57411.87</v>
      </c>
      <c r="G564" s="128">
        <v>-66767.74</v>
      </c>
      <c r="H564" s="128">
        <f>(+F564-G564)</f>
        <v>9355.870000000003</v>
      </c>
      <c r="I564" s="96">
        <f>IF(G564&lt;0,IF(H564=0,0,IF(OR(G564=0,F564=0),"N.M.",IF(ABS(H564/G564)&gt;=10,"N.M.",H564/(-G564)))),IF(H564=0,0,IF(OR(G564=0,F564=0),"N.M.",IF(ABS(H564/G564)&gt;=10,"N.M.",H564/G564))))</f>
        <v>0.14012560556939627</v>
      </c>
      <c r="J564" s="115"/>
      <c r="K564" s="128">
        <v>-57411.87</v>
      </c>
      <c r="L564" s="128">
        <v>-66767.74</v>
      </c>
      <c r="M564" s="128">
        <f>(+K564-L564)</f>
        <v>9355.870000000003</v>
      </c>
      <c r="N564" s="96">
        <f>IF(L564&lt;0,IF(M564=0,0,IF(OR(L564=0,K564=0),"N.M.",IF(ABS(M564/L564)&gt;=10,"N.M.",M564/(-L564)))),IF(M564=0,0,IF(OR(L564=0,K564=0),"N.M.",IF(ABS(M564/L564)&gt;=10,"N.M.",M564/L564))))</f>
        <v>0.14012560556939627</v>
      </c>
      <c r="O564" s="115"/>
      <c r="P564" s="128">
        <v>-174847.12</v>
      </c>
      <c r="Q564" s="128">
        <v>-174878.22</v>
      </c>
      <c r="R564" s="128">
        <f>(+P564-Q564)</f>
        <v>31.10000000000582</v>
      </c>
      <c r="S564" s="96">
        <f>IF(Q564&lt;0,IF(R564=0,0,IF(OR(Q564=0,P564=0),"N.M.",IF(ABS(R564/Q564)&gt;=10,"N.M.",R564/(-Q564)))),IF(R564=0,0,IF(OR(Q564=0,P564=0),"N.M.",IF(ABS(R564/Q564)&gt;=10,"N.M.",R564/Q564))))</f>
        <v>0.00017783804066627518</v>
      </c>
      <c r="T564" s="115"/>
      <c r="U564" s="128">
        <v>-584886.35</v>
      </c>
      <c r="V564" s="128">
        <v>-403419.96</v>
      </c>
      <c r="W564" s="128">
        <f>(+U564-V564)</f>
        <v>-181466.38999999996</v>
      </c>
      <c r="X564" s="96">
        <f>IF(V564&lt;0,IF(W564=0,0,IF(OR(V564=0,U564=0),"N.M.",IF(ABS(W564/V564)&gt;=10,"N.M.",W564/(-V564)))),IF(W564=0,0,IF(OR(V564=0,U564=0),"N.M.",IF(ABS(W564/V564)&gt;=10,"N.M.",W564/V564))))</f>
        <v>-0.44982005848198475</v>
      </c>
    </row>
    <row r="565" spans="1:24" s="1" customFormat="1" ht="12.75">
      <c r="A565" s="32" t="s">
        <v>253</v>
      </c>
      <c r="C565" s="51" t="s">
        <v>298</v>
      </c>
      <c r="D565" s="29"/>
      <c r="E565" s="29"/>
      <c r="F565" s="29">
        <v>3068275.7299999995</v>
      </c>
      <c r="G565" s="29">
        <v>2994007.2199999993</v>
      </c>
      <c r="H565" s="29">
        <f>(+F565-G565)</f>
        <v>74268.51000000024</v>
      </c>
      <c r="I565" s="98">
        <f>IF(G565&lt;0,IF(H565=0,0,IF(OR(G565=0,F565=0),"N.M.",IF(ABS(H565/G565)&gt;=10,"N.M.",H565/(-G565)))),IF(H565=0,0,IF(OR(G565=0,F565=0),"N.M.",IF(ABS(H565/G565)&gt;=10,"N.M.",H565/G565))))</f>
        <v>0.02480572174438519</v>
      </c>
      <c r="J565" s="115"/>
      <c r="K565" s="29">
        <v>3068275.7299999995</v>
      </c>
      <c r="L565" s="29">
        <v>2994007.2199999993</v>
      </c>
      <c r="M565" s="29">
        <f>(+K565-L565)</f>
        <v>74268.51000000024</v>
      </c>
      <c r="N565" s="98">
        <f>IF(L565&lt;0,IF(M565=0,0,IF(OR(L565=0,K565=0),"N.M.",IF(ABS(M565/L565)&gt;=10,"N.M.",M565/(-L565)))),IF(M565=0,0,IF(OR(L565=0,K565=0),"N.M.",IF(ABS(M565/L565)&gt;=10,"N.M.",M565/L565))))</f>
        <v>0.02480572174438519</v>
      </c>
      <c r="O565" s="115"/>
      <c r="P565" s="29">
        <v>8867443.52</v>
      </c>
      <c r="Q565" s="29">
        <v>9959409.1</v>
      </c>
      <c r="R565" s="29">
        <f>(+P565-Q565)</f>
        <v>-1091965.58</v>
      </c>
      <c r="S565" s="98">
        <f>IF(Q565&lt;0,IF(R565=0,0,IF(OR(Q565=0,P565=0),"N.M.",IF(ABS(R565/Q565)&gt;=10,"N.M.",R565/(-Q565)))),IF(R565=0,0,IF(OR(Q565=0,P565=0),"N.M.",IF(ABS(R565/Q565)&gt;=10,"N.M.",R565/Q565))))</f>
        <v>-0.10964160313486873</v>
      </c>
      <c r="T565" s="115"/>
      <c r="U565" s="29">
        <v>36516815.17</v>
      </c>
      <c r="V565" s="29">
        <v>34367167.35999999</v>
      </c>
      <c r="W565" s="29">
        <f>(+U565-V565)</f>
        <v>2149647.81000001</v>
      </c>
      <c r="X565" s="98">
        <f>IF(V565&lt;0,IF(W565=0,0,IF(OR(V565=0,U565=0),"N.M.",IF(ABS(W565/V565)&gt;=10,"N.M.",W565/(-V565)))),IF(W565=0,0,IF(OR(V565=0,U565=0),"N.M.",IF(ABS(W565/V565)&gt;=10,"N.M.",W565/V565))))</f>
        <v>0.0625494614520366</v>
      </c>
    </row>
    <row r="566" spans="3:24" s="1" customFormat="1" ht="5.25" customHeight="1">
      <c r="C566" s="57"/>
      <c r="D566" s="35"/>
      <c r="E566" s="35"/>
      <c r="F566" s="130" t="str">
        <f>IF(ABS(F540+F543+F546+F549+F552+F554+F560+F561+F564-F561-F565)&gt;$C$576,$C$577," ")</f>
        <v> </v>
      </c>
      <c r="G566" s="130" t="str">
        <f>IF(ABS(G540+G543+G546+G549+G552+G554+G560+G561+G564-G561-G565)&gt;$C$576,$C$577," ")</f>
        <v> </v>
      </c>
      <c r="H566" s="130" t="str">
        <f>IF(ABS(H540+H543+H546+H549+H552+H554+H560+H561+H564-H561-H565)&gt;$C$576,$C$577," ")</f>
        <v> </v>
      </c>
      <c r="I566" s="101"/>
      <c r="J566" s="106"/>
      <c r="K566" s="130" t="str">
        <f>IF(ABS(K540+K543+K546+K549+K552+K554+K560+K561+K564-K561-K565)&gt;$C$576,$C$577," ")</f>
        <v> </v>
      </c>
      <c r="L566" s="130" t="str">
        <f>IF(ABS(L540+L543+L546+L549+L552+L554+L560+L561+L564-L561-L565)&gt;$C$576,$C$577," ")</f>
        <v> </v>
      </c>
      <c r="M566" s="130" t="str">
        <f>IF(ABS(M540+M543+M546+M549+M552+M554+M560+M561+M564-M561-M565)&gt;$C$576,$C$577," ")</f>
        <v> </v>
      </c>
      <c r="N566" s="101"/>
      <c r="O566" s="106"/>
      <c r="P566" s="130" t="str">
        <f>IF(ABS(P540+P543+P546+P549+P552+P554+P560+P561+P564-P561-P565)&gt;$C$576,$C$577," ")</f>
        <v> </v>
      </c>
      <c r="Q566" s="130" t="str">
        <f>IF(ABS(Q540+Q543+Q546+Q549+Q552+Q554+Q560+Q561+Q564-Q561-Q565)&gt;$C$576,$C$577," ")</f>
        <v> </v>
      </c>
      <c r="R566" s="130" t="str">
        <f>IF(ABS(R540+R543+R546+R549+R552+R554+R560+R561+R564-R561-R565)&gt;$C$576,$C$577," ")</f>
        <v> </v>
      </c>
      <c r="S566" s="101"/>
      <c r="T566" s="106"/>
      <c r="U566" s="130" t="str">
        <f>IF(ABS(U540+U543+U546+U549+U552+U554+U560+U561+U564-U561-U565)&gt;$C$576,$C$577," ")</f>
        <v> </v>
      </c>
      <c r="V566" s="130" t="str">
        <f>IF(ABS(V540+V543+V546+V549+V552+V554+V560+V561+V564-V561-V565)&gt;$C$576,$C$577," ")</f>
        <v> </v>
      </c>
      <c r="W566" s="130" t="str">
        <f>IF(ABS(W540+W543+W546+W549+W552+W554+W560+W561+W564-W561-W565)&gt;$C$576,$C$577," ")</f>
        <v> </v>
      </c>
      <c r="X566" s="101"/>
    </row>
    <row r="567" spans="1:24" s="1" customFormat="1" ht="12.75">
      <c r="A567" s="32" t="s">
        <v>254</v>
      </c>
      <c r="C567" s="51" t="s">
        <v>299</v>
      </c>
      <c r="D567" s="35"/>
      <c r="E567" s="35"/>
      <c r="F567" s="29">
        <v>0</v>
      </c>
      <c r="G567" s="29">
        <v>0</v>
      </c>
      <c r="H567" s="29">
        <f>(+F567-G567)</f>
        <v>0</v>
      </c>
      <c r="I567" s="98">
        <f>IF(G567&lt;0,IF(H567=0,0,IF(OR(G567=0,F567=0),"N.M.",IF(ABS(H567/G567)&gt;=10,"N.M.",H567/(-G567)))),IF(H567=0,0,IF(OR(G567=0,F567=0),"N.M.",IF(ABS(H567/G567)&gt;=10,"N.M.",H567/G567))))</f>
        <v>0</v>
      </c>
      <c r="J567" s="115"/>
      <c r="K567" s="29">
        <v>0</v>
      </c>
      <c r="L567" s="29">
        <v>0</v>
      </c>
      <c r="M567" s="29">
        <f>(+K567-L567)</f>
        <v>0</v>
      </c>
      <c r="N567" s="98">
        <f>IF(L567&lt;0,IF(M567=0,0,IF(OR(L567=0,K567=0),"N.M.",IF(ABS(M567/L567)&gt;=10,"N.M.",M567/(-L567)))),IF(M567=0,0,IF(OR(L567=0,K567=0),"N.M.",IF(ABS(M567/L567)&gt;=10,"N.M.",M567/L567))))</f>
        <v>0</v>
      </c>
      <c r="O567" s="115"/>
      <c r="P567" s="29">
        <v>0</v>
      </c>
      <c r="Q567" s="29">
        <v>0</v>
      </c>
      <c r="R567" s="29">
        <f>(+P567-Q567)</f>
        <v>0</v>
      </c>
      <c r="S567" s="98">
        <f>IF(Q567&lt;0,IF(R567=0,0,IF(OR(Q567=0,P567=0),"N.M.",IF(ABS(R567/Q567)&gt;=10,"N.M.",R567/(-Q567)))),IF(R567=0,0,IF(OR(Q567=0,P567=0),"N.M.",IF(ABS(R567/Q567)&gt;=10,"N.M.",R567/Q567))))</f>
        <v>0</v>
      </c>
      <c r="T567" s="115"/>
      <c r="U567" s="29">
        <v>0</v>
      </c>
      <c r="V567" s="29">
        <v>0</v>
      </c>
      <c r="W567" s="29">
        <f>(+U567-V567)</f>
        <v>0</v>
      </c>
      <c r="X567" s="98">
        <f>IF(V567&lt;0,IF(W567=0,0,IF(OR(V567=0,U567=0),"N.M.",IF(ABS(W567/V567)&gt;=10,"N.M.",W567/(-V567)))),IF(W567=0,0,IF(OR(V567=0,U567=0),"N.M.",IF(ABS(W567/V567)&gt;=10,"N.M.",W567/V567))))</f>
        <v>0</v>
      </c>
    </row>
    <row r="568" spans="4:24" s="1" customFormat="1" ht="5.25" customHeight="1">
      <c r="D568" s="35"/>
      <c r="E568" s="35"/>
      <c r="F568" s="130"/>
      <c r="G568" s="130"/>
      <c r="H568" s="130"/>
      <c r="I568" s="101"/>
      <c r="J568" s="106"/>
      <c r="K568" s="130"/>
      <c r="L568" s="130"/>
      <c r="M568" s="130"/>
      <c r="N568" s="101"/>
      <c r="O568" s="106"/>
      <c r="P568" s="130"/>
      <c r="Q568" s="130"/>
      <c r="R568" s="130"/>
      <c r="S568" s="101"/>
      <c r="T568" s="106"/>
      <c r="U568" s="130"/>
      <c r="V568" s="130"/>
      <c r="W568" s="130"/>
      <c r="X568" s="101"/>
    </row>
    <row r="569" spans="1:24" ht="12.75">
      <c r="A569" s="32" t="s">
        <v>255</v>
      </c>
      <c r="B569" s="1"/>
      <c r="C569" s="13" t="s">
        <v>291</v>
      </c>
      <c r="D569" s="29"/>
      <c r="E569" s="29"/>
      <c r="F569" s="29">
        <v>8056401.64000003</v>
      </c>
      <c r="G569" s="29">
        <v>5057389.583000002</v>
      </c>
      <c r="H569" s="29">
        <f>+F569-G569</f>
        <v>2999012.057000028</v>
      </c>
      <c r="I569" s="98">
        <f>IF(G569&lt;0,IF(H569=0,0,IF(OR(G569=0,F569=0),"N.M.",IF(ABS(H569/G569)&gt;=10,"N.M.",H569/(-G569)))),IF(H569=0,0,IF(OR(G569=0,F569=0),"N.M.",IF(ABS(H569/G569)&gt;=10,"N.M.",H569/G569))))</f>
        <v>0.5929960521690794</v>
      </c>
      <c r="J569" s="115"/>
      <c r="K569" s="29">
        <v>8056401.64000003</v>
      </c>
      <c r="L569" s="29">
        <v>5057389.583000002</v>
      </c>
      <c r="M569" s="29">
        <f>+K569-L569</f>
        <v>2999012.057000028</v>
      </c>
      <c r="N569" s="98">
        <f>IF(L569&lt;0,IF(M569=0,0,IF(OR(L569=0,K569=0),"N.M.",IF(ABS(M569/L569)&gt;=10,"N.M.",M569/(-L569)))),IF(M569=0,0,IF(OR(L569=0,K569=0),"N.M.",IF(ABS(M569/L569)&gt;=10,"N.M.",M569/L569))))</f>
        <v>0.5929960521690794</v>
      </c>
      <c r="O569" s="115"/>
      <c r="P569" s="29">
        <v>21883050.675000053</v>
      </c>
      <c r="Q569" s="29">
        <v>12591883.02100002</v>
      </c>
      <c r="R569" s="29">
        <f>+P569-Q569</f>
        <v>9291167.654000033</v>
      </c>
      <c r="S569" s="98">
        <f>IF(Q569&lt;0,IF(R569=0,0,IF(OR(Q569=0,P569=0),"N.M.",IF(ABS(R569/Q569)&gt;=10,"N.M.",R569/(-Q569)))),IF(R569=0,0,IF(OR(Q569=0,P569=0),"N.M.",IF(ABS(R569/Q569)&gt;=10,"N.M.",R569/Q569))))</f>
        <v>0.7378695973036563</v>
      </c>
      <c r="T569" s="115"/>
      <c r="U569" s="29">
        <v>38280887.157999925</v>
      </c>
      <c r="V569" s="29">
        <v>23757359.039000146</v>
      </c>
      <c r="W569" s="29">
        <f>+U569-V569</f>
        <v>14523528.11899978</v>
      </c>
      <c r="X569" s="98">
        <f>IF(V569&lt;0,IF(W569=0,0,IF(OR(V569=0,U569=0),"N.M.",IF(ABS(W569/V569)&gt;=10,"N.M.",W569/(-V569)))),IF(W569=0,0,IF(OR(V569=0,U569=0),"N.M.",IF(ABS(W569/V569)&gt;=10,"N.M.",W569/V569))))</f>
        <v>0.6113275509772746</v>
      </c>
    </row>
    <row r="570" spans="4:24" s="1" customFormat="1" ht="5.25" customHeight="1" hidden="1" outlineLevel="1">
      <c r="D570" s="35"/>
      <c r="E570" s="35"/>
      <c r="F570" s="130"/>
      <c r="G570" s="130"/>
      <c r="H570" s="130"/>
      <c r="I570" s="101"/>
      <c r="J570" s="106"/>
      <c r="K570" s="130"/>
      <c r="L570" s="130"/>
      <c r="M570" s="130"/>
      <c r="N570" s="101"/>
      <c r="O570" s="106"/>
      <c r="P570" s="130"/>
      <c r="Q570" s="130"/>
      <c r="R570" s="130"/>
      <c r="S570" s="101"/>
      <c r="T570" s="106"/>
      <c r="U570" s="130"/>
      <c r="V570" s="130"/>
      <c r="W570" s="130"/>
      <c r="X570" s="101"/>
    </row>
    <row r="571" spans="1:24" ht="12.75" collapsed="1">
      <c r="A571" s="9" t="s">
        <v>362</v>
      </c>
      <c r="C571" s="53" t="s">
        <v>290</v>
      </c>
      <c r="F571" s="17">
        <v>0</v>
      </c>
      <c r="G571" s="17">
        <v>0</v>
      </c>
      <c r="H571" s="35">
        <f>+F571-G571</f>
        <v>0</v>
      </c>
      <c r="I571" s="95">
        <f>IF(G571&lt;0,IF(H571=0,0,IF(OR(G571=0,F571=0),"N.M.",IF(ABS(H571/G571)&gt;=10,"N.M.",H571/(-G571)))),IF(H571=0,0,IF(OR(G571=0,F571=0),"N.M.",IF(ABS(H571/G571)&gt;=10,"N.M.",H571/G571))))</f>
        <v>0</v>
      </c>
      <c r="J571" s="114"/>
      <c r="K571" s="17">
        <v>0</v>
      </c>
      <c r="L571" s="17">
        <v>0</v>
      </c>
      <c r="M571" s="35">
        <f>+K571-L571</f>
        <v>0</v>
      </c>
      <c r="N571" s="95">
        <f>IF(L571&lt;0,IF(M571=0,0,IF(OR(L571=0,K571=0),"N.M.",IF(ABS(M571/L571)&gt;=10,"N.M.",M571/(-L571)))),IF(M571=0,0,IF(OR(L571=0,K571=0),"N.M.",IF(ABS(M571/L571)&gt;=10,"N.M.",M571/L571))))</f>
        <v>0</v>
      </c>
      <c r="O571" s="114"/>
      <c r="P571" s="17">
        <v>0</v>
      </c>
      <c r="Q571" s="17">
        <v>0</v>
      </c>
      <c r="R571" s="35">
        <f>+P571-Q571</f>
        <v>0</v>
      </c>
      <c r="S571" s="95">
        <f>IF(Q571&lt;0,IF(R571=0,0,IF(OR(Q571=0,P571=0),"N.M.",IF(ABS(R571/Q571)&gt;=10,"N.M.",R571/(-Q571)))),IF(R571=0,0,IF(OR(Q571=0,P571=0),"N.M.",IF(ABS(R571/Q571)&gt;=10,"N.M.",R571/Q571))))</f>
        <v>0</v>
      </c>
      <c r="T571" s="114"/>
      <c r="U571" s="17">
        <v>0</v>
      </c>
      <c r="V571" s="17">
        <v>0</v>
      </c>
      <c r="W571" s="35">
        <f>+U571-V571</f>
        <v>0</v>
      </c>
      <c r="X571" s="95">
        <f>IF(V571&lt;0,IF(W571=0,0,IF(OR(V571=0,U571=0),"N.M.",IF(ABS(W571/V571)&gt;=10,"N.M.",W571/(-V571)))),IF(W571=0,0,IF(OR(V571=0,U571=0),"N.M.",IF(ABS(W571/V571)&gt;=10,"N.M.",W571/V571))))</f>
        <v>0</v>
      </c>
    </row>
    <row r="572" spans="3:24" ht="13.5" thickBot="1">
      <c r="C572" s="12" t="s">
        <v>292</v>
      </c>
      <c r="D572" s="34"/>
      <c r="E572" s="34"/>
      <c r="F572" s="131">
        <f>+F569-F571</f>
        <v>8056401.64000003</v>
      </c>
      <c r="G572" s="131">
        <f>+G569-G571</f>
        <v>5057389.583000002</v>
      </c>
      <c r="H572" s="135">
        <f>+F572-G572</f>
        <v>2999012.057000028</v>
      </c>
      <c r="I572" s="102">
        <f>IF(G572&lt;0,IF(H572=0,0,IF(OR(G572=0,F572=0),"N.M.",IF(ABS(H572/G572)&gt;=10,"N.M.",H572/(-G572)))),IF(H572=0,0,IF(OR(G572=0,F572=0),"N.M.",IF(ABS(H572/G572)&gt;=10,"N.M.",H572/G572))))</f>
        <v>0.5929960521690794</v>
      </c>
      <c r="J572" s="115"/>
      <c r="K572" s="131">
        <f>+K569-K571</f>
        <v>8056401.64000003</v>
      </c>
      <c r="L572" s="131">
        <f>+L569-L571</f>
        <v>5057389.583000002</v>
      </c>
      <c r="M572" s="135">
        <f>+K572-L572</f>
        <v>2999012.057000028</v>
      </c>
      <c r="N572" s="102">
        <f>IF(L572&lt;0,IF(M572=0,0,IF(OR(L572=0,K572=0),"N.M.",IF(ABS(M572/L572)&gt;=10,"N.M.",M572/(-L572)))),IF(M572=0,0,IF(OR(L572=0,K572=0),"N.M.",IF(ABS(M572/L572)&gt;=10,"N.M.",M572/L572))))</f>
        <v>0.5929960521690794</v>
      </c>
      <c r="O572" s="115"/>
      <c r="P572" s="131">
        <f>+P569-P571</f>
        <v>21883050.675000053</v>
      </c>
      <c r="Q572" s="131">
        <f>+Q569-Q571</f>
        <v>12591883.02100002</v>
      </c>
      <c r="R572" s="135">
        <f>+P572-Q572</f>
        <v>9291167.654000033</v>
      </c>
      <c r="S572" s="102">
        <f>IF(Q572&lt;0,IF(R572=0,0,IF(OR(Q572=0,P572=0),"N.M.",IF(ABS(R572/Q572)&gt;=10,"N.M.",R572/(-Q572)))),IF(R572=0,0,IF(OR(Q572=0,P572=0),"N.M.",IF(ABS(R572/Q572)&gt;=10,"N.M.",R572/Q572))))</f>
        <v>0.7378695973036563</v>
      </c>
      <c r="T572" s="115"/>
      <c r="U572" s="131">
        <f>+U569-U571</f>
        <v>38280887.157999925</v>
      </c>
      <c r="V572" s="131">
        <f>+V569-V571</f>
        <v>23757359.039000146</v>
      </c>
      <c r="W572" s="135">
        <f>+U572-V572</f>
        <v>14523528.11899978</v>
      </c>
      <c r="X572" s="102">
        <f>IF(V572&lt;0,IF(W572=0,0,IF(OR(V572=0,U572=0),"N.M.",IF(ABS(W572/V572)&gt;=10,"N.M.",W572/(-V572)))),IF(W572=0,0,IF(OR(V572=0,U572=0),"N.M.",IF(ABS(W572/V572)&gt;=10,"N.M.",W572/V572))))</f>
        <v>0.6113275509772746</v>
      </c>
    </row>
    <row r="573" spans="6:24" ht="13.5" thickTop="1">
      <c r="F573" s="36" t="str">
        <f>IF(ABS(F143-F389-F402-F446-F453-F459+F533-F565+F567-F569)&gt;$C$576,$C$577," ")</f>
        <v> </v>
      </c>
      <c r="G573" s="36" t="str">
        <f>IF(ABS(G143-G389-G402-G446-G453-G459+G533-G565+G567-G569)&gt;$C$576,$C$577," ")</f>
        <v> </v>
      </c>
      <c r="H573" s="36" t="str">
        <f>IF(ABS(H143-H389-H402-H446-H453-H459+H533-H565+H567-H569)&gt;$C$576,$C$577," ")</f>
        <v> </v>
      </c>
      <c r="I573" s="117"/>
      <c r="K573" s="36" t="str">
        <f>IF(ABS(K143-K389-K402-K446-K453-K459+K533-K565+K567-K569)&gt;$C$576,$C$577," ")</f>
        <v> </v>
      </c>
      <c r="L573" s="36" t="str">
        <f>IF(ABS(L143-L389-L402-L446-L453-L459+L533-L565+L567-L569)&gt;$C$576,$C$577," ")</f>
        <v> </v>
      </c>
      <c r="M573" s="36" t="str">
        <f>IF(ABS(M143-M389-M402-M446-M453-M459+M533-M565+M567-M569)&gt;$C$576,$C$577," ")</f>
        <v> </v>
      </c>
      <c r="N573" s="117"/>
      <c r="P573" s="36" t="str">
        <f>IF(ABS(P143-P389-P402-P446-P453-P459+P533-P565+P567-P569)&gt;$C$576,$C$577," ")</f>
        <v> </v>
      </c>
      <c r="Q573" s="36" t="str">
        <f>IF(ABS(Q143-Q389-Q402-Q446-Q453-Q459+Q533-Q565+Q567-Q569)&gt;$C$576,$C$577," ")</f>
        <v> </v>
      </c>
      <c r="R573" s="36"/>
      <c r="S573" s="117"/>
      <c r="U573" s="36" t="str">
        <f>IF(ABS(U143-U389-U402-U446-U453-U459+U533-U565+U567-U569)&gt;$C$576,$C$577," ")</f>
        <v> </v>
      </c>
      <c r="V573" s="36" t="str">
        <f>IF(ABS(V143-V389-V402-V446-V453-V459+V533-V565+V567-V569)&gt;$C$576,$C$577," ")</f>
        <v> </v>
      </c>
      <c r="W573" s="36" t="str">
        <f>IF(ABS(W143-W389-W402-W446-W453-W459+W533-W565+W567-W569)&gt;$C$576,$C$577," ")</f>
        <v> </v>
      </c>
      <c r="X573" s="117"/>
    </row>
    <row r="574" spans="6:24" ht="12.75">
      <c r="F574" s="17" t="s">
        <v>192</v>
      </c>
      <c r="G574" s="17"/>
      <c r="I574" s="118"/>
      <c r="K574" s="17"/>
      <c r="L574" s="17"/>
      <c r="N574" s="118"/>
      <c r="P574" s="17"/>
      <c r="Q574" s="17"/>
      <c r="S574" s="118"/>
      <c r="U574" s="17"/>
      <c r="V574" s="17"/>
      <c r="X574" s="118"/>
    </row>
    <row r="575" spans="2:24" s="38" customFormat="1" ht="12.75" hidden="1" outlineLevel="2">
      <c r="B575" s="39" t="s">
        <v>256</v>
      </c>
      <c r="C575" s="136" t="s">
        <v>162</v>
      </c>
      <c r="D575" s="40"/>
      <c r="E575" s="40"/>
      <c r="F575" s="87"/>
      <c r="G575" s="87"/>
      <c r="H575" s="41"/>
      <c r="I575" s="119"/>
      <c r="J575" s="120"/>
      <c r="K575" s="87"/>
      <c r="L575" s="87"/>
      <c r="M575" s="41"/>
      <c r="N575" s="119"/>
      <c r="O575" s="120"/>
      <c r="P575" s="87"/>
      <c r="Q575" s="87"/>
      <c r="R575" s="41"/>
      <c r="S575" s="119"/>
      <c r="T575" s="120"/>
      <c r="U575" s="87"/>
      <c r="V575" s="87"/>
      <c r="W575" s="41"/>
      <c r="X575" s="119"/>
    </row>
    <row r="576" spans="1:24" s="38" customFormat="1" ht="12.75" hidden="1" outlineLevel="2">
      <c r="A576" s="40"/>
      <c r="B576" s="38" t="s">
        <v>257</v>
      </c>
      <c r="C576" s="48">
        <v>0.001</v>
      </c>
      <c r="D576" s="40"/>
      <c r="E576" s="40"/>
      <c r="F576" s="87"/>
      <c r="G576" s="87"/>
      <c r="H576" s="41"/>
      <c r="I576" s="119"/>
      <c r="J576" s="120"/>
      <c r="K576" s="87"/>
      <c r="L576" s="87"/>
      <c r="M576" s="41"/>
      <c r="N576" s="119"/>
      <c r="O576" s="120"/>
      <c r="P576" s="87"/>
      <c r="Q576" s="87"/>
      <c r="R576" s="41"/>
      <c r="S576" s="119"/>
      <c r="T576" s="120"/>
      <c r="U576" s="87"/>
      <c r="V576" s="87"/>
      <c r="W576" s="41"/>
      <c r="X576" s="119"/>
    </row>
    <row r="577" spans="1:24" s="38" customFormat="1" ht="12.75" hidden="1" outlineLevel="2">
      <c r="A577" s="40"/>
      <c r="B577" s="38" t="s">
        <v>258</v>
      </c>
      <c r="C577" s="48" t="s">
        <v>259</v>
      </c>
      <c r="D577" s="40"/>
      <c r="E577" s="40"/>
      <c r="F577" s="87"/>
      <c r="G577" s="87"/>
      <c r="H577" s="41"/>
      <c r="I577" s="119"/>
      <c r="J577" s="120"/>
      <c r="K577" s="87"/>
      <c r="L577" s="87"/>
      <c r="M577" s="41"/>
      <c r="N577" s="119"/>
      <c r="O577" s="120"/>
      <c r="P577" s="87"/>
      <c r="Q577" s="87"/>
      <c r="R577" s="41"/>
      <c r="S577" s="119"/>
      <c r="T577" s="120"/>
      <c r="U577" s="87"/>
      <c r="V577" s="87"/>
      <c r="W577" s="41"/>
      <c r="X577" s="119"/>
    </row>
    <row r="578" spans="1:24" s="38" customFormat="1" ht="12.75" hidden="1" outlineLevel="2">
      <c r="A578" s="40"/>
      <c r="B578" s="38" t="s">
        <v>258</v>
      </c>
      <c r="C578" s="48" t="s">
        <v>260</v>
      </c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38" t="s">
        <v>261</v>
      </c>
      <c r="C579" s="48">
        <f>COUNTIF($F$461:$X$573,+C577)</f>
        <v>0</v>
      </c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38" t="s">
        <v>261</v>
      </c>
      <c r="C580" s="48">
        <f>COUNTIF($F$461:$X$573,+C578)</f>
        <v>0</v>
      </c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38" t="s">
        <v>262</v>
      </c>
      <c r="C581" s="48">
        <f>SUM(C579:C580)</f>
        <v>0</v>
      </c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42" t="s">
        <v>414</v>
      </c>
      <c r="C582" s="137" t="s">
        <v>163</v>
      </c>
      <c r="D582" s="43"/>
      <c r="E582" s="43"/>
      <c r="F582" s="88"/>
      <c r="G582" s="88"/>
      <c r="H582" s="41"/>
      <c r="I582" s="119"/>
      <c r="J582" s="120"/>
      <c r="K582" s="88"/>
      <c r="L582" s="88"/>
      <c r="M582" s="41"/>
      <c r="N582" s="119"/>
      <c r="O582" s="120"/>
      <c r="P582" s="88"/>
      <c r="Q582" s="88"/>
      <c r="R582" s="41"/>
      <c r="S582" s="119"/>
      <c r="T582" s="120"/>
      <c r="U582" s="88"/>
      <c r="V582" s="88"/>
      <c r="W582" s="41"/>
      <c r="X582" s="119"/>
    </row>
    <row r="583" spans="1:24" s="38" customFormat="1" ht="12.75" hidden="1" outlineLevel="2">
      <c r="A583" s="40"/>
      <c r="B583" s="42" t="s">
        <v>263</v>
      </c>
      <c r="C583" s="137" t="s">
        <v>164</v>
      </c>
      <c r="D583" s="43"/>
      <c r="E583" s="43"/>
      <c r="F583" s="88"/>
      <c r="G583" s="88"/>
      <c r="H583" s="41"/>
      <c r="I583" s="119"/>
      <c r="J583" s="120"/>
      <c r="K583" s="88"/>
      <c r="L583" s="88"/>
      <c r="M583" s="41"/>
      <c r="N583" s="119"/>
      <c r="O583" s="120"/>
      <c r="P583" s="88"/>
      <c r="Q583" s="88"/>
      <c r="R583" s="41"/>
      <c r="S583" s="119"/>
      <c r="T583" s="120"/>
      <c r="U583" s="88"/>
      <c r="V583" s="88"/>
      <c r="W583" s="41"/>
      <c r="X583" s="119"/>
    </row>
    <row r="584" spans="1:24" s="38" customFormat="1" ht="12.75" hidden="1" outlineLevel="2">
      <c r="A584" s="40"/>
      <c r="B584" s="42" t="s">
        <v>264</v>
      </c>
      <c r="C584" s="137" t="s">
        <v>164</v>
      </c>
      <c r="D584" s="43"/>
      <c r="E584" s="43"/>
      <c r="F584" s="88"/>
      <c r="G584" s="88"/>
      <c r="H584" s="41"/>
      <c r="I584" s="119"/>
      <c r="J584" s="120"/>
      <c r="K584" s="88"/>
      <c r="L584" s="88"/>
      <c r="M584" s="41"/>
      <c r="N584" s="119"/>
      <c r="O584" s="120"/>
      <c r="P584" s="88"/>
      <c r="Q584" s="88"/>
      <c r="R584" s="41"/>
      <c r="S584" s="119"/>
      <c r="T584" s="120"/>
      <c r="U584" s="88"/>
      <c r="V584" s="88"/>
      <c r="W584" s="41"/>
      <c r="X584" s="119"/>
    </row>
    <row r="585" spans="1:24" s="38" customFormat="1" ht="12.75" hidden="1" outlineLevel="2">
      <c r="A585" s="40"/>
      <c r="B585" s="44" t="s">
        <v>273</v>
      </c>
      <c r="C585" s="137" t="s">
        <v>165</v>
      </c>
      <c r="D585" s="44"/>
      <c r="E585" s="44"/>
      <c r="F585" s="87"/>
      <c r="G585" s="87"/>
      <c r="H585" s="41"/>
      <c r="I585" s="119"/>
      <c r="J585" s="120"/>
      <c r="K585" s="87"/>
      <c r="L585" s="87"/>
      <c r="M585" s="41"/>
      <c r="N585" s="119"/>
      <c r="O585" s="120"/>
      <c r="P585" s="87"/>
      <c r="Q585" s="87"/>
      <c r="R585" s="41"/>
      <c r="S585" s="119"/>
      <c r="T585" s="120"/>
      <c r="U585" s="87"/>
      <c r="V585" s="87"/>
      <c r="W585" s="41"/>
      <c r="X585" s="119"/>
    </row>
    <row r="586" spans="1:24" s="38" customFormat="1" ht="12.75" hidden="1" outlineLevel="2">
      <c r="A586" s="40"/>
      <c r="B586" s="44" t="s">
        <v>265</v>
      </c>
      <c r="C586" s="137" t="s">
        <v>166</v>
      </c>
      <c r="D586" s="44"/>
      <c r="E586" s="44"/>
      <c r="F586" s="87"/>
      <c r="G586" s="87"/>
      <c r="H586" s="41"/>
      <c r="I586" s="119"/>
      <c r="J586" s="120"/>
      <c r="K586" s="87"/>
      <c r="L586" s="87"/>
      <c r="M586" s="41"/>
      <c r="N586" s="119"/>
      <c r="O586" s="120"/>
      <c r="P586" s="87"/>
      <c r="Q586" s="87"/>
      <c r="R586" s="41"/>
      <c r="S586" s="119"/>
      <c r="T586" s="120"/>
      <c r="U586" s="87"/>
      <c r="V586" s="87"/>
      <c r="W586" s="41"/>
      <c r="X586" s="119"/>
    </row>
    <row r="587" spans="1:24" s="38" customFormat="1" ht="12.75" hidden="1" outlineLevel="2">
      <c r="A587" s="40"/>
      <c r="B587" s="44" t="s">
        <v>266</v>
      </c>
      <c r="C587" s="137" t="s">
        <v>167</v>
      </c>
      <c r="D587" s="44"/>
      <c r="E587" s="44"/>
      <c r="F587" s="87"/>
      <c r="G587" s="87"/>
      <c r="H587" s="41"/>
      <c r="I587" s="119"/>
      <c r="J587" s="120"/>
      <c r="K587" s="87"/>
      <c r="L587" s="87"/>
      <c r="M587" s="41"/>
      <c r="N587" s="119"/>
      <c r="O587" s="120"/>
      <c r="P587" s="87"/>
      <c r="Q587" s="87"/>
      <c r="R587" s="41"/>
      <c r="S587" s="119"/>
      <c r="T587" s="120"/>
      <c r="U587" s="87"/>
      <c r="V587" s="87"/>
      <c r="W587" s="41"/>
      <c r="X587" s="119"/>
    </row>
    <row r="588" spans="1:24" s="38" customFormat="1" ht="12.75" hidden="1" outlineLevel="2">
      <c r="A588" s="40"/>
      <c r="B588" s="44" t="s">
        <v>267</v>
      </c>
      <c r="C588" s="137" t="s">
        <v>168</v>
      </c>
      <c r="D588" s="44"/>
      <c r="E588" s="44"/>
      <c r="F588" s="87"/>
      <c r="G588" s="87"/>
      <c r="H588" s="41"/>
      <c r="I588" s="119"/>
      <c r="J588" s="120"/>
      <c r="K588" s="87"/>
      <c r="L588" s="87"/>
      <c r="M588" s="41"/>
      <c r="N588" s="119"/>
      <c r="O588" s="120"/>
      <c r="P588" s="87"/>
      <c r="Q588" s="87"/>
      <c r="R588" s="41"/>
      <c r="S588" s="119"/>
      <c r="T588" s="120"/>
      <c r="U588" s="87"/>
      <c r="V588" s="87"/>
      <c r="W588" s="41"/>
      <c r="X588" s="119"/>
    </row>
    <row r="589" spans="1:24" s="38" customFormat="1" ht="12.75" hidden="1" outlineLevel="2">
      <c r="A589" s="40"/>
      <c r="B589" s="44" t="s">
        <v>268</v>
      </c>
      <c r="C589" s="137" t="s">
        <v>169</v>
      </c>
      <c r="D589" s="44"/>
      <c r="E589" s="44"/>
      <c r="F589" s="87"/>
      <c r="G589" s="87"/>
      <c r="H589" s="41"/>
      <c r="I589" s="119"/>
      <c r="J589" s="120"/>
      <c r="K589" s="87"/>
      <c r="L589" s="87"/>
      <c r="M589" s="41"/>
      <c r="N589" s="119"/>
      <c r="O589" s="120"/>
      <c r="P589" s="87"/>
      <c r="Q589" s="87"/>
      <c r="R589" s="41"/>
      <c r="S589" s="119"/>
      <c r="T589" s="120"/>
      <c r="U589" s="87"/>
      <c r="V589" s="87"/>
      <c r="W589" s="41"/>
      <c r="X589" s="119"/>
    </row>
    <row r="590" spans="1:24" s="38" customFormat="1" ht="12.75" hidden="1" outlineLevel="2">
      <c r="A590" s="40"/>
      <c r="B590" s="44" t="s">
        <v>269</v>
      </c>
      <c r="C590" s="137" t="s">
        <v>170</v>
      </c>
      <c r="D590" s="44"/>
      <c r="E590" s="44"/>
      <c r="F590" s="87"/>
      <c r="G590" s="87"/>
      <c r="H590" s="41"/>
      <c r="I590" s="119"/>
      <c r="J590" s="120"/>
      <c r="K590" s="87"/>
      <c r="L590" s="87"/>
      <c r="M590" s="41"/>
      <c r="N590" s="119"/>
      <c r="O590" s="120"/>
      <c r="P590" s="87"/>
      <c r="Q590" s="87"/>
      <c r="R590" s="41"/>
      <c r="S590" s="119"/>
      <c r="T590" s="120"/>
      <c r="U590" s="87"/>
      <c r="V590" s="87"/>
      <c r="W590" s="41"/>
      <c r="X590" s="119"/>
    </row>
    <row r="591" spans="1:24" s="38" customFormat="1" ht="12.75" hidden="1" outlineLevel="2">
      <c r="A591" s="40"/>
      <c r="B591" s="44" t="s">
        <v>270</v>
      </c>
      <c r="C591" s="137" t="s">
        <v>171</v>
      </c>
      <c r="D591" s="44"/>
      <c r="E591" s="44"/>
      <c r="F591" s="87"/>
      <c r="G591" s="87"/>
      <c r="H591" s="41"/>
      <c r="I591" s="119"/>
      <c r="J591" s="120"/>
      <c r="K591" s="87"/>
      <c r="L591" s="87"/>
      <c r="M591" s="41"/>
      <c r="N591" s="119"/>
      <c r="O591" s="120"/>
      <c r="P591" s="87"/>
      <c r="Q591" s="87"/>
      <c r="R591" s="41"/>
      <c r="S591" s="119"/>
      <c r="T591" s="120"/>
      <c r="U591" s="87"/>
      <c r="V591" s="87"/>
      <c r="W591" s="41"/>
      <c r="X591" s="119"/>
    </row>
    <row r="592" spans="1:24" s="38" customFormat="1" ht="12.75" hidden="1" outlineLevel="2">
      <c r="A592" s="40"/>
      <c r="B592" s="44" t="s">
        <v>271</v>
      </c>
      <c r="C592" s="137" t="s">
        <v>172</v>
      </c>
      <c r="D592" s="44"/>
      <c r="E592" s="44"/>
      <c r="F592" s="87"/>
      <c r="G592" s="87"/>
      <c r="H592" s="41"/>
      <c r="I592" s="119"/>
      <c r="J592" s="120"/>
      <c r="K592" s="87"/>
      <c r="L592" s="87"/>
      <c r="M592" s="41"/>
      <c r="N592" s="119"/>
      <c r="O592" s="120"/>
      <c r="P592" s="87"/>
      <c r="Q592" s="87"/>
      <c r="R592" s="41"/>
      <c r="S592" s="119"/>
      <c r="T592" s="120"/>
      <c r="U592" s="87"/>
      <c r="V592" s="87"/>
      <c r="W592" s="41"/>
      <c r="X592" s="119"/>
    </row>
    <row r="593" spans="1:24" s="38" customFormat="1" ht="12.75" hidden="1" outlineLevel="2">
      <c r="A593" s="40"/>
      <c r="B593" s="41" t="s">
        <v>272</v>
      </c>
      <c r="C593" s="49" t="str">
        <f>UPPER(TEXT(NvsElapsedTime,"hh:mm:ss"))</f>
        <v>00:00:28</v>
      </c>
      <c r="D593" s="41"/>
      <c r="E593" s="41"/>
      <c r="F593" s="87"/>
      <c r="G593" s="87"/>
      <c r="H593" s="41"/>
      <c r="I593" s="119"/>
      <c r="J593" s="120"/>
      <c r="K593" s="87"/>
      <c r="L593" s="87"/>
      <c r="M593" s="41"/>
      <c r="N593" s="119"/>
      <c r="O593" s="120"/>
      <c r="P593" s="87"/>
      <c r="Q593" s="87"/>
      <c r="R593" s="41"/>
      <c r="S593" s="119"/>
      <c r="T593" s="120"/>
      <c r="U593" s="87"/>
      <c r="V593" s="87"/>
      <c r="W593" s="41"/>
      <c r="X593" s="119"/>
    </row>
    <row r="594" spans="2:24" s="38" customFormat="1" ht="12.75" collapsed="1">
      <c r="B594" s="45" t="s">
        <v>193</v>
      </c>
      <c r="C594" s="50"/>
      <c r="D594" s="46"/>
      <c r="E594" s="46"/>
      <c r="F594" s="89"/>
      <c r="G594" s="89"/>
      <c r="H594" s="41"/>
      <c r="I594" s="119"/>
      <c r="J594" s="120"/>
      <c r="K594" s="89"/>
      <c r="L594" s="89"/>
      <c r="M594" s="41"/>
      <c r="N594" s="119"/>
      <c r="O594" s="120"/>
      <c r="P594" s="89"/>
      <c r="Q594" s="89"/>
      <c r="R594" s="41"/>
      <c r="S594" s="119"/>
      <c r="T594" s="120"/>
      <c r="U594" s="89"/>
      <c r="V594" s="89"/>
      <c r="W594" s="41"/>
      <c r="X594" s="119"/>
    </row>
    <row r="595" spans="9:24" ht="12.75">
      <c r="I595" s="118"/>
      <c r="N595" s="118"/>
      <c r="S595" s="118"/>
      <c r="X595" s="118"/>
    </row>
    <row r="596" spans="9:24" ht="12.75">
      <c r="I596" s="118"/>
      <c r="N596" s="118"/>
      <c r="S596" s="118"/>
      <c r="X596" s="118"/>
    </row>
  </sheetData>
  <sheetProtection/>
  <printOptions horizontalCentered="1"/>
  <pageMargins left="0.25" right="0.71" top="0.71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175</v>
      </c>
      <c r="C2" s="3" t="s">
        <v>425</v>
      </c>
    </row>
    <row r="3" spans="1:3" ht="12.75">
      <c r="A3" s="6" t="s">
        <v>176</v>
      </c>
      <c r="C3" s="3" t="s">
        <v>189</v>
      </c>
    </row>
    <row r="4" spans="1:3" ht="12.75">
      <c r="A4" s="6" t="s">
        <v>177</v>
      </c>
      <c r="C4" s="3" t="s">
        <v>190</v>
      </c>
    </row>
    <row r="5" spans="1:3" ht="12.75">
      <c r="A5" s="6" t="s">
        <v>178</v>
      </c>
      <c r="C5" s="3" t="s">
        <v>424</v>
      </c>
    </row>
    <row r="6" spans="1:3" ht="12.75">
      <c r="A6" s="6" t="s">
        <v>179</v>
      </c>
      <c r="C6" s="3" t="s">
        <v>425</v>
      </c>
    </row>
    <row r="7" spans="1:3" ht="12.75">
      <c r="A7" s="6" t="s">
        <v>180</v>
      </c>
      <c r="C7" s="4">
        <v>40881</v>
      </c>
    </row>
    <row r="8" spans="1:3" ht="12.75">
      <c r="A8" s="6" t="s">
        <v>181</v>
      </c>
      <c r="C8" s="3" t="s">
        <v>426</v>
      </c>
    </row>
    <row r="9" spans="1:3" ht="12.75">
      <c r="A9" s="6" t="s">
        <v>182</v>
      </c>
      <c r="C9" s="3" t="s">
        <v>427</v>
      </c>
    </row>
    <row r="10" spans="1:3" ht="25.5">
      <c r="A10" s="6" t="s">
        <v>183</v>
      </c>
      <c r="C10" s="3" t="s">
        <v>428</v>
      </c>
    </row>
    <row r="11" spans="1:3" ht="12.75">
      <c r="A11" s="6" t="s">
        <v>184</v>
      </c>
      <c r="C11" s="3" t="s">
        <v>191</v>
      </c>
    </row>
    <row r="12" spans="1:3" ht="38.25">
      <c r="A12" s="6" t="s">
        <v>185</v>
      </c>
      <c r="C12" s="3" t="s">
        <v>429</v>
      </c>
    </row>
    <row r="13" spans="1:3" ht="12.75">
      <c r="A13" s="6" t="s">
        <v>186</v>
      </c>
      <c r="C13" s="3"/>
    </row>
    <row r="14" spans="1:3" ht="12.75">
      <c r="A14" s="6" t="s">
        <v>187</v>
      </c>
      <c r="C14" s="3"/>
    </row>
    <row r="15" spans="1:3" ht="12.75">
      <c r="A15" s="6" t="s">
        <v>188</v>
      </c>
      <c r="C15" s="3"/>
    </row>
    <row r="18" spans="1:5" ht="25.5">
      <c r="A18" s="6" t="s">
        <v>201</v>
      </c>
      <c r="C18" s="6" t="s">
        <v>189</v>
      </c>
      <c r="E18" s="2" t="s">
        <v>202</v>
      </c>
    </row>
    <row r="20" spans="1:5" ht="12.75">
      <c r="A20" s="6" t="s">
        <v>203</v>
      </c>
      <c r="C20" s="6" t="s">
        <v>189</v>
      </c>
      <c r="E20" s="2" t="s">
        <v>204</v>
      </c>
    </row>
    <row r="22" spans="1:5" ht="51">
      <c r="A22" s="6" t="s">
        <v>194</v>
      </c>
      <c r="C22" s="6" t="s">
        <v>189</v>
      </c>
      <c r="E22" s="2" t="s">
        <v>195</v>
      </c>
    </row>
    <row r="24" spans="1:5" ht="25.5">
      <c r="A24" s="6" t="s">
        <v>205</v>
      </c>
      <c r="C24" s="6" t="s">
        <v>189</v>
      </c>
      <c r="E24" s="2" t="s">
        <v>206</v>
      </c>
    </row>
    <row r="26" spans="1:5" ht="38.25">
      <c r="A26" s="6" t="s">
        <v>196</v>
      </c>
      <c r="C26" s="6" t="s">
        <v>189</v>
      </c>
      <c r="E26" s="2" t="s">
        <v>197</v>
      </c>
    </row>
    <row r="28" spans="1:5" ht="38.25">
      <c r="A28" s="6" t="s">
        <v>198</v>
      </c>
      <c r="C28" s="6" t="s">
        <v>189</v>
      </c>
      <c r="E28" s="2" t="s">
        <v>207</v>
      </c>
    </row>
    <row r="30" spans="1:5" ht="12.75">
      <c r="A30" s="7">
        <v>38923</v>
      </c>
      <c r="C30" s="6" t="s">
        <v>189</v>
      </c>
      <c r="E30" s="2" t="s">
        <v>208</v>
      </c>
    </row>
    <row r="32" spans="1:5" ht="25.5">
      <c r="A32" s="6" t="s">
        <v>209</v>
      </c>
      <c r="C32" s="6" t="s">
        <v>189</v>
      </c>
      <c r="E32" s="2" t="s">
        <v>210</v>
      </c>
    </row>
    <row r="34" spans="1:5" ht="76.5">
      <c r="A34" s="6" t="s">
        <v>199</v>
      </c>
      <c r="C34" s="6" t="s">
        <v>189</v>
      </c>
      <c r="E34" s="2" t="s">
        <v>200</v>
      </c>
    </row>
    <row r="36" spans="1:5" ht="12.75">
      <c r="A36" s="7">
        <v>39692</v>
      </c>
      <c r="C36" s="6" t="s">
        <v>189</v>
      </c>
      <c r="E36" s="2" t="s">
        <v>211</v>
      </c>
    </row>
    <row r="38" spans="1:5" ht="25.5">
      <c r="A38" s="6" t="s">
        <v>212</v>
      </c>
      <c r="C38" s="6" t="s">
        <v>189</v>
      </c>
      <c r="E38" s="2" t="s">
        <v>213</v>
      </c>
    </row>
    <row r="40" spans="1:5" ht="12.75">
      <c r="A40" s="6" t="s">
        <v>214</v>
      </c>
      <c r="C40" s="6" t="s">
        <v>189</v>
      </c>
      <c r="E40" s="2" t="s">
        <v>215</v>
      </c>
    </row>
    <row r="42" spans="1:5" ht="25.5">
      <c r="A42" s="6" t="s">
        <v>216</v>
      </c>
      <c r="C42" s="6" t="s">
        <v>189</v>
      </c>
      <c r="E42" s="2" t="s">
        <v>217</v>
      </c>
    </row>
    <row r="44" spans="1:5" ht="38.25">
      <c r="A44" s="6" t="s">
        <v>218</v>
      </c>
      <c r="C44" s="6" t="s">
        <v>189</v>
      </c>
      <c r="E44" s="2" t="s">
        <v>219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Regulatory (FERC) style Comparative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2012-01-26T00:44:20Z</cp:lastPrinted>
  <dcterms:created xsi:type="dcterms:W3CDTF">1997-11-19T15:48:19Z</dcterms:created>
  <dcterms:modified xsi:type="dcterms:W3CDTF">2012-01-26T00:44:22Z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