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"V2007-01-31"</definedName>
    <definedName name="NvsAutoDrillOk">"VN"</definedName>
    <definedName name="NvsElapsedTime">0.000243055554165039</definedName>
    <definedName name="NvsEndTime">39122.6063194444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"V2007-01-31"</definedName>
    <definedName name="NvsValTbl.CURRENCY_CD">"CURRENCY_CD_TBL"</definedName>
    <definedName name="_xlnm.Print_Area" localSheetId="0">'Sheet1'!$B$2:$H$491</definedName>
    <definedName name="_xlnm.Print_Titles" localSheetId="0">'Sheet1'!$B:$C,'Sheet1'!$2:$8</definedName>
    <definedName name="Reserved_Section">'Sheet1'!$AK$495:$AP$511</definedName>
  </definedNames>
  <calcPr fullCalcOnLoad="1"/>
</workbook>
</file>

<file path=xl/sharedStrings.xml><?xml version="1.0" encoding="utf-8"?>
<sst xmlns="http://schemas.openxmlformats.org/spreadsheetml/2006/main" count="1449" uniqueCount="1379">
  <si>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</si>
  <si>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</si>
  <si>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</si>
  <si>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</si>
  <si>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</si>
  <si>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</si>
  <si>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</si>
  <si>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</si>
  <si>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</si>
  <si>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</si>
  <si>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</si>
  <si>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</si>
  <si>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</si>
  <si>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</si>
  <si>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</si>
  <si>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</si>
  <si>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</si>
  <si>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</si>
  <si>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</si>
  <si>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</si>
  <si>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</si>
  <si>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</si>
  <si>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</si>
  <si>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</si>
  <si>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</si>
  <si>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</si>
  <si>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</si>
  <si>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</si>
  <si>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</si>
  <si>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</si>
  <si>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</si>
  <si>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</si>
  <si>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</si>
  <si>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</si>
  <si>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</si>
  <si>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</si>
  <si>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</si>
  <si>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</si>
  <si>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</si>
  <si>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</si>
  <si>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</si>
  <si>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</si>
  <si>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</si>
  <si>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</si>
  <si>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</si>
  <si>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</si>
  <si>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</si>
  <si>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</si>
  <si>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</si>
  <si>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</si>
  <si>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</si>
  <si>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</si>
  <si>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</si>
  <si>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</si>
  <si>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</si>
  <si>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</si>
  <si>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</si>
  <si>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</si>
  <si>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</si>
  <si>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</si>
  <si>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</si>
  <si>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</si>
  <si>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</si>
  <si>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</si>
  <si>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</si>
  <si>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</si>
  <si>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</si>
  <si>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</si>
  <si>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</si>
  <si>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</si>
  <si>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</si>
  <si>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</si>
  <si>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</si>
  <si>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</si>
  <si>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</si>
  <si>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</si>
  <si>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</si>
  <si>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</si>
  <si>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</si>
  <si>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</si>
  <si>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</si>
  <si>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</si>
  <si>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</si>
  <si>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</si>
  <si>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</si>
  <si>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</si>
  <si>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</si>
  <si>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</si>
  <si>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</si>
  <si>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</si>
  <si>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</si>
  <si>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</si>
  <si>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</si>
  <si>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</si>
  <si>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</si>
  <si>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</si>
  <si>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</si>
  <si>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</si>
  <si>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</si>
  <si>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</si>
  <si>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</si>
  <si>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</si>
  <si>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</si>
  <si>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</si>
  <si>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</si>
  <si>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</si>
  <si>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</si>
  <si>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</si>
  <si>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</si>
  <si>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</si>
  <si>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</si>
  <si>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</si>
  <si>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</si>
  <si>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</si>
  <si>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</si>
  <si>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</si>
  <si>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</si>
  <si>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</si>
  <si>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</si>
  <si>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</si>
  <si>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</si>
  <si>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</si>
  <si>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</si>
  <si>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</si>
  <si>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</si>
  <si>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</si>
  <si>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</si>
  <si>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</si>
  <si>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</si>
  <si>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</si>
  <si>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</si>
  <si>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</si>
  <si>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</si>
  <si>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</si>
  <si>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</si>
  <si>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</si>
  <si>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</si>
  <si>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</si>
  <si>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</si>
  <si>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</si>
  <si>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</si>
  <si>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</si>
  <si>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</si>
  <si>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</si>
  <si>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</si>
  <si>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</si>
  <si>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</si>
  <si>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</si>
  <si>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</si>
  <si>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</si>
  <si>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</si>
  <si>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</si>
  <si>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</si>
  <si>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</si>
  <si>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</si>
  <si>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</si>
  <si>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</si>
  <si>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</si>
  <si>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</si>
  <si>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</si>
  <si>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</si>
  <si>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</si>
  <si>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</si>
  <si>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</si>
  <si>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</si>
  <si>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</si>
  <si>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</si>
  <si>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</si>
  <si>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</si>
  <si>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</si>
  <si>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</si>
  <si>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</si>
  <si>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</si>
  <si>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</si>
  <si>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</si>
  <si>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</si>
  <si>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%,V4470072</t>
  </si>
  <si>
    <t>4470072</t>
  </si>
  <si>
    <t>Sales for Resale - Hedge Trans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</si>
  <si>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</si>
  <si>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</si>
  <si>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</si>
  <si>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</si>
  <si>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</si>
  <si>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</si>
  <si>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</si>
  <si>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</si>
  <si>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</si>
  <si>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</si>
  <si>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</si>
  <si>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</si>
  <si>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</si>
  <si>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</si>
  <si>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Cost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</si>
  <si>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</si>
  <si>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</si>
  <si>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</si>
  <si>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</si>
  <si>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</si>
  <si>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</si>
  <si>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</si>
  <si>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</si>
  <si>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</si>
  <si>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</si>
  <si>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</si>
  <si>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</si>
  <si>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%,V4470096</t>
  </si>
  <si>
    <t>4470096</t>
  </si>
  <si>
    <t>PJM Ancillary Serv.-Spin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</si>
  <si>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</si>
  <si>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</si>
  <si>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</si>
  <si>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</si>
  <si>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</si>
  <si>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</si>
  <si>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</si>
  <si>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</si>
  <si>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</si>
  <si>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</si>
  <si>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</si>
  <si>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</si>
  <si>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</si>
  <si>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</si>
  <si>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</si>
  <si>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%,V4470104</t>
  </si>
  <si>
    <t>4470104</t>
  </si>
  <si>
    <t>PJM OATT Ancill.-Reactive</t>
  </si>
  <si>
    <t>%,V4470105</t>
  </si>
  <si>
    <t>4470105</t>
  </si>
  <si>
    <t>PJM OATT Ancill.-Black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</si>
  <si>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</si>
  <si>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</si>
  <si>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</si>
  <si>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</si>
  <si>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</si>
  <si>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</si>
  <si>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%,V4470108</t>
  </si>
  <si>
    <t>4470108</t>
  </si>
  <si>
    <t>PJM Oper.Reserve Rev-LSE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</si>
  <si>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</si>
  <si>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</si>
  <si>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</si>
  <si>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</si>
  <si>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</si>
  <si>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</si>
  <si>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</si>
  <si>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</si>
  <si>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</si>
  <si>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</si>
  <si>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</si>
  <si>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</si>
  <si>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</si>
  <si>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</si>
  <si>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</si>
  <si>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</si>
  <si>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</si>
  <si>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</si>
  <si>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</si>
  <si>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</si>
  <si>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</si>
  <si>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</si>
  <si>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</si>
  <si>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</si>
  <si>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%,V4470119</t>
  </si>
  <si>
    <t>4470119</t>
  </si>
  <si>
    <t>PJM SECA Transm. Expense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</si>
  <si>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</si>
  <si>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</si>
  <si>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</si>
  <si>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</si>
  <si>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</si>
  <si>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</si>
  <si>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</si>
  <si>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</si>
  <si>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</si>
  <si>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</si>
  <si>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</si>
  <si>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</si>
  <si>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%,V4470132</t>
  </si>
  <si>
    <t>4470132</t>
  </si>
  <si>
    <t>Spark Gas - Realized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</si>
  <si>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</si>
  <si>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</si>
  <si>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</si>
  <si>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</si>
  <si>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</si>
  <si>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</si>
  <si>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</si>
  <si>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</si>
  <si>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</si>
  <si>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</si>
  <si>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</si>
  <si>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</si>
  <si>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</si>
  <si>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</si>
  <si>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</si>
  <si>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</si>
  <si>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</si>
  <si>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</si>
  <si>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</si>
  <si>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</si>
  <si>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</si>
  <si>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</si>
  <si>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</si>
  <si>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</si>
  <si>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</si>
  <si>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</si>
  <si>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</si>
  <si>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%,V4500000</t>
  </si>
  <si>
    <t>4500000</t>
  </si>
  <si>
    <t>Forfeited Discounts</t>
  </si>
  <si>
    <t>%,V4510001</t>
  </si>
  <si>
    <t>4510001</t>
  </si>
  <si>
    <t>Misc Service Rev - Nonaffil</t>
  </si>
  <si>
    <t>%,V4510007</t>
  </si>
  <si>
    <t>4510007</t>
  </si>
  <si>
    <t>Service Rev-Indirect Cost-NAC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</si>
  <si>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</si>
  <si>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</si>
  <si>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</si>
  <si>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</si>
  <si>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</si>
  <si>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</si>
  <si>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</si>
  <si>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</si>
  <si>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</si>
  <si>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</si>
  <si>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</si>
  <si>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</si>
  <si>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</si>
  <si>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</si>
  <si>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</si>
  <si>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</si>
  <si>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</si>
  <si>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</si>
  <si>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</si>
  <si>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</si>
  <si>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</si>
  <si>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</si>
  <si>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</si>
  <si>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</si>
  <si>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</si>
  <si>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</si>
  <si>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</si>
  <si>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</si>
  <si>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</si>
  <si>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</si>
  <si>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%,V4560060</t>
  </si>
  <si>
    <t>4560060</t>
  </si>
  <si>
    <t>PJM Pt2Pt Trans.Rev.-NonAff.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</si>
  <si>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</si>
  <si>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</si>
  <si>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</si>
  <si>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</si>
  <si>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</si>
  <si>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</si>
  <si>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</si>
  <si>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</si>
  <si>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</si>
  <si>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%,V4560085</t>
  </si>
  <si>
    <t>4560085</t>
  </si>
  <si>
    <t>PJM Expansion Cost Recov</t>
  </si>
  <si>
    <t>%,V4560095</t>
  </si>
  <si>
    <t>4560095</t>
  </si>
  <si>
    <t>RTO Form. Cost Recovery</t>
  </si>
  <si>
    <t>%,V4560097</t>
  </si>
  <si>
    <t>4560097</t>
  </si>
  <si>
    <t>Sales of Renew. Energy Credits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</si>
  <si>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</si>
  <si>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</si>
  <si>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</si>
  <si>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</si>
  <si>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</si>
  <si>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</si>
  <si>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%,V4470086</t>
  </si>
  <si>
    <t>4470086</t>
  </si>
  <si>
    <t>Sales for Resale-Affil Pool</t>
  </si>
  <si>
    <t>%,V4470088</t>
  </si>
  <si>
    <t>4470088</t>
  </si>
  <si>
    <t>Pool Sales to Dow Plt- Affil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</si>
  <si>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</si>
  <si>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</si>
  <si>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</si>
  <si>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</si>
  <si>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</si>
  <si>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</si>
  <si>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</si>
  <si>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</si>
  <si>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</si>
  <si>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</si>
  <si>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</si>
  <si>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</si>
  <si>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</si>
  <si>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</si>
  <si>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</si>
  <si>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</si>
  <si>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</si>
  <si>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</si>
  <si>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</si>
  <si>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</si>
  <si>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</si>
  <si>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</si>
  <si>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</si>
  <si>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</si>
  <si>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%,V5550001</t>
  </si>
  <si>
    <t>5550001</t>
  </si>
  <si>
    <t>%,V5550010</t>
  </si>
  <si>
    <t>5550010</t>
  </si>
  <si>
    <t>%,V5550032</t>
  </si>
  <si>
    <t>5550032</t>
  </si>
  <si>
    <t>%,V5550035</t>
  </si>
  <si>
    <t>5550035</t>
  </si>
  <si>
    <t>%,V5550036</t>
  </si>
  <si>
    <t>5550036</t>
  </si>
  <si>
    <t>%,V5550038</t>
  </si>
  <si>
    <t>5550038</t>
  </si>
  <si>
    <t>%,V5550039</t>
  </si>
  <si>
    <t>5550039</t>
  </si>
  <si>
    <t>%,V5550040</t>
  </si>
  <si>
    <t>5550040</t>
  </si>
  <si>
    <t>%,V5550041</t>
  </si>
  <si>
    <t>5550041</t>
  </si>
  <si>
    <t>%,V5550042</t>
  </si>
  <si>
    <t>5550042</t>
  </si>
  <si>
    <t>%,V5550043</t>
  </si>
  <si>
    <t>5550043</t>
  </si>
  <si>
    <t>%,V5550044</t>
  </si>
  <si>
    <t>5550044</t>
  </si>
  <si>
    <t>%,V5550045</t>
  </si>
  <si>
    <t>5550045</t>
  </si>
  <si>
    <t>%,V5550048</t>
  </si>
  <si>
    <t>5550048</t>
  </si>
  <si>
    <t>%,V5550057</t>
  </si>
  <si>
    <t>5550057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</si>
  <si>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</si>
  <si>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</si>
  <si>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</si>
  <si>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</si>
  <si>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</si>
  <si>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</si>
  <si>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</si>
  <si>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</si>
  <si>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</si>
  <si>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</si>
  <si>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</si>
  <si>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</si>
  <si>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</si>
  <si>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</si>
  <si>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</si>
  <si>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</si>
  <si>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</si>
  <si>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</si>
  <si>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</si>
  <si>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</si>
  <si>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</si>
  <si>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</si>
  <si>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</si>
  <si>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</si>
  <si>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</si>
  <si>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</si>
  <si>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</si>
  <si>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</si>
  <si>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</si>
  <si>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</si>
  <si>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</si>
  <si>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</si>
  <si>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</si>
  <si>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</si>
  <si>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</si>
  <si>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</si>
  <si>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</si>
  <si>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</si>
  <si>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</si>
  <si>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</si>
  <si>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</si>
  <si>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</si>
  <si>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</si>
  <si>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</si>
  <si>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</si>
  <si>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</si>
  <si>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</si>
  <si>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</si>
  <si>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</si>
  <si>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</si>
  <si>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</si>
  <si>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</si>
  <si>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%,V5060025</t>
  </si>
  <si>
    <t>5060025</t>
  </si>
  <si>
    <t>%,V5090000</t>
  </si>
  <si>
    <t>5090000</t>
  </si>
  <si>
    <t>%,V5090002</t>
  </si>
  <si>
    <t>5090002</t>
  </si>
  <si>
    <t>%,V5090003</t>
  </si>
  <si>
    <t>5090003</t>
  </si>
  <si>
    <t>%,V5490000</t>
  </si>
  <si>
    <t>5490000</t>
  </si>
  <si>
    <t>%,V5560000</t>
  </si>
  <si>
    <t>5560000</t>
  </si>
  <si>
    <t>%,V5560002</t>
  </si>
  <si>
    <t>5560002</t>
  </si>
  <si>
    <t>%,V5560003</t>
  </si>
  <si>
    <t>5560003</t>
  </si>
  <si>
    <t>%,V5560004</t>
  </si>
  <si>
    <t>5560004</t>
  </si>
  <si>
    <t>%,V5570000</t>
  </si>
  <si>
    <t>5570000</t>
  </si>
  <si>
    <t>%,V5570006</t>
  </si>
  <si>
    <t>5570006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</si>
  <si>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</si>
  <si>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</si>
  <si>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</si>
  <si>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</si>
  <si>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</si>
  <si>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</si>
  <si>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</si>
  <si>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</si>
  <si>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%,V5614000</t>
  </si>
  <si>
    <t>5614000</t>
  </si>
  <si>
    <t>%,V5614001</t>
  </si>
  <si>
    <t>5614001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</si>
  <si>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</si>
  <si>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</si>
  <si>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</si>
  <si>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</si>
  <si>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</si>
  <si>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</si>
  <si>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</si>
  <si>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</si>
  <si>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</si>
  <si>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</si>
  <si>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%,V5640000</t>
  </si>
  <si>
    <t>5640000</t>
  </si>
  <si>
    <t>%,V5650002</t>
  </si>
  <si>
    <t>5650002</t>
  </si>
  <si>
    <t>%,V5650003</t>
  </si>
  <si>
    <t>5650003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</si>
  <si>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</si>
  <si>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</si>
  <si>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</si>
  <si>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</si>
  <si>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</si>
  <si>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</si>
  <si>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</si>
  <si>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</si>
  <si>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</si>
  <si>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</si>
  <si>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</si>
  <si>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</si>
  <si>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</si>
  <si>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</si>
  <si>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</si>
  <si>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</si>
  <si>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</si>
  <si>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</si>
  <si>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</si>
  <si>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</si>
  <si>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</si>
  <si>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</si>
  <si>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</si>
  <si>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</si>
  <si>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</si>
  <si>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</si>
  <si>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</si>
  <si>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</si>
  <si>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</si>
  <si>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</si>
  <si>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</si>
  <si>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</si>
  <si>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</si>
  <si>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</si>
  <si>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</si>
  <si>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</si>
  <si>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</si>
  <si>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</si>
  <si>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</si>
  <si>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</si>
  <si>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</si>
  <si>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</si>
  <si>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</si>
  <si>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</si>
  <si>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</si>
  <si>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</si>
  <si>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</si>
  <si>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</si>
  <si>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</si>
  <si>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</si>
  <si>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</si>
  <si>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</si>
  <si>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</si>
  <si>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</si>
  <si>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</si>
  <si>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</si>
  <si>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</si>
  <si>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</si>
  <si>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</si>
  <si>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</si>
  <si>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</si>
  <si>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</si>
  <si>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</si>
  <si>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</si>
  <si>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</si>
  <si>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</si>
  <si>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</si>
  <si>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</si>
  <si>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</si>
  <si>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</si>
  <si>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</si>
  <si>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</si>
  <si>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%,V9080008</t>
  </si>
  <si>
    <t>9080008</t>
  </si>
  <si>
    <t>%,V9080009</t>
  </si>
  <si>
    <t>9080009</t>
  </si>
  <si>
    <t>%,V9090000</t>
  </si>
  <si>
    <t>9090000</t>
  </si>
  <si>
    <t>%,V9100000</t>
  </si>
  <si>
    <t>9100000</t>
  </si>
  <si>
    <t>%,V9110002</t>
  </si>
  <si>
    <t>9110002</t>
  </si>
  <si>
    <t>%,V9120000</t>
  </si>
  <si>
    <t>9120000</t>
  </si>
  <si>
    <t>%,V9120001</t>
  </si>
  <si>
    <t>9120001</t>
  </si>
  <si>
    <t>%,V9120003</t>
  </si>
  <si>
    <t>9120003</t>
  </si>
  <si>
    <t>%,V9130000</t>
  </si>
  <si>
    <t>9130000</t>
  </si>
  <si>
    <t>%,V9130001</t>
  </si>
  <si>
    <t>9130001</t>
  </si>
  <si>
    <t>%,V9200000</t>
  </si>
  <si>
    <t>9200000</t>
  </si>
  <si>
    <t>%,V9210001</t>
  </si>
  <si>
    <t>9210001</t>
  </si>
  <si>
    <t>%,V9210003</t>
  </si>
  <si>
    <t>9210003</t>
  </si>
  <si>
    <t>%,V9210004</t>
  </si>
  <si>
    <t>9210004</t>
  </si>
  <si>
    <t>%,V9220000</t>
  </si>
  <si>
    <t>9220000</t>
  </si>
  <si>
    <t>%,V9220001</t>
  </si>
  <si>
    <t>9220001</t>
  </si>
  <si>
    <t>%,V9220003</t>
  </si>
  <si>
    <t>9220003</t>
  </si>
  <si>
    <t>%,V9220004</t>
  </si>
  <si>
    <t>9220004</t>
  </si>
  <si>
    <t>%,V9220125</t>
  </si>
  <si>
    <t>9220125</t>
  </si>
  <si>
    <t>%,V9220127</t>
  </si>
  <si>
    <t>9220127</t>
  </si>
  <si>
    <t>%,V9220129</t>
  </si>
  <si>
    <t>9220129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</si>
  <si>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</si>
  <si>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</si>
  <si>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</si>
  <si>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</si>
  <si>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</si>
  <si>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</si>
  <si>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</si>
  <si>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</si>
  <si>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</si>
  <si>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</si>
  <si>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</si>
  <si>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</si>
  <si>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</si>
  <si>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</si>
  <si>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</si>
  <si>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</si>
  <si>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</si>
  <si>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</si>
  <si>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</si>
  <si>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</si>
  <si>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</si>
  <si>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</si>
  <si>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</si>
  <si>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</si>
  <si>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</si>
  <si>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</si>
  <si>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</si>
  <si>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</si>
  <si>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</si>
  <si>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</si>
  <si>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</si>
  <si>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</si>
  <si>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</si>
  <si>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</si>
  <si>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</si>
  <si>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</si>
  <si>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</si>
  <si>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</si>
  <si>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</si>
  <si>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</si>
  <si>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</si>
  <si>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</si>
  <si>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</si>
  <si>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</si>
  <si>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</si>
  <si>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</si>
  <si>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%,V9260019</t>
  </si>
  <si>
    <t>9260019</t>
  </si>
  <si>
    <t>%,V9260021</t>
  </si>
  <si>
    <t>9260021</t>
  </si>
  <si>
    <t>%,V9260026</t>
  </si>
  <si>
    <t>9260026</t>
  </si>
  <si>
    <t>%,V9260027</t>
  </si>
  <si>
    <t>9260027</t>
  </si>
  <si>
    <t>%,V9260036</t>
  </si>
  <si>
    <t>9260036</t>
  </si>
  <si>
    <t>%,V9260037</t>
  </si>
  <si>
    <t>9260037</t>
  </si>
  <si>
    <t>%,V9260040</t>
  </si>
  <si>
    <t>9260040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</si>
  <si>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</si>
  <si>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</si>
  <si>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</si>
  <si>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</si>
  <si>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</si>
  <si>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</si>
  <si>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</si>
  <si>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</si>
  <si>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</si>
  <si>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</si>
  <si>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%,V9260056</t>
  </si>
  <si>
    <t>9260056</t>
  </si>
  <si>
    <t>%,V9260057</t>
  </si>
  <si>
    <t>9260057</t>
  </si>
  <si>
    <t>%,V9260058</t>
  </si>
  <si>
    <t>9260058</t>
  </si>
  <si>
    <t>%,V9270000</t>
  </si>
  <si>
    <t>9270000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</si>
  <si>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</si>
  <si>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</si>
  <si>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</si>
  <si>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</si>
  <si>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</si>
  <si>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</si>
  <si>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</si>
  <si>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</si>
  <si>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</si>
  <si>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</si>
  <si>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%,V9301005</t>
  </si>
  <si>
    <t>9301005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</si>
  <si>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</si>
  <si>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</si>
  <si>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</si>
  <si>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</si>
  <si>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</si>
  <si>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</si>
  <si>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</si>
  <si>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</si>
  <si>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</si>
  <si>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</si>
  <si>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</si>
  <si>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</si>
  <si>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</si>
  <si>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</si>
  <si>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</si>
  <si>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</si>
  <si>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</si>
  <si>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</si>
  <si>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</si>
  <si>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</si>
  <si>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</si>
  <si>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</si>
  <si>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</si>
  <si>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</si>
  <si>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</si>
  <si>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</si>
  <si>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</si>
  <si>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</si>
  <si>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</si>
  <si>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</si>
  <si>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</si>
  <si>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</si>
  <si>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</si>
  <si>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</si>
  <si>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</si>
  <si>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</si>
  <si>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</si>
  <si>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</si>
  <si>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</si>
  <si>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</si>
  <si>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</si>
  <si>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</si>
  <si>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%,V5510000</t>
  </si>
  <si>
    <t>5510000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</si>
  <si>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</si>
  <si>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</si>
  <si>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</si>
  <si>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</si>
  <si>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</si>
  <si>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</si>
  <si>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</si>
  <si>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</si>
  <si>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</si>
  <si>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</si>
  <si>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</si>
  <si>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</si>
  <si>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</si>
  <si>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</si>
  <si>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</si>
  <si>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</si>
  <si>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</si>
  <si>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</si>
  <si>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</si>
  <si>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</si>
  <si>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</si>
  <si>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</si>
  <si>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</si>
  <si>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</si>
  <si>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</si>
  <si>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</si>
  <si>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</si>
  <si>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</si>
  <si>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</si>
  <si>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</si>
  <si>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</si>
  <si>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</si>
  <si>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</si>
  <si>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</si>
  <si>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</si>
  <si>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</si>
  <si>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</si>
  <si>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</si>
  <si>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</si>
  <si>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</si>
  <si>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</si>
  <si>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</si>
  <si>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</si>
  <si>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</si>
  <si>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</si>
  <si>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</si>
  <si>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</si>
  <si>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</si>
  <si>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</si>
  <si>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</si>
  <si>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</si>
  <si>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</si>
  <si>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</si>
  <si>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</si>
  <si>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</si>
  <si>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</si>
  <si>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</si>
  <si>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</si>
  <si>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</si>
  <si>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</si>
  <si>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</si>
  <si>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</si>
  <si>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</si>
  <si>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</si>
  <si>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</si>
  <si>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</si>
  <si>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</si>
  <si>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</si>
  <si>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%,V408100502</t>
  </si>
  <si>
    <t>408100502</t>
  </si>
  <si>
    <t>%,V408100503</t>
  </si>
  <si>
    <t>408100503</t>
  </si>
  <si>
    <t>%,V408100504</t>
  </si>
  <si>
    <t>408100504</t>
  </si>
  <si>
    <t>%,V408100505</t>
  </si>
  <si>
    <t>408100505</t>
  </si>
  <si>
    <t>%,V408100506</t>
  </si>
  <si>
    <t>408100506</t>
  </si>
  <si>
    <t>%,V408100605</t>
  </si>
  <si>
    <t>408100605</t>
  </si>
  <si>
    <t>%,V408100606</t>
  </si>
  <si>
    <t>408100606</t>
  </si>
  <si>
    <t>%,V408100607</t>
  </si>
  <si>
    <t>408100607</t>
  </si>
  <si>
    <t>%,V4081007</t>
  </si>
  <si>
    <t>4081007</t>
  </si>
  <si>
    <t>%,V408100804</t>
  </si>
  <si>
    <t>408100804</t>
  </si>
  <si>
    <t>%,V408100805</t>
  </si>
  <si>
    <t>408100805</t>
  </si>
  <si>
    <t>%,V408100806</t>
  </si>
  <si>
    <t>408100806</t>
  </si>
  <si>
    <t>%,V408100807</t>
  </si>
  <si>
    <t>408100807</t>
  </si>
  <si>
    <t>%,V408101406</t>
  </si>
  <si>
    <t>408101406</t>
  </si>
  <si>
    <t>%,V408101705</t>
  </si>
  <si>
    <t>408101705</t>
  </si>
  <si>
    <t>%,V408101706</t>
  </si>
  <si>
    <t>408101706</t>
  </si>
  <si>
    <t>%,V408101804</t>
  </si>
  <si>
    <t>408101804</t>
  </si>
  <si>
    <t>%,V408101805</t>
  </si>
  <si>
    <t>408101805</t>
  </si>
  <si>
    <t>%,V408101806</t>
  </si>
  <si>
    <t>408101806</t>
  </si>
  <si>
    <t>%,V408101900</t>
  </si>
  <si>
    <t>408101900</t>
  </si>
  <si>
    <t>%,V408101905</t>
  </si>
  <si>
    <t>408101905</t>
  </si>
  <si>
    <t>%,V408101906</t>
  </si>
  <si>
    <t>408101906</t>
  </si>
  <si>
    <t>%,V408102904</t>
  </si>
  <si>
    <t>408102904</t>
  </si>
  <si>
    <t>%,V408102905</t>
  </si>
  <si>
    <t>408102905</t>
  </si>
  <si>
    <t>%,V408102906</t>
  </si>
  <si>
    <t>408102906</t>
  </si>
  <si>
    <t>%,V408102907</t>
  </si>
  <si>
    <t>408102907</t>
  </si>
  <si>
    <t>%,V4081033</t>
  </si>
  <si>
    <t>4081033</t>
  </si>
  <si>
    <t>%,V4081034</t>
  </si>
  <si>
    <t>4081034</t>
  </si>
  <si>
    <t>%,V4081035</t>
  </si>
  <si>
    <t>4081035</t>
  </si>
  <si>
    <t>%,V408103604</t>
  </si>
  <si>
    <t>408103604</t>
  </si>
  <si>
    <t>%,V408103605</t>
  </si>
  <si>
    <t>408103605</t>
  </si>
  <si>
    <t>%,V408103606</t>
  </si>
  <si>
    <t>408103606</t>
  </si>
  <si>
    <t>%,V408103607</t>
  </si>
  <si>
    <t>408103607</t>
  </si>
  <si>
    <t>%,V409100200</t>
  </si>
  <si>
    <t>409100200</t>
  </si>
  <si>
    <t>%,V409100201</t>
  </si>
  <si>
    <t>409100201</t>
  </si>
  <si>
    <t>%,V409100202</t>
  </si>
  <si>
    <t>409100202</t>
  </si>
  <si>
    <t>%,V409100204</t>
  </si>
  <si>
    <t>409100204</t>
  </si>
  <si>
    <t>%,V409100205</t>
  </si>
  <si>
    <t>409100205</t>
  </si>
  <si>
    <t>%,V409100206</t>
  </si>
  <si>
    <t>409100206</t>
  </si>
  <si>
    <t>%,V409100207</t>
  </si>
  <si>
    <t>409100207</t>
  </si>
  <si>
    <t>%,V409100299</t>
  </si>
  <si>
    <t>409100299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</si>
  <si>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</si>
  <si>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</si>
  <si>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</si>
  <si>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</si>
  <si>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</si>
  <si>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</si>
  <si>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</si>
  <si>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</si>
  <si>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%,V4160004</t>
  </si>
  <si>
    <t>4160004</t>
  </si>
  <si>
    <t>%,V4180001</t>
  </si>
  <si>
    <t>4180001</t>
  </si>
  <si>
    <t>%,V4180003</t>
  </si>
  <si>
    <t>4180003</t>
  </si>
  <si>
    <t>%,V4180005</t>
  </si>
  <si>
    <t>4180005</t>
  </si>
  <si>
    <t>%,V4190001</t>
  </si>
  <si>
    <t>4190001</t>
  </si>
  <si>
    <t>%,V4190002</t>
  </si>
  <si>
    <t>4190002</t>
  </si>
  <si>
    <t>%,V4190005</t>
  </si>
  <si>
    <t>4190005</t>
  </si>
  <si>
    <t>%,V4191000</t>
  </si>
  <si>
    <t>4191000</t>
  </si>
  <si>
    <t>%,V4210001</t>
  </si>
  <si>
    <t>4210001</t>
  </si>
  <si>
    <t>%,V4210002</t>
  </si>
  <si>
    <t>4210002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</si>
  <si>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</si>
  <si>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</si>
  <si>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</si>
  <si>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</si>
  <si>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</si>
  <si>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</si>
  <si>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</si>
  <si>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</si>
  <si>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</si>
  <si>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</si>
  <si>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</si>
  <si>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</si>
  <si>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</si>
  <si>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</si>
  <si>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</si>
  <si>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</si>
  <si>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</si>
  <si>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</si>
  <si>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</si>
  <si>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</si>
  <si>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</si>
  <si>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</si>
  <si>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</si>
  <si>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</si>
  <si>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</si>
  <si>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</si>
  <si>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</si>
  <si>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</si>
  <si>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</si>
  <si>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</si>
  <si>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</si>
  <si>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</si>
  <si>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</si>
  <si>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</si>
  <si>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</si>
  <si>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</si>
  <si>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</si>
  <si>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</si>
  <si>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</si>
  <si>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</si>
  <si>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</si>
  <si>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</si>
  <si>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%,V4210044</t>
  </si>
  <si>
    <t>4210044</t>
  </si>
  <si>
    <t>%,V4210045</t>
  </si>
  <si>
    <t>4210045</t>
  </si>
  <si>
    <t>%,V4210046</t>
  </si>
  <si>
    <t>4210046</t>
  </si>
  <si>
    <t>%,V4211000</t>
  </si>
  <si>
    <t>4211000</t>
  </si>
  <si>
    <t>%,V408201405</t>
  </si>
  <si>
    <t>408201405</t>
  </si>
  <si>
    <t>%,V408201406</t>
  </si>
  <si>
    <t>408201406</t>
  </si>
  <si>
    <t>%,V4212000</t>
  </si>
  <si>
    <t>4212000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</si>
  <si>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</si>
  <si>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</si>
  <si>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</si>
  <si>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</si>
  <si>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</si>
  <si>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</si>
  <si>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</si>
  <si>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</si>
  <si>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</si>
  <si>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</si>
  <si>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</si>
  <si>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</si>
  <si>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%,V4265011</t>
  </si>
  <si>
    <t>4265011</t>
  </si>
  <si>
    <t>%,V4092001</t>
  </si>
  <si>
    <t>4092001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</si>
  <si>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</si>
  <si>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</si>
  <si>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</si>
  <si>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</si>
  <si>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</si>
  <si>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</si>
  <si>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</si>
  <si>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</si>
  <si>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%,V4270103</t>
  </si>
  <si>
    <t>4270103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</si>
  <si>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</si>
  <si>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</si>
  <si>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</si>
  <si>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</si>
  <si>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</si>
  <si>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</si>
  <si>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</si>
  <si>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</si>
  <si>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</si>
  <si>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</si>
  <si>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</si>
  <si>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</si>
  <si>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</si>
  <si>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</si>
  <si>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</si>
  <si>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</si>
  <si>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</si>
  <si>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</si>
  <si>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%,V4093001</t>
  </si>
  <si>
    <t>4093001</t>
  </si>
  <si>
    <t>%,V4340000</t>
  </si>
  <si>
    <t>4340000</t>
  </si>
  <si>
    <t>SALES TO AFFILIATES</t>
  </si>
  <si>
    <t>GROSS OPERATING REVENUES</t>
  </si>
  <si>
    <t>PROVISION FOR RATE REFUND</t>
  </si>
  <si>
    <t>FUEL</t>
  </si>
  <si>
    <t>Purch Pwr-NonTrading-Nonassoc</t>
  </si>
  <si>
    <t>Interchange In - Nonassociated</t>
  </si>
  <si>
    <t>Gas-Conversion-Mone Plant</t>
  </si>
  <si>
    <t>PJM Normal Purchases (non-ECR)</t>
  </si>
  <si>
    <t>PJM Emer.Energy Purch.</t>
  </si>
  <si>
    <t>Buckeye Excess Energy-OSS</t>
  </si>
  <si>
    <t>PJM Inadvertent Mtr Res-OSS</t>
  </si>
  <si>
    <t>PJM Inadvertent Mtr Res-LSE</t>
  </si>
  <si>
    <t>PJM Ancillary Serv.-Sync</t>
  </si>
  <si>
    <t>PJM OATT Ancill. - Black</t>
  </si>
  <si>
    <t>Realiz. Sharing-555 Optim.</t>
  </si>
  <si>
    <t>Realiz. Sharing-PJM OSS PP</t>
  </si>
  <si>
    <t>Buckeye Excess Energy-LSE</t>
  </si>
  <si>
    <t>PJM Ancill. Regulation Purch.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</si>
  <si>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</si>
  <si>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</si>
  <si>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</si>
  <si>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</si>
  <si>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</si>
  <si>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</si>
  <si>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</si>
  <si>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</si>
  <si>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</si>
  <si>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</si>
  <si>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</si>
  <si>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</si>
  <si>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</si>
  <si>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</si>
  <si>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</si>
  <si>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</si>
  <si>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</si>
  <si>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</si>
  <si>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</si>
  <si>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</si>
  <si>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</si>
  <si>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</si>
  <si>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</si>
  <si>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</si>
  <si>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</si>
  <si>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</si>
  <si>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</si>
  <si>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</si>
  <si>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Misc Stm Pwr Exp Environmental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</si>
  <si>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</si>
  <si>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</si>
  <si>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</si>
  <si>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</si>
  <si>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</si>
  <si>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PJM Admin.Services-OSS</t>
  </si>
  <si>
    <t>PJM Admin.Services-LSE</t>
  </si>
  <si>
    <t>Realiz. Sharing-PJM OSS Admin</t>
  </si>
  <si>
    <t>Other Expenses</t>
  </si>
  <si>
    <t>PJM Trans.Mkt Expan. Exp.</t>
  </si>
  <si>
    <t>Load Dispatching</t>
  </si>
  <si>
    <t>Load Dispatch - Reliability</t>
  </si>
  <si>
    <t>Load Dispatch-Mntr&amp;Op TransSys</t>
  </si>
  <si>
    <t>PJM Admin-SSC&amp;DS-OSS</t>
  </si>
  <si>
    <t>PJM Admin-SSC&amp;DS-Internal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</si>
  <si>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</si>
  <si>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</si>
  <si>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</si>
  <si>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</si>
  <si>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</si>
  <si>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Underground Line Expenses</t>
  </si>
  <si>
    <t>Transmssn Elec by Others-NAC</t>
  </si>
  <si>
    <t>AEP Trans Equalization Agmt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</si>
  <si>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</si>
  <si>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</si>
  <si>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</si>
  <si>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</si>
  <si>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</si>
  <si>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</si>
  <si>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</si>
  <si>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</si>
  <si>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</si>
  <si>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</si>
  <si>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</si>
  <si>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</si>
  <si>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</si>
  <si>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</si>
  <si>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</si>
  <si>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</si>
  <si>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</si>
  <si>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</si>
  <si>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</si>
  <si>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</si>
  <si>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</si>
  <si>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</si>
  <si>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</si>
  <si>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</si>
  <si>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</si>
  <si>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</si>
  <si>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</si>
  <si>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</si>
  <si>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</si>
  <si>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</si>
  <si>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</si>
  <si>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Assistnce - M&amp;CS Trning</t>
  </si>
  <si>
    <t>Cust Assistance Expense - DSM</t>
  </si>
  <si>
    <t>Information &amp; Instruct Advrtis</t>
  </si>
  <si>
    <t>Misc Cust Svc&amp;Informational Ex</t>
  </si>
  <si>
    <t>Supervision - Comm &amp; Ind</t>
  </si>
  <si>
    <t>Demonstrating &amp; Selling Exp</t>
  </si>
  <si>
    <t>Demo &amp; Selling Exp - Res</t>
  </si>
  <si>
    <t>Demo &amp; Selling Exp - Area Dev</t>
  </si>
  <si>
    <t>Advertising Expenses</t>
  </si>
  <si>
    <t>Advertising Exp - Residential</t>
  </si>
  <si>
    <t>Administrative &amp; Gen Salaries</t>
  </si>
  <si>
    <t>Off Supl &amp; Exp - Nonassociated</t>
  </si>
  <si>
    <t>Office Supplies &amp; Exp - Trnsf</t>
  </si>
  <si>
    <t>Office Utilites</t>
  </si>
  <si>
    <t>Administrative Exp Trnsf - Cr</t>
  </si>
  <si>
    <t>Admin Exp Trnsf to Cnstrction</t>
  </si>
  <si>
    <t>Admin Exp Trnsf Non-Utlty Acct</t>
  </si>
  <si>
    <t>Admin Exp Trnsf to ABD</t>
  </si>
  <si>
    <t>SSA Expense Transfers BL</t>
  </si>
  <si>
    <t>SSA Expense Transfers IT</t>
  </si>
  <si>
    <t>SLA Expense Transfers TC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</si>
  <si>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</si>
  <si>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</si>
  <si>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</si>
  <si>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</si>
  <si>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</si>
  <si>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</si>
  <si>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</si>
  <si>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</si>
  <si>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</si>
  <si>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</si>
  <si>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</si>
  <si>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</si>
  <si>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</si>
  <si>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</si>
  <si>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</si>
  <si>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</si>
  <si>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</si>
  <si>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</si>
  <si>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</si>
  <si>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</si>
  <si>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</si>
  <si>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</si>
  <si>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</si>
  <si>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</si>
  <si>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</si>
  <si>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Administration</t>
  </si>
  <si>
    <t>Savings Plan Contributions</t>
  </si>
  <si>
    <t>Deferred Compensation</t>
  </si>
  <si>
    <t>Supplemental Pension</t>
  </si>
  <si>
    <t>SFAS 112 Postemployment Benef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</si>
  <si>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</si>
  <si>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</si>
  <si>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</si>
  <si>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</si>
  <si>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</si>
  <si>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Fidelity Stock Option Admin</t>
  </si>
  <si>
    <t>Postret Ben Medicare Subsidy</t>
  </si>
  <si>
    <t>Frg Ben Loading - Accrual</t>
  </si>
  <si>
    <t>Franchise Requirements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</si>
  <si>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</si>
  <si>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</si>
  <si>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</si>
  <si>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</si>
  <si>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</si>
  <si>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Radio &amp;TV Advertising Prod Exp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</si>
  <si>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</si>
  <si>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</si>
  <si>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</si>
  <si>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</si>
  <si>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</si>
  <si>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</si>
  <si>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</si>
  <si>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</si>
  <si>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</si>
  <si>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</si>
  <si>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</si>
  <si>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</si>
  <si>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</si>
  <si>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</si>
  <si>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</si>
  <si>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</si>
  <si>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</si>
  <si>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</si>
  <si>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</si>
  <si>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</si>
  <si>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</si>
  <si>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</si>
  <si>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</si>
  <si>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</si>
  <si>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</si>
  <si>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</si>
  <si>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</si>
  <si>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</si>
  <si>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</si>
  <si>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</si>
  <si>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</si>
  <si>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</si>
  <si>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</si>
  <si>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</si>
  <si>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</si>
  <si>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</si>
  <si>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</si>
  <si>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</si>
  <si>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</si>
  <si>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</si>
  <si>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</si>
  <si>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</si>
  <si>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</si>
  <si>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</si>
  <si>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</si>
  <si>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</si>
  <si>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</si>
  <si>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</si>
  <si>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</si>
  <si>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</si>
  <si>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</si>
  <si>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</si>
  <si>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</si>
  <si>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</si>
  <si>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</si>
  <si>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</si>
  <si>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</si>
  <si>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</si>
  <si>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</si>
  <si>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</si>
  <si>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</si>
  <si>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</si>
  <si>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</si>
  <si>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</si>
  <si>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</si>
  <si>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</si>
  <si>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</si>
  <si>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</si>
  <si>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</si>
  <si>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</si>
  <si>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Water Heater - Other Expenses</t>
  </si>
  <si>
    <t>Non-Operatng Rental Income</t>
  </si>
  <si>
    <t>Non-Opratng Rntal Inc-Maint</t>
  </si>
  <si>
    <t>Non-Opratng Rntal Inc-Depr</t>
  </si>
  <si>
    <t>Interest Inc - Assoc Non CBP</t>
  </si>
  <si>
    <t>Int &amp; Dividend Inc - Nonassoc</t>
  </si>
  <si>
    <t>Interest Income - Assoc CBP</t>
  </si>
  <si>
    <t>Allw Oth Fnds Usd Drng Cnstr</t>
  </si>
  <si>
    <t>Misc Non-Operating Inc-Assoc</t>
  </si>
  <si>
    <t>Misc Non-Op Inc-NonAsc-Rents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</si>
  <si>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</si>
  <si>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</si>
  <si>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</si>
  <si>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</si>
  <si>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</si>
  <si>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</si>
  <si>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</si>
  <si>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</si>
  <si>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</si>
  <si>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</si>
  <si>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</si>
  <si>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</si>
  <si>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</si>
  <si>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</si>
  <si>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</si>
  <si>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</si>
  <si>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</si>
  <si>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</si>
  <si>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</si>
  <si>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</si>
  <si>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</si>
  <si>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Realiz Sharing NY ISO</t>
  </si>
  <si>
    <t>UnReal Aff Fin Assign SNWA</t>
  </si>
  <si>
    <t>Real Aff Fin Assign SNWA</t>
  </si>
  <si>
    <t>Gain on Dspsition of Property</t>
  </si>
  <si>
    <t>OTHER INCOME</t>
  </si>
  <si>
    <t>Loss on Dspsition of Property</t>
  </si>
  <si>
    <t>Donations</t>
  </si>
  <si>
    <t>Penalties</t>
  </si>
  <si>
    <t>Civic &amp; Political Activities</t>
  </si>
  <si>
    <t>Other Deductions - Nonassoc</t>
  </si>
  <si>
    <t>Special Allowance Losses</t>
  </si>
  <si>
    <t>Social &amp; Service Club Dues</t>
  </si>
  <si>
    <t>Int Rate Hedge Unreal Losses</t>
  </si>
  <si>
    <t>OTHER INCOME DEDUCTIONS</t>
  </si>
  <si>
    <t>Inc Tax, Oth Inc&amp;Ded-Federal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</si>
  <si>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</si>
  <si>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</si>
  <si>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</si>
  <si>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</si>
  <si>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</si>
  <si>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 on LTD - Notes-Affiliated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</si>
  <si>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</si>
  <si>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</si>
  <si>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</si>
  <si>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</si>
  <si>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</si>
  <si>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</si>
  <si>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</si>
  <si>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</si>
  <si>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</si>
  <si>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</si>
  <si>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</si>
  <si>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</si>
  <si>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</si>
  <si>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</si>
  <si>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</si>
  <si>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</si>
  <si>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</si>
  <si>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IT, Extraordinary - Federal</t>
  </si>
  <si>
    <t>Extraordinary Income</t>
  </si>
  <si>
    <t>PREF STK DIVIDEND REQUIREMENT</t>
  </si>
  <si>
    <t>GLR1100S</t>
  </si>
  <si>
    <t>2007-01-31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</si>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</sst>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" fontId="9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3" fontId="10" fillId="2" borderId="0" xfId="0" applyNumberFormat="1" applyFont="1" applyFill="1" applyAlignment="1" quotePrefix="1">
      <alignment/>
    </xf>
    <xf numFmtId="40" fontId="5" fillId="0" borderId="1" xfId="0" applyNumberFormat="1" applyFont="1" applyBorder="1" applyAlignment="1" quotePrefix="1">
      <alignment horizontal="center"/>
    </xf>
    <xf numFmtId="40" fontId="1" fillId="0" borderId="1" xfId="0" applyNumberFormat="1" applyFont="1" applyBorder="1" applyAlignment="1">
      <alignment/>
    </xf>
    <xf numFmtId="40" fontId="1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 horizontal="right"/>
    </xf>
    <xf numFmtId="8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 horizontal="right"/>
    </xf>
    <xf numFmtId="4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2" borderId="0" xfId="0" applyNumberFormat="1" applyFont="1" applyFill="1" applyBorder="1" applyAlignment="1">
      <alignment horizontal="left"/>
    </xf>
    <xf numFmtId="38" fontId="0" fillId="2" borderId="0" xfId="0" applyNumberFormat="1" applyFill="1" applyAlignment="1">
      <alignment/>
    </xf>
    <xf numFmtId="38" fontId="0" fillId="2" borderId="0" xfId="0" applyNumberFormat="1" applyFont="1" applyFill="1" applyAlignment="1" applyProtection="1">
      <alignment horizontal="centerContinuous"/>
      <protection hidden="1"/>
    </xf>
    <xf numFmtId="38" fontId="1" fillId="2" borderId="0" xfId="0" applyNumberFormat="1" applyFont="1" applyFill="1" applyAlignment="1">
      <alignment/>
    </xf>
    <xf numFmtId="38" fontId="0" fillId="2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2" borderId="0" xfId="0" applyNumberFormat="1" applyFont="1" applyFill="1" applyAlignment="1">
      <alignment/>
    </xf>
    <xf numFmtId="40" fontId="0" fillId="2" borderId="0" xfId="0" applyNumberFormat="1" applyFont="1" applyFill="1" applyAlignment="1">
      <alignment/>
    </xf>
    <xf numFmtId="40" fontId="1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" xfId="0" applyNumberFormat="1" applyFont="1" applyBorder="1" applyAlignment="1" quotePrefix="1">
      <alignment/>
    </xf>
    <xf numFmtId="3" fontId="0" fillId="2" borderId="0" xfId="0" applyNumberFormat="1" applyFont="1" applyFill="1" applyAlignment="1" applyProtection="1" quotePrefix="1">
      <alignment horizontal="centerContinuous"/>
      <protection hidden="1"/>
    </xf>
    <xf numFmtId="38" fontId="0" fillId="2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43"/>
  <sheetViews>
    <sheetView tabSelected="1" zoomScale="68" zoomScaleNormal="68" workbookViewId="0" topLeftCell="A1">
      <pane xSplit="3" ySplit="7" topLeftCell="D416" activePane="bottomRight" state="frozen"/>
      <selection pane="topLeft" activeCell="B2" sqref="B2"/>
      <selection pane="topRight" activeCell="D2" sqref="D2"/>
      <selection pane="bottomLeft" activeCell="B8" sqref="B8"/>
      <selection pane="bottomRight" activeCell="E465" sqref="E465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IF(AN513="error",AN514,AN513)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IF(AN513="error",AN514,AN513)</f>
        <v>KYP CORP CONSOLIDATED</v>
      </c>
      <c r="M2" s="6"/>
      <c r="N2" s="12"/>
      <c r="O2" s="10"/>
      <c r="P2" s="24"/>
      <c r="Q2" s="20"/>
      <c r="R2" s="20"/>
      <c r="S2" s="22"/>
      <c r="T2" s="79" t="str">
        <f>IF(AN513="error",AN514,AN513)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IF(AN513="error",AN514,AN513)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AO497*1</f>
        <v>39113</v>
      </c>
      <c r="C4" s="30"/>
      <c r="D4" s="7"/>
      <c r="E4" s="6"/>
      <c r="F4" s="6"/>
      <c r="G4" s="6"/>
      <c r="H4" s="10"/>
      <c r="I4" s="10"/>
      <c r="J4" s="10"/>
      <c r="K4" s="22"/>
      <c r="L4" s="19">
        <f>AO497*1</f>
        <v>39113</v>
      </c>
      <c r="M4" s="6"/>
      <c r="N4" s="12"/>
      <c r="O4" s="10"/>
      <c r="P4" s="24"/>
      <c r="Q4" s="20"/>
      <c r="R4" s="20"/>
      <c r="S4" s="22"/>
      <c r="T4" s="19">
        <f>AO497*1</f>
        <v>39113</v>
      </c>
      <c r="U4" s="30"/>
      <c r="V4" s="10"/>
      <c r="W4" s="10"/>
      <c r="X4" s="20"/>
      <c r="Y4" s="20"/>
      <c r="Z4" s="20"/>
      <c r="AA4" s="22"/>
      <c r="AB4" s="19">
        <f>AO497*1</f>
        <v>39113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1375</v>
      </c>
      <c r="C5" s="56">
        <f>IF(AO510&gt;0,"REPORT HAS "&amp;AO510&amp;"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02/09/07 14:33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02/09/07 14:33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02/09/07 14:33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02/09/07 14:33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TEXT($AO$497,"YYYY")</f>
        <v>2007</v>
      </c>
      <c r="F7" s="66"/>
      <c r="G7" s="78">
        <f>+E7-1</f>
        <v>2006</v>
      </c>
      <c r="H7" s="63"/>
      <c r="I7" s="63" t="s">
        <v>24</v>
      </c>
      <c r="J7" s="63"/>
      <c r="K7" s="68" t="s">
        <v>25</v>
      </c>
      <c r="L7" s="63"/>
      <c r="M7" s="67" t="str">
        <f>TEXT($AO$497,"YYYY")</f>
        <v>2007</v>
      </c>
      <c r="N7" s="66"/>
      <c r="O7" s="78">
        <f>+M7-1</f>
        <v>2006</v>
      </c>
      <c r="P7" s="63"/>
      <c r="Q7" s="63" t="s">
        <v>24</v>
      </c>
      <c r="R7" s="63"/>
      <c r="S7" s="68" t="s">
        <v>25</v>
      </c>
      <c r="T7" s="63"/>
      <c r="U7" s="67" t="str">
        <f>TEXT($AO$497,"YYYY")</f>
        <v>2007</v>
      </c>
      <c r="V7" s="63"/>
      <c r="W7" s="78">
        <f>+U7-1</f>
        <v>2006</v>
      </c>
      <c r="X7" s="63"/>
      <c r="Y7" s="63" t="s">
        <v>24</v>
      </c>
      <c r="Z7" s="63"/>
      <c r="AA7" s="68" t="s">
        <v>25</v>
      </c>
      <c r="AB7" s="63"/>
      <c r="AC7" s="67" t="str">
        <f>TEXT($AO$497,"YYYY")</f>
        <v>2007</v>
      </c>
      <c r="AD7" s="63"/>
      <c r="AE7" s="78">
        <f>+AC7-1</f>
        <v>2006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0</v>
      </c>
      <c r="G10" s="5">
        <v>1836261.64</v>
      </c>
      <c r="I10" s="9">
        <f aca="true" t="shared" si="0" ref="I10:I41">+E10-G10</f>
        <v>-1836261.64</v>
      </c>
      <c r="K10" s="21" t="str">
        <f aca="true" t="shared" si="1" ref="K10:K41">IF(G10&lt;0,IF(I10=0,0,IF(OR(G10=0,E10=0),"N.M.",IF(ABS(I10/G10)&gt;=10,"N.M.",I10/(-G10)))),IF(I10=0,0,IF(OR(G10=0,E10=0),"N.M.",IF(ABS(I10/G10)&gt;=10,"N.M.",I10/G10))))</f>
        <v>N.M.</v>
      </c>
      <c r="M10" s="9">
        <v>964319.9</v>
      </c>
      <c r="O10" s="9">
        <v>1836261.64</v>
      </c>
      <c r="Q10" s="9">
        <f aca="true" t="shared" si="2" ref="Q10:Q41">+M10-O10</f>
        <v>-871941.7399999999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-0.47484613358257594</v>
      </c>
      <c r="U10" s="9">
        <v>0</v>
      </c>
      <c r="W10" s="9">
        <v>1836261.64</v>
      </c>
      <c r="Y10" s="9">
        <f aca="true" t="shared" si="4" ref="Y10:Y41">+U10-W10</f>
        <v>-1836261.64</v>
      </c>
      <c r="AA10" s="21" t="str">
        <f aca="true" t="shared" si="5" ref="AA10:AA41">IF(W10&lt;0,IF(Y10=0,0,IF(OR(W10=0,U10=0),"N.M.",IF(ABS(Y10/W10)&gt;=10,"N.M.",Y10/(-W10)))),IF(Y10=0,0,IF(OR(W10=0,U10=0),"N.M.",IF(ABS(Y10/W10)&gt;=10,"N.M.",Y10/W10))))</f>
        <v>N.M.</v>
      </c>
      <c r="AC10" s="9">
        <v>2781167.05</v>
      </c>
      <c r="AE10" s="9">
        <v>6018952.1899999995</v>
      </c>
      <c r="AG10" s="9">
        <f aca="true" t="shared" si="6" ref="AG10:AG41">+AC10-AE10</f>
        <v>-3237785.1399999997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-0.5379316927254078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0</v>
      </c>
      <c r="G11" s="5">
        <v>0</v>
      </c>
      <c r="I11" s="9">
        <f t="shared" si="0"/>
        <v>0</v>
      </c>
      <c r="K11" s="21">
        <f t="shared" si="1"/>
        <v>0</v>
      </c>
      <c r="M11" s="9">
        <v>0</v>
      </c>
      <c r="O11" s="9">
        <v>0</v>
      </c>
      <c r="Q11" s="9">
        <f t="shared" si="2"/>
        <v>0</v>
      </c>
      <c r="S11" s="21">
        <f t="shared" si="3"/>
        <v>0</v>
      </c>
      <c r="U11" s="9">
        <v>0</v>
      </c>
      <c r="W11" s="9">
        <v>0</v>
      </c>
      <c r="Y11" s="9">
        <f t="shared" si="4"/>
        <v>0</v>
      </c>
      <c r="AA11" s="21">
        <f t="shared" si="5"/>
        <v>0</v>
      </c>
      <c r="AC11" s="9">
        <v>0</v>
      </c>
      <c r="AE11" s="9">
        <v>-9001.15</v>
      </c>
      <c r="AG11" s="9">
        <f t="shared" si="6"/>
        <v>9001.15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9384277.18</v>
      </c>
      <c r="G12" s="5">
        <v>12348401.88</v>
      </c>
      <c r="I12" s="9">
        <f t="shared" si="0"/>
        <v>-2964124.700000001</v>
      </c>
      <c r="K12" s="21">
        <f t="shared" si="1"/>
        <v>-0.24004115907507223</v>
      </c>
      <c r="M12" s="9">
        <v>26507045.66</v>
      </c>
      <c r="O12" s="9">
        <v>33635137.26</v>
      </c>
      <c r="Q12" s="9">
        <f t="shared" si="2"/>
        <v>-7128091.599999998</v>
      </c>
      <c r="S12" s="21">
        <f t="shared" si="3"/>
        <v>-0.2119239634700988</v>
      </c>
      <c r="U12" s="9">
        <v>9384277.18</v>
      </c>
      <c r="W12" s="9">
        <v>12348401.88</v>
      </c>
      <c r="Y12" s="9">
        <f t="shared" si="4"/>
        <v>-2964124.700000001</v>
      </c>
      <c r="AA12" s="21">
        <f t="shared" si="5"/>
        <v>-0.24004115907507223</v>
      </c>
      <c r="AC12" s="9">
        <v>88259010.78999999</v>
      </c>
      <c r="AE12" s="9">
        <v>94787122.17</v>
      </c>
      <c r="AG12" s="9">
        <f t="shared" si="6"/>
        <v>-6528111.38000001</v>
      </c>
      <c r="AI12" s="21">
        <f t="shared" si="7"/>
        <v>-0.06887129000806555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4217305.41</v>
      </c>
      <c r="G13" s="5">
        <v>5072996.52</v>
      </c>
      <c r="I13" s="9">
        <f t="shared" si="0"/>
        <v>-855691.1099999994</v>
      </c>
      <c r="K13" s="21">
        <f t="shared" si="1"/>
        <v>-0.1686756745498417</v>
      </c>
      <c r="M13" s="9">
        <v>11791309.48</v>
      </c>
      <c r="O13" s="9">
        <v>14232396.04</v>
      </c>
      <c r="Q13" s="9">
        <f t="shared" si="2"/>
        <v>-2441086.5599999987</v>
      </c>
      <c r="S13" s="21">
        <f t="shared" si="3"/>
        <v>-0.1715162052221812</v>
      </c>
      <c r="U13" s="9">
        <v>4217305.41</v>
      </c>
      <c r="W13" s="9">
        <v>5072996.52</v>
      </c>
      <c r="Y13" s="9">
        <f t="shared" si="4"/>
        <v>-855691.1099999994</v>
      </c>
      <c r="AA13" s="21">
        <f t="shared" si="5"/>
        <v>-0.1686756745498417</v>
      </c>
      <c r="AC13" s="9">
        <v>47381244.54000001</v>
      </c>
      <c r="AE13" s="9">
        <v>50333853.980000004</v>
      </c>
      <c r="AG13" s="9">
        <f t="shared" si="6"/>
        <v>-2952609.4399999976</v>
      </c>
      <c r="AI13" s="21">
        <f t="shared" si="7"/>
        <v>-0.05866050791924671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5190364.14</v>
      </c>
      <c r="G14" s="5">
        <v>0</v>
      </c>
      <c r="I14" s="9">
        <f t="shared" si="0"/>
        <v>5190364.14</v>
      </c>
      <c r="K14" s="21" t="str">
        <f t="shared" si="1"/>
        <v>N.M.</v>
      </c>
      <c r="M14" s="9">
        <v>14586827.34</v>
      </c>
      <c r="O14" s="9">
        <v>0</v>
      </c>
      <c r="Q14" s="9">
        <f t="shared" si="2"/>
        <v>14586827.34</v>
      </c>
      <c r="S14" s="21" t="str">
        <f t="shared" si="3"/>
        <v>N.M.</v>
      </c>
      <c r="U14" s="9">
        <v>5190364.14</v>
      </c>
      <c r="W14" s="9">
        <v>0</v>
      </c>
      <c r="Y14" s="9">
        <f t="shared" si="4"/>
        <v>5190364.14</v>
      </c>
      <c r="AA14" s="21" t="str">
        <f t="shared" si="5"/>
        <v>N.M.</v>
      </c>
      <c r="AC14" s="9">
        <v>22277300.36</v>
      </c>
      <c r="AE14" s="9">
        <v>0</v>
      </c>
      <c r="AG14" s="9">
        <f t="shared" si="6"/>
        <v>22277300.36</v>
      </c>
      <c r="AI14" s="21" t="str">
        <f t="shared" si="7"/>
        <v>N.M.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4761935.23</v>
      </c>
      <c r="G15" s="5">
        <v>5254667.12</v>
      </c>
      <c r="I15" s="9">
        <f t="shared" si="0"/>
        <v>-492731.88999999966</v>
      </c>
      <c r="K15" s="21">
        <f t="shared" si="1"/>
        <v>-0.09377033382849181</v>
      </c>
      <c r="M15" s="9">
        <v>13631559.66</v>
      </c>
      <c r="O15" s="9">
        <v>16139040.559999999</v>
      </c>
      <c r="Q15" s="9">
        <f t="shared" si="2"/>
        <v>-2507480.8999999985</v>
      </c>
      <c r="S15" s="21">
        <f t="shared" si="3"/>
        <v>-0.15536740803630514</v>
      </c>
      <c r="U15" s="9">
        <v>4761935.23</v>
      </c>
      <c r="W15" s="9">
        <v>5254667.12</v>
      </c>
      <c r="Y15" s="9">
        <f t="shared" si="4"/>
        <v>-492731.88999999966</v>
      </c>
      <c r="AA15" s="21">
        <f t="shared" si="5"/>
        <v>-0.09377033382849181</v>
      </c>
      <c r="AC15" s="9">
        <v>62479377.879999995</v>
      </c>
      <c r="AE15" s="9">
        <v>62723152.93</v>
      </c>
      <c r="AG15" s="9">
        <f t="shared" si="6"/>
        <v>-243775.05000000447</v>
      </c>
      <c r="AI15" s="21">
        <f t="shared" si="7"/>
        <v>-0.003886524171896479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3919000.58</v>
      </c>
      <c r="G16" s="5">
        <v>6778530.98</v>
      </c>
      <c r="I16" s="9">
        <f t="shared" si="0"/>
        <v>-2859530.4000000004</v>
      </c>
      <c r="K16" s="21">
        <f t="shared" si="1"/>
        <v>-0.4218510483225674</v>
      </c>
      <c r="M16" s="9">
        <v>11598595.32</v>
      </c>
      <c r="O16" s="9">
        <v>20465478.21</v>
      </c>
      <c r="Q16" s="9">
        <f t="shared" si="2"/>
        <v>-8866882.89</v>
      </c>
      <c r="S16" s="21">
        <f t="shared" si="3"/>
        <v>-0.43326047889110136</v>
      </c>
      <c r="U16" s="9">
        <v>3919000.58</v>
      </c>
      <c r="W16" s="9">
        <v>6778530.98</v>
      </c>
      <c r="Y16" s="9">
        <f t="shared" si="4"/>
        <v>-2859530.4000000004</v>
      </c>
      <c r="AA16" s="21">
        <f t="shared" si="5"/>
        <v>-0.4218510483225674</v>
      </c>
      <c r="AC16" s="9">
        <v>67106106.41</v>
      </c>
      <c r="AE16" s="9">
        <v>77282592.36</v>
      </c>
      <c r="AG16" s="9">
        <f t="shared" si="6"/>
        <v>-10176485.950000003</v>
      </c>
      <c r="AI16" s="21">
        <f t="shared" si="7"/>
        <v>-0.1316788896339761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3302769.59</v>
      </c>
      <c r="G17" s="5">
        <v>4160990.87</v>
      </c>
      <c r="I17" s="9">
        <f t="shared" si="0"/>
        <v>-858221.2800000003</v>
      </c>
      <c r="K17" s="21">
        <f t="shared" si="1"/>
        <v>-0.2062540646718603</v>
      </c>
      <c r="M17" s="9">
        <v>9443544.8</v>
      </c>
      <c r="O17" s="9">
        <v>13801003.23</v>
      </c>
      <c r="Q17" s="9">
        <f t="shared" si="2"/>
        <v>-4357458.43</v>
      </c>
      <c r="S17" s="21">
        <f t="shared" si="3"/>
        <v>-0.31573490400523585</v>
      </c>
      <c r="U17" s="9">
        <v>3302769.59</v>
      </c>
      <c r="W17" s="9">
        <v>4160990.87</v>
      </c>
      <c r="Y17" s="9">
        <f t="shared" si="4"/>
        <v>-858221.2800000003</v>
      </c>
      <c r="AA17" s="21">
        <f t="shared" si="5"/>
        <v>-0.2062540646718603</v>
      </c>
      <c r="AC17" s="9">
        <v>47322837.81</v>
      </c>
      <c r="AE17" s="9">
        <v>50846067.949999996</v>
      </c>
      <c r="AG17" s="9">
        <f t="shared" si="6"/>
        <v>-3523230.139999993</v>
      </c>
      <c r="AI17" s="21">
        <f t="shared" si="7"/>
        <v>-0.06929208652800051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840853.77</v>
      </c>
      <c r="G18" s="5">
        <v>939422.52</v>
      </c>
      <c r="I18" s="9">
        <f t="shared" si="0"/>
        <v>-98568.75</v>
      </c>
      <c r="K18" s="21">
        <f t="shared" si="1"/>
        <v>-0.10492483190630772</v>
      </c>
      <c r="M18" s="9">
        <v>2518782.56</v>
      </c>
      <c r="O18" s="9">
        <v>2983905.94</v>
      </c>
      <c r="Q18" s="9">
        <f t="shared" si="2"/>
        <v>-465123.3799999999</v>
      </c>
      <c r="S18" s="21">
        <f t="shared" si="3"/>
        <v>-0.15587735986074677</v>
      </c>
      <c r="U18" s="9">
        <v>840853.77</v>
      </c>
      <c r="W18" s="9">
        <v>939422.52</v>
      </c>
      <c r="Y18" s="9">
        <f t="shared" si="4"/>
        <v>-98568.75</v>
      </c>
      <c r="AA18" s="21">
        <f t="shared" si="5"/>
        <v>-0.10492483190630772</v>
      </c>
      <c r="AC18" s="9">
        <v>10735535.27</v>
      </c>
      <c r="AE18" s="9">
        <v>11050104.03</v>
      </c>
      <c r="AG18" s="9">
        <f t="shared" si="6"/>
        <v>-314568.7599999998</v>
      </c>
      <c r="AI18" s="21">
        <f t="shared" si="7"/>
        <v>-0.028467493079338893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757148.83</v>
      </c>
      <c r="G19" s="5">
        <v>796182.57</v>
      </c>
      <c r="I19" s="9">
        <f t="shared" si="0"/>
        <v>-39033.73999999999</v>
      </c>
      <c r="K19" s="21">
        <f t="shared" si="1"/>
        <v>-0.04902611721329191</v>
      </c>
      <c r="M19" s="9">
        <v>2159735.91</v>
      </c>
      <c r="O19" s="9">
        <v>2544146.73</v>
      </c>
      <c r="Q19" s="9">
        <f t="shared" si="2"/>
        <v>-384410.81999999983</v>
      </c>
      <c r="S19" s="21">
        <f t="shared" si="3"/>
        <v>-0.1510961673189344</v>
      </c>
      <c r="U19" s="9">
        <v>757148.83</v>
      </c>
      <c r="W19" s="9">
        <v>796182.57</v>
      </c>
      <c r="Y19" s="9">
        <f t="shared" si="4"/>
        <v>-39033.73999999999</v>
      </c>
      <c r="AA19" s="21">
        <f t="shared" si="5"/>
        <v>-0.04902611721329191</v>
      </c>
      <c r="AC19" s="9">
        <v>9999324.540000001</v>
      </c>
      <c r="AE19" s="9">
        <v>9999500.030000001</v>
      </c>
      <c r="AG19" s="9">
        <f t="shared" si="6"/>
        <v>-175.49000000022352</v>
      </c>
      <c r="AI19" s="21">
        <f t="shared" si="7"/>
        <v>-1.7549877441244778E-05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2320320.6</v>
      </c>
      <c r="G20" s="5">
        <v>0</v>
      </c>
      <c r="I20" s="9">
        <f t="shared" si="0"/>
        <v>2320320.6</v>
      </c>
      <c r="K20" s="21" t="str">
        <f t="shared" si="1"/>
        <v>N.M.</v>
      </c>
      <c r="M20" s="9">
        <v>6589304.75</v>
      </c>
      <c r="O20" s="9">
        <v>0</v>
      </c>
      <c r="Q20" s="9">
        <f t="shared" si="2"/>
        <v>6589304.75</v>
      </c>
      <c r="S20" s="21" t="str">
        <f t="shared" si="3"/>
        <v>N.M.</v>
      </c>
      <c r="U20" s="9">
        <v>2320320.6</v>
      </c>
      <c r="W20" s="9">
        <v>0</v>
      </c>
      <c r="Y20" s="9">
        <f t="shared" si="4"/>
        <v>2320320.6</v>
      </c>
      <c r="AA20" s="21" t="str">
        <f t="shared" si="5"/>
        <v>N.M.</v>
      </c>
      <c r="AC20" s="9">
        <v>12134373</v>
      </c>
      <c r="AE20" s="9">
        <v>0</v>
      </c>
      <c r="AG20" s="9">
        <f t="shared" si="6"/>
        <v>12134373</v>
      </c>
      <c r="AI20" s="21" t="str">
        <f t="shared" si="7"/>
        <v>N.M.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5300108.96</v>
      </c>
      <c r="G21" s="5">
        <v>0</v>
      </c>
      <c r="I21" s="9">
        <f t="shared" si="0"/>
        <v>5300108.96</v>
      </c>
      <c r="K21" s="21" t="str">
        <f t="shared" si="1"/>
        <v>N.M.</v>
      </c>
      <c r="M21" s="9">
        <v>15330976.45</v>
      </c>
      <c r="O21" s="9">
        <v>0</v>
      </c>
      <c r="Q21" s="9">
        <f t="shared" si="2"/>
        <v>15330976.45</v>
      </c>
      <c r="S21" s="21" t="str">
        <f t="shared" si="3"/>
        <v>N.M.</v>
      </c>
      <c r="U21" s="9">
        <v>5300108.96</v>
      </c>
      <c r="W21" s="9">
        <v>0</v>
      </c>
      <c r="Y21" s="9">
        <f t="shared" si="4"/>
        <v>5300108.96</v>
      </c>
      <c r="AA21" s="21" t="str">
        <f t="shared" si="5"/>
        <v>N.M.</v>
      </c>
      <c r="AC21" s="9">
        <v>27780520.02</v>
      </c>
      <c r="AE21" s="9">
        <v>0</v>
      </c>
      <c r="AG21" s="9">
        <f t="shared" si="6"/>
        <v>27780520.02</v>
      </c>
      <c r="AI21" s="21" t="str">
        <f t="shared" si="7"/>
        <v>N.M.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79052.92</v>
      </c>
      <c r="G22" s="5">
        <v>83109.31</v>
      </c>
      <c r="I22" s="9">
        <f t="shared" si="0"/>
        <v>-4056.3899999999994</v>
      </c>
      <c r="K22" s="21">
        <f t="shared" si="1"/>
        <v>-0.04880788927257367</v>
      </c>
      <c r="M22" s="9">
        <v>237231.11</v>
      </c>
      <c r="O22" s="9">
        <v>266996.16</v>
      </c>
      <c r="Q22" s="9">
        <f t="shared" si="2"/>
        <v>-29765.04999999999</v>
      </c>
      <c r="S22" s="21">
        <f t="shared" si="3"/>
        <v>-0.11148119133998029</v>
      </c>
      <c r="U22" s="9">
        <v>79052.92</v>
      </c>
      <c r="W22" s="9">
        <v>83109.31</v>
      </c>
      <c r="Y22" s="9">
        <f t="shared" si="4"/>
        <v>-4056.3899999999994</v>
      </c>
      <c r="AA22" s="21">
        <f t="shared" si="5"/>
        <v>-0.04880788927257367</v>
      </c>
      <c r="AC22" s="9">
        <v>1025089.58</v>
      </c>
      <c r="AE22" s="9">
        <v>976365.9</v>
      </c>
      <c r="AG22" s="9">
        <f t="shared" si="6"/>
        <v>48723.679999999935</v>
      </c>
      <c r="AI22" s="21">
        <f t="shared" si="7"/>
        <v>0.049903094731186266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19511.18</v>
      </c>
      <c r="G23" s="5">
        <v>0</v>
      </c>
      <c r="I23" s="9">
        <f t="shared" si="0"/>
        <v>19511.18</v>
      </c>
      <c r="K23" s="21" t="str">
        <f t="shared" si="1"/>
        <v>N.M.</v>
      </c>
      <c r="M23" s="9">
        <v>55379.04</v>
      </c>
      <c r="O23" s="9">
        <v>0</v>
      </c>
      <c r="Q23" s="9">
        <f t="shared" si="2"/>
        <v>55379.04</v>
      </c>
      <c r="S23" s="21" t="str">
        <f t="shared" si="3"/>
        <v>N.M.</v>
      </c>
      <c r="U23" s="9">
        <v>19511.18</v>
      </c>
      <c r="W23" s="9">
        <v>0</v>
      </c>
      <c r="Y23" s="9">
        <f t="shared" si="4"/>
        <v>19511.18</v>
      </c>
      <c r="AA23" s="21" t="str">
        <f t="shared" si="5"/>
        <v>N.M.</v>
      </c>
      <c r="AC23" s="9">
        <v>92045.53</v>
      </c>
      <c r="AE23" s="9">
        <v>0</v>
      </c>
      <c r="AG23" s="9">
        <f t="shared" si="6"/>
        <v>92045.53</v>
      </c>
      <c r="AI23" s="21" t="str">
        <f t="shared" si="7"/>
        <v>N.M.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2877919.97</v>
      </c>
      <c r="G24" s="5">
        <v>2815874.64</v>
      </c>
      <c r="I24" s="9">
        <f t="shared" si="0"/>
        <v>62045.330000000075</v>
      </c>
      <c r="K24" s="21">
        <f t="shared" si="1"/>
        <v>0.02203412364976591</v>
      </c>
      <c r="M24" s="9">
        <v>7774816.33</v>
      </c>
      <c r="O24" s="9">
        <v>7545342.65</v>
      </c>
      <c r="Q24" s="9">
        <f t="shared" si="2"/>
        <v>229473.6799999997</v>
      </c>
      <c r="S24" s="21">
        <f t="shared" si="3"/>
        <v>0.030412625462410206</v>
      </c>
      <c r="U24" s="9">
        <v>2877919.97</v>
      </c>
      <c r="W24" s="9">
        <v>2815874.64</v>
      </c>
      <c r="Y24" s="9">
        <f t="shared" si="4"/>
        <v>62045.330000000075</v>
      </c>
      <c r="AA24" s="21">
        <f t="shared" si="5"/>
        <v>0.02203412364976591</v>
      </c>
      <c r="AC24" s="9">
        <v>38521817.879999995</v>
      </c>
      <c r="AE24" s="9">
        <v>32590152.88</v>
      </c>
      <c r="AG24" s="9">
        <f t="shared" si="6"/>
        <v>5931664.999999996</v>
      </c>
      <c r="AI24" s="21">
        <f t="shared" si="7"/>
        <v>0.18200789121305885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2377.72</v>
      </c>
      <c r="G25" s="5">
        <v>2516.45</v>
      </c>
      <c r="I25" s="9">
        <f t="shared" si="0"/>
        <v>-138.73000000000002</v>
      </c>
      <c r="K25" s="21">
        <f t="shared" si="1"/>
        <v>-0.05512924953803971</v>
      </c>
      <c r="M25" s="9">
        <v>7215.52</v>
      </c>
      <c r="O25" s="9">
        <v>6594.38</v>
      </c>
      <c r="Q25" s="9">
        <f t="shared" si="2"/>
        <v>621.1400000000003</v>
      </c>
      <c r="S25" s="21">
        <f t="shared" si="3"/>
        <v>0.094192327406064</v>
      </c>
      <c r="U25" s="9">
        <v>2377.72</v>
      </c>
      <c r="W25" s="9">
        <v>2516.45</v>
      </c>
      <c r="Y25" s="9">
        <f t="shared" si="4"/>
        <v>-138.73000000000002</v>
      </c>
      <c r="AA25" s="21">
        <f t="shared" si="5"/>
        <v>-0.05512924953803971</v>
      </c>
      <c r="AC25" s="9">
        <v>28745.86</v>
      </c>
      <c r="AE25" s="9">
        <v>28798.59</v>
      </c>
      <c r="AG25" s="9">
        <f t="shared" si="6"/>
        <v>-52.72999999999956</v>
      </c>
      <c r="AI25" s="21">
        <f t="shared" si="7"/>
        <v>-0.0018309924201149975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63579.24</v>
      </c>
      <c r="G26" s="5">
        <v>66518.27</v>
      </c>
      <c r="I26" s="9">
        <f t="shared" si="0"/>
        <v>-2939.030000000006</v>
      </c>
      <c r="K26" s="21">
        <f t="shared" si="1"/>
        <v>-0.04418380093168397</v>
      </c>
      <c r="M26" s="9">
        <v>193062.86</v>
      </c>
      <c r="O26" s="9">
        <v>-62552.41</v>
      </c>
      <c r="Q26" s="9">
        <f t="shared" si="2"/>
        <v>255615.27</v>
      </c>
      <c r="S26" s="21">
        <f t="shared" si="3"/>
        <v>4.0864176136459</v>
      </c>
      <c r="U26" s="9">
        <v>63579.24</v>
      </c>
      <c r="W26" s="9">
        <v>66518.27</v>
      </c>
      <c r="Y26" s="9">
        <f t="shared" si="4"/>
        <v>-2939.030000000006</v>
      </c>
      <c r="AA26" s="21">
        <f t="shared" si="5"/>
        <v>-0.04418380093168397</v>
      </c>
      <c r="AC26" s="9">
        <v>772604.25</v>
      </c>
      <c r="AE26" s="9">
        <v>555597.45</v>
      </c>
      <c r="AG26" s="9">
        <f t="shared" si="6"/>
        <v>217006.80000000005</v>
      </c>
      <c r="AI26" s="21">
        <f t="shared" si="7"/>
        <v>0.3905827861520964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10904295.1</v>
      </c>
      <c r="G27" s="5">
        <v>21443912.32</v>
      </c>
      <c r="I27" s="9">
        <f t="shared" si="0"/>
        <v>-10539617.22</v>
      </c>
      <c r="K27" s="21">
        <f t="shared" si="1"/>
        <v>-0.4914969368798464</v>
      </c>
      <c r="M27" s="9">
        <v>34971901.11</v>
      </c>
      <c r="O27" s="9">
        <v>70084698.83</v>
      </c>
      <c r="Q27" s="9">
        <f t="shared" si="2"/>
        <v>-35112797.72</v>
      </c>
      <c r="S27" s="21">
        <f t="shared" si="3"/>
        <v>-0.5010051880963473</v>
      </c>
      <c r="U27" s="9">
        <v>10904295.1</v>
      </c>
      <c r="W27" s="9">
        <v>21443912.32</v>
      </c>
      <c r="Y27" s="9">
        <f t="shared" si="4"/>
        <v>-10539617.22</v>
      </c>
      <c r="AA27" s="21">
        <f t="shared" si="5"/>
        <v>-0.4914969368798464</v>
      </c>
      <c r="AC27" s="9">
        <v>165427369.15</v>
      </c>
      <c r="AE27" s="9">
        <v>344865432.14</v>
      </c>
      <c r="AG27" s="9">
        <f t="shared" si="6"/>
        <v>-179438062.98999998</v>
      </c>
      <c r="AI27" s="21">
        <f t="shared" si="7"/>
        <v>-0.5203132766207664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0</v>
      </c>
      <c r="G28" s="5">
        <v>0</v>
      </c>
      <c r="I28" s="9">
        <f t="shared" si="0"/>
        <v>0</v>
      </c>
      <c r="K28" s="21">
        <f t="shared" si="1"/>
        <v>0</v>
      </c>
      <c r="M28" s="9">
        <v>2786.69</v>
      </c>
      <c r="O28" s="9">
        <v>342877.58</v>
      </c>
      <c r="Q28" s="9">
        <f t="shared" si="2"/>
        <v>-340090.89</v>
      </c>
      <c r="S28" s="21">
        <f t="shared" si="3"/>
        <v>-0.9918726386251326</v>
      </c>
      <c r="U28" s="9">
        <v>0</v>
      </c>
      <c r="W28" s="9">
        <v>0</v>
      </c>
      <c r="Y28" s="9">
        <f t="shared" si="4"/>
        <v>0</v>
      </c>
      <c r="AA28" s="21">
        <f t="shared" si="5"/>
        <v>0</v>
      </c>
      <c r="AC28" s="9">
        <v>119005.35</v>
      </c>
      <c r="AE28" s="9">
        <v>2458675.75</v>
      </c>
      <c r="AG28" s="9">
        <f t="shared" si="6"/>
        <v>-2339670.4</v>
      </c>
      <c r="AI28" s="21">
        <f t="shared" si="7"/>
        <v>-0.9515977859219541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-10258570.4</v>
      </c>
      <c r="G29" s="5">
        <v>-18676231.19</v>
      </c>
      <c r="I29" s="9">
        <f t="shared" si="0"/>
        <v>8417660.790000001</v>
      </c>
      <c r="K29" s="21">
        <f t="shared" si="1"/>
        <v>0.4507151739750979</v>
      </c>
      <c r="M29" s="9">
        <v>-34021334.6</v>
      </c>
      <c r="O29" s="9">
        <v>-64835561.96000001</v>
      </c>
      <c r="Q29" s="9">
        <f t="shared" si="2"/>
        <v>30814227.360000007</v>
      </c>
      <c r="S29" s="21">
        <f t="shared" si="3"/>
        <v>0.47526737531804997</v>
      </c>
      <c r="U29" s="9">
        <v>-10258570.4</v>
      </c>
      <c r="W29" s="9">
        <v>-18676231.19</v>
      </c>
      <c r="Y29" s="9">
        <f t="shared" si="4"/>
        <v>8417660.790000001</v>
      </c>
      <c r="AA29" s="21">
        <f t="shared" si="5"/>
        <v>0.4507151739750979</v>
      </c>
      <c r="AC29" s="9">
        <v>-159134947.75</v>
      </c>
      <c r="AE29" s="9">
        <v>-337803702.62</v>
      </c>
      <c r="AG29" s="9">
        <f t="shared" si="6"/>
        <v>178668754.87</v>
      </c>
      <c r="AI29" s="21">
        <f t="shared" si="7"/>
        <v>0.528912955909743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0</v>
      </c>
      <c r="G30" s="5">
        <v>-511720.48</v>
      </c>
      <c r="I30" s="9">
        <f t="shared" si="0"/>
        <v>511720.48</v>
      </c>
      <c r="K30" s="21" t="str">
        <f t="shared" si="1"/>
        <v>N.M.</v>
      </c>
      <c r="M30" s="9">
        <v>0</v>
      </c>
      <c r="O30" s="9">
        <v>-634599.38</v>
      </c>
      <c r="Q30" s="9">
        <f t="shared" si="2"/>
        <v>634599.38</v>
      </c>
      <c r="S30" s="21" t="str">
        <f t="shared" si="3"/>
        <v>N.M.</v>
      </c>
      <c r="U30" s="9">
        <v>0</v>
      </c>
      <c r="W30" s="9">
        <v>-511720.48</v>
      </c>
      <c r="Y30" s="9">
        <f t="shared" si="4"/>
        <v>511720.48</v>
      </c>
      <c r="AA30" s="21" t="str">
        <f t="shared" si="5"/>
        <v>N.M.</v>
      </c>
      <c r="AC30" s="9">
        <v>193330.4</v>
      </c>
      <c r="AE30" s="9">
        <v>-1561641.88</v>
      </c>
      <c r="AG30" s="9">
        <f t="shared" si="6"/>
        <v>1754972.2799999998</v>
      </c>
      <c r="AI30" s="21">
        <f t="shared" si="7"/>
        <v>1.1237994462597276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0</v>
      </c>
      <c r="G31" s="5">
        <v>323964</v>
      </c>
      <c r="I31" s="9">
        <f t="shared" si="0"/>
        <v>-323964</v>
      </c>
      <c r="K31" s="21" t="str">
        <f t="shared" si="1"/>
        <v>N.M.</v>
      </c>
      <c r="M31" s="9">
        <v>0</v>
      </c>
      <c r="O31" s="9">
        <v>3732</v>
      </c>
      <c r="Q31" s="9">
        <f t="shared" si="2"/>
        <v>-3732</v>
      </c>
      <c r="S31" s="21" t="str">
        <f t="shared" si="3"/>
        <v>N.M.</v>
      </c>
      <c r="U31" s="9">
        <v>0</v>
      </c>
      <c r="W31" s="9">
        <v>323964</v>
      </c>
      <c r="Y31" s="9">
        <f t="shared" si="4"/>
        <v>-323964</v>
      </c>
      <c r="AA31" s="21" t="str">
        <f t="shared" si="5"/>
        <v>N.M.</v>
      </c>
      <c r="AC31" s="9">
        <v>-537979.79</v>
      </c>
      <c r="AE31" s="9">
        <v>-6148303</v>
      </c>
      <c r="AG31" s="9">
        <f t="shared" si="6"/>
        <v>5610323.21</v>
      </c>
      <c r="AI31" s="21">
        <f t="shared" si="7"/>
        <v>0.912499466926077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204356.24</v>
      </c>
      <c r="G32" s="5">
        <v>172453.5</v>
      </c>
      <c r="I32" s="9">
        <f t="shared" si="0"/>
        <v>31902.73999999999</v>
      </c>
      <c r="K32" s="21">
        <f t="shared" si="1"/>
        <v>0.184993288045763</v>
      </c>
      <c r="M32" s="9">
        <v>618113.95</v>
      </c>
      <c r="O32" s="9">
        <v>526861.05</v>
      </c>
      <c r="Q32" s="9">
        <f t="shared" si="2"/>
        <v>91252.8999999999</v>
      </c>
      <c r="S32" s="21">
        <f t="shared" si="3"/>
        <v>0.1732010745527685</v>
      </c>
      <c r="U32" s="9">
        <v>204356.24</v>
      </c>
      <c r="W32" s="9">
        <v>172453.5</v>
      </c>
      <c r="Y32" s="9">
        <f t="shared" si="4"/>
        <v>31902.73999999999</v>
      </c>
      <c r="AA32" s="21">
        <f t="shared" si="5"/>
        <v>0.184993288045763</v>
      </c>
      <c r="AC32" s="9">
        <v>1776636.4</v>
      </c>
      <c r="AE32" s="9">
        <v>1765790.94</v>
      </c>
      <c r="AG32" s="9">
        <f t="shared" si="6"/>
        <v>10845.459999999963</v>
      </c>
      <c r="AI32" s="21">
        <f t="shared" si="7"/>
        <v>0.006141984169428326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2923289.96</v>
      </c>
      <c r="G33" s="5">
        <v>1860219.01</v>
      </c>
      <c r="I33" s="9">
        <f t="shared" si="0"/>
        <v>1063070.95</v>
      </c>
      <c r="K33" s="21">
        <f t="shared" si="1"/>
        <v>0.5714762317153183</v>
      </c>
      <c r="M33" s="9">
        <v>8423602.120000001</v>
      </c>
      <c r="O33" s="9">
        <v>7746401.97</v>
      </c>
      <c r="Q33" s="9">
        <f t="shared" si="2"/>
        <v>677200.1500000013</v>
      </c>
      <c r="S33" s="21">
        <f t="shared" si="3"/>
        <v>0.08742125087526298</v>
      </c>
      <c r="U33" s="9">
        <v>2923289.96</v>
      </c>
      <c r="W33" s="9">
        <v>1860219.01</v>
      </c>
      <c r="Y33" s="9">
        <f t="shared" si="4"/>
        <v>1063070.95</v>
      </c>
      <c r="AA33" s="21">
        <f t="shared" si="5"/>
        <v>0.5714762317153183</v>
      </c>
      <c r="AC33" s="9">
        <v>32460742.37</v>
      </c>
      <c r="AE33" s="9">
        <v>26792389.01</v>
      </c>
      <c r="AG33" s="9">
        <f t="shared" si="6"/>
        <v>5668353.359999999</v>
      </c>
      <c r="AI33" s="21">
        <f t="shared" si="7"/>
        <v>0.2115658054190069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204719.8</v>
      </c>
      <c r="G34" s="5">
        <v>162027.77</v>
      </c>
      <c r="I34" s="9">
        <f t="shared" si="0"/>
        <v>42692.03</v>
      </c>
      <c r="K34" s="21">
        <f t="shared" si="1"/>
        <v>0.26348588269776224</v>
      </c>
      <c r="M34" s="9">
        <v>596627.33</v>
      </c>
      <c r="O34" s="9">
        <v>486565.89</v>
      </c>
      <c r="Q34" s="9">
        <f t="shared" si="2"/>
        <v>110061.43999999994</v>
      </c>
      <c r="S34" s="21">
        <f t="shared" si="3"/>
        <v>0.2262004843783849</v>
      </c>
      <c r="U34" s="9">
        <v>204719.8</v>
      </c>
      <c r="W34" s="9">
        <v>162027.77</v>
      </c>
      <c r="Y34" s="9">
        <f t="shared" si="4"/>
        <v>42692.03</v>
      </c>
      <c r="AA34" s="21">
        <f t="shared" si="5"/>
        <v>0.26348588269776224</v>
      </c>
      <c r="AC34" s="9">
        <v>2117146.69</v>
      </c>
      <c r="AE34" s="9">
        <v>1775170.81</v>
      </c>
      <c r="AG34" s="9">
        <f t="shared" si="6"/>
        <v>341975.8799999999</v>
      </c>
      <c r="AI34" s="21">
        <f t="shared" si="7"/>
        <v>0.19264392929038748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-2631866.41</v>
      </c>
      <c r="G35" s="5">
        <v>-749788.21</v>
      </c>
      <c r="I35" s="9">
        <f t="shared" si="0"/>
        <v>-1882078.2000000002</v>
      </c>
      <c r="K35" s="21">
        <f t="shared" si="1"/>
        <v>-2.5101464318837454</v>
      </c>
      <c r="M35" s="9">
        <v>-5672202.16</v>
      </c>
      <c r="O35" s="9">
        <v>-1413641.41</v>
      </c>
      <c r="Q35" s="9">
        <f t="shared" si="2"/>
        <v>-4258560.75</v>
      </c>
      <c r="S35" s="21">
        <f t="shared" si="3"/>
        <v>-3.0124759503189713</v>
      </c>
      <c r="U35" s="9">
        <v>-2631866.41</v>
      </c>
      <c r="W35" s="9">
        <v>-749788.21</v>
      </c>
      <c r="Y35" s="9">
        <f t="shared" si="4"/>
        <v>-1882078.2000000002</v>
      </c>
      <c r="AA35" s="21">
        <f t="shared" si="5"/>
        <v>-2.5101464318837454</v>
      </c>
      <c r="AC35" s="9">
        <v>-18614633.5</v>
      </c>
      <c r="AE35" s="9">
        <v>-7384832.69</v>
      </c>
      <c r="AG35" s="9">
        <f t="shared" si="6"/>
        <v>-11229800.809999999</v>
      </c>
      <c r="AI35" s="21">
        <f t="shared" si="7"/>
        <v>-1.5206574449826835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-37719</v>
      </c>
      <c r="G36" s="5">
        <v>-22163</v>
      </c>
      <c r="I36" s="9">
        <f t="shared" si="0"/>
        <v>-15556</v>
      </c>
      <c r="K36" s="21">
        <f t="shared" si="1"/>
        <v>-0.7018905382845283</v>
      </c>
      <c r="M36" s="9">
        <v>-55154.67</v>
      </c>
      <c r="O36" s="9">
        <v>-71212</v>
      </c>
      <c r="Q36" s="9">
        <f t="shared" si="2"/>
        <v>16057.330000000002</v>
      </c>
      <c r="S36" s="21">
        <f t="shared" si="3"/>
        <v>0.2254862944447565</v>
      </c>
      <c r="U36" s="9">
        <v>-37719</v>
      </c>
      <c r="W36" s="9">
        <v>-22163</v>
      </c>
      <c r="Y36" s="9">
        <f t="shared" si="4"/>
        <v>-15556</v>
      </c>
      <c r="AA36" s="21">
        <f t="shared" si="5"/>
        <v>-0.7018905382845283</v>
      </c>
      <c r="AC36" s="9">
        <v>-248387.41</v>
      </c>
      <c r="AE36" s="9">
        <v>-273741.02</v>
      </c>
      <c r="AG36" s="9">
        <f t="shared" si="6"/>
        <v>25353.610000000015</v>
      </c>
      <c r="AI36" s="21">
        <f t="shared" si="7"/>
        <v>0.09261896518103138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0</v>
      </c>
      <c r="G37" s="5">
        <v>-37277</v>
      </c>
      <c r="I37" s="9">
        <f t="shared" si="0"/>
        <v>37277</v>
      </c>
      <c r="K37" s="21" t="str">
        <f t="shared" si="1"/>
        <v>N.M.</v>
      </c>
      <c r="M37" s="9">
        <v>-70761</v>
      </c>
      <c r="O37" s="9">
        <v>-1620444</v>
      </c>
      <c r="Q37" s="9">
        <f t="shared" si="2"/>
        <v>1549683</v>
      </c>
      <c r="S37" s="21">
        <f t="shared" si="3"/>
        <v>0.9563323385442508</v>
      </c>
      <c r="U37" s="9">
        <v>0</v>
      </c>
      <c r="W37" s="9">
        <v>-37277</v>
      </c>
      <c r="Y37" s="9">
        <f t="shared" si="4"/>
        <v>37277</v>
      </c>
      <c r="AA37" s="21" t="str">
        <f t="shared" si="5"/>
        <v>N.M.</v>
      </c>
      <c r="AC37" s="9">
        <v>-412864.45</v>
      </c>
      <c r="AE37" s="9">
        <v>-4398658</v>
      </c>
      <c r="AG37" s="9">
        <f t="shared" si="6"/>
        <v>3985793.55</v>
      </c>
      <c r="AI37" s="21">
        <f t="shared" si="7"/>
        <v>0.906138542710072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146332.85</v>
      </c>
      <c r="G38" s="5">
        <v>-938953.04</v>
      </c>
      <c r="I38" s="9">
        <f t="shared" si="0"/>
        <v>1085285.8900000001</v>
      </c>
      <c r="K38" s="21">
        <f t="shared" si="1"/>
        <v>1.155846824884874</v>
      </c>
      <c r="M38" s="9">
        <v>713153.94</v>
      </c>
      <c r="O38" s="9">
        <v>-1938027.06</v>
      </c>
      <c r="Q38" s="9">
        <f t="shared" si="2"/>
        <v>2651181</v>
      </c>
      <c r="S38" s="21">
        <f t="shared" si="3"/>
        <v>1.3679793511242304</v>
      </c>
      <c r="U38" s="9">
        <v>146332.85</v>
      </c>
      <c r="W38" s="9">
        <v>-938953.04</v>
      </c>
      <c r="Y38" s="9">
        <f t="shared" si="4"/>
        <v>1085285.8900000001</v>
      </c>
      <c r="AA38" s="21">
        <f t="shared" si="5"/>
        <v>1.155846824884874</v>
      </c>
      <c r="AC38" s="9">
        <v>516133.27</v>
      </c>
      <c r="AE38" s="9">
        <v>-1958779.61</v>
      </c>
      <c r="AG38" s="9">
        <f t="shared" si="6"/>
        <v>2474912.88</v>
      </c>
      <c r="AI38" s="21">
        <f t="shared" si="7"/>
        <v>1.2634973671182945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291693.46</v>
      </c>
      <c r="G39" s="5">
        <v>-8307.73</v>
      </c>
      <c r="I39" s="9">
        <f t="shared" si="0"/>
        <v>300001.19</v>
      </c>
      <c r="K39" s="21" t="str">
        <f t="shared" si="1"/>
        <v>N.M.</v>
      </c>
      <c r="M39" s="9">
        <v>82124.86</v>
      </c>
      <c r="O39" s="9">
        <v>-318605.45</v>
      </c>
      <c r="Q39" s="9">
        <f t="shared" si="2"/>
        <v>400730.31</v>
      </c>
      <c r="S39" s="21">
        <f t="shared" si="3"/>
        <v>1.25776351283382</v>
      </c>
      <c r="U39" s="9">
        <v>291693.46</v>
      </c>
      <c r="W39" s="9">
        <v>-8307.73</v>
      </c>
      <c r="Y39" s="9">
        <f t="shared" si="4"/>
        <v>300001.19</v>
      </c>
      <c r="AA39" s="21" t="str">
        <f t="shared" si="5"/>
        <v>N.M.</v>
      </c>
      <c r="AC39" s="9">
        <v>-2498839.11</v>
      </c>
      <c r="AE39" s="9">
        <v>-874406.8</v>
      </c>
      <c r="AG39" s="9">
        <f t="shared" si="6"/>
        <v>-1624432.3099999998</v>
      </c>
      <c r="AI39" s="21">
        <f t="shared" si="7"/>
        <v>-1.8577535193001697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-568444.07</v>
      </c>
      <c r="G40" s="5">
        <v>119446.4</v>
      </c>
      <c r="I40" s="9">
        <f t="shared" si="0"/>
        <v>-687890.47</v>
      </c>
      <c r="K40" s="21">
        <f t="shared" si="1"/>
        <v>-5.758988717952152</v>
      </c>
      <c r="M40" s="9">
        <v>-741528.04</v>
      </c>
      <c r="O40" s="9">
        <v>1332802.86</v>
      </c>
      <c r="Q40" s="9">
        <f t="shared" si="2"/>
        <v>-2074330.9000000001</v>
      </c>
      <c r="S40" s="21">
        <f t="shared" si="3"/>
        <v>-1.5563673835453804</v>
      </c>
      <c r="U40" s="9">
        <v>-568444.07</v>
      </c>
      <c r="W40" s="9">
        <v>119446.4</v>
      </c>
      <c r="Y40" s="9">
        <f t="shared" si="4"/>
        <v>-687890.47</v>
      </c>
      <c r="AA40" s="21">
        <f t="shared" si="5"/>
        <v>-5.758988717952152</v>
      </c>
      <c r="AC40" s="9">
        <v>511228.47</v>
      </c>
      <c r="AE40" s="9">
        <v>11570547.530000001</v>
      </c>
      <c r="AG40" s="9">
        <f t="shared" si="6"/>
        <v>-11059319.06</v>
      </c>
      <c r="AI40" s="21">
        <f t="shared" si="7"/>
        <v>-0.9558163977396495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-788002.05</v>
      </c>
      <c r="G41" s="5">
        <v>-805638.94</v>
      </c>
      <c r="I41" s="9">
        <f t="shared" si="0"/>
        <v>17636.889999999898</v>
      </c>
      <c r="K41" s="21">
        <f t="shared" si="1"/>
        <v>0.021891804286421283</v>
      </c>
      <c r="M41" s="9">
        <v>-2311543.07</v>
      </c>
      <c r="O41" s="9">
        <v>-3701145.34</v>
      </c>
      <c r="Q41" s="9">
        <f t="shared" si="2"/>
        <v>1389602.27</v>
      </c>
      <c r="S41" s="21">
        <f t="shared" si="3"/>
        <v>0.37545195941967524</v>
      </c>
      <c r="U41" s="9">
        <v>-788002.05</v>
      </c>
      <c r="W41" s="9">
        <v>-805638.94</v>
      </c>
      <c r="Y41" s="9">
        <f t="shared" si="4"/>
        <v>17636.889999999898</v>
      </c>
      <c r="AA41" s="21">
        <f t="shared" si="5"/>
        <v>0.021891804286421283</v>
      </c>
      <c r="AC41" s="9">
        <v>-8445176</v>
      </c>
      <c r="AE41" s="9">
        <v>-18436190.8</v>
      </c>
      <c r="AG41" s="9">
        <f t="shared" si="6"/>
        <v>9991014.8</v>
      </c>
      <c r="AI41" s="21">
        <f t="shared" si="7"/>
        <v>0.5419240291221114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-24427.42</v>
      </c>
      <c r="G42" s="5">
        <v>-30317.43</v>
      </c>
      <c r="I42" s="9">
        <f aca="true" t="shared" si="8" ref="I42:I73">+E42-G42</f>
        <v>5890.010000000002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0.1942780110319378</v>
      </c>
      <c r="M42" s="9">
        <v>-118682.33</v>
      </c>
      <c r="O42" s="9">
        <v>-100346.2</v>
      </c>
      <c r="Q42" s="9">
        <f aca="true" t="shared" si="10" ref="Q42:Q73">+M42-O42</f>
        <v>-18336.130000000005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-0.18272869326392036</v>
      </c>
      <c r="U42" s="9">
        <v>-24427.42</v>
      </c>
      <c r="W42" s="9">
        <v>-30317.43</v>
      </c>
      <c r="Y42" s="9">
        <f aca="true" t="shared" si="12" ref="Y42:Y73">+U42-W42</f>
        <v>5890.010000000002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0.1942780110319378</v>
      </c>
      <c r="AC42" s="9">
        <v>-508955.49</v>
      </c>
      <c r="AE42" s="9">
        <v>-383134.24</v>
      </c>
      <c r="AG42" s="9">
        <f aca="true" t="shared" si="14" ref="AG42:AG73">+AC42-AE42</f>
        <v>-125821.25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-0.3283999101724764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-61953.62</v>
      </c>
      <c r="G43" s="5">
        <v>-140482.47</v>
      </c>
      <c r="I43" s="9">
        <f t="shared" si="8"/>
        <v>78528.85</v>
      </c>
      <c r="K43" s="21">
        <f t="shared" si="9"/>
        <v>0.5589939442266356</v>
      </c>
      <c r="M43" s="9">
        <v>-119311.19</v>
      </c>
      <c r="O43" s="9">
        <v>-725912.43</v>
      </c>
      <c r="Q43" s="9">
        <f t="shared" si="10"/>
        <v>606601.24</v>
      </c>
      <c r="S43" s="21">
        <f t="shared" si="11"/>
        <v>0.8356396927932477</v>
      </c>
      <c r="U43" s="9">
        <v>-61953.62</v>
      </c>
      <c r="W43" s="9">
        <v>-140482.47</v>
      </c>
      <c r="Y43" s="9">
        <f t="shared" si="12"/>
        <v>78528.85</v>
      </c>
      <c r="AA43" s="21">
        <f t="shared" si="13"/>
        <v>0.5589939442266356</v>
      </c>
      <c r="AC43" s="9">
        <v>-1594310.47</v>
      </c>
      <c r="AE43" s="9">
        <v>-1848263.96</v>
      </c>
      <c r="AG43" s="9">
        <f t="shared" si="14"/>
        <v>253953.49</v>
      </c>
      <c r="AI43" s="21">
        <f t="shared" si="15"/>
        <v>0.13740109394331315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-350919.8</v>
      </c>
      <c r="G44" s="5">
        <v>-1218019.94</v>
      </c>
      <c r="I44" s="9">
        <f t="shared" si="8"/>
        <v>867100.1399999999</v>
      </c>
      <c r="K44" s="21">
        <f t="shared" si="9"/>
        <v>0.7118932223720409</v>
      </c>
      <c r="M44" s="9">
        <v>-708925.96</v>
      </c>
      <c r="O44" s="9">
        <v>-4739817.45</v>
      </c>
      <c r="Q44" s="9">
        <f t="shared" si="10"/>
        <v>4030891.49</v>
      </c>
      <c r="S44" s="21">
        <f t="shared" si="11"/>
        <v>0.8504318009125014</v>
      </c>
      <c r="U44" s="9">
        <v>-350919.8</v>
      </c>
      <c r="W44" s="9">
        <v>-1218019.94</v>
      </c>
      <c r="Y44" s="9">
        <f t="shared" si="12"/>
        <v>867100.1399999999</v>
      </c>
      <c r="AA44" s="21">
        <f t="shared" si="13"/>
        <v>0.7118932223720409</v>
      </c>
      <c r="AC44" s="9">
        <v>-9485888.770000001</v>
      </c>
      <c r="AE44" s="9">
        <v>-13753253.67</v>
      </c>
      <c r="AG44" s="9">
        <f t="shared" si="14"/>
        <v>4267364.8999999985</v>
      </c>
      <c r="AI44" s="21">
        <f t="shared" si="15"/>
        <v>0.3102803890913763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4044.61</v>
      </c>
      <c r="G45" s="5">
        <v>6187.56</v>
      </c>
      <c r="I45" s="9">
        <f t="shared" si="8"/>
        <v>-2142.9500000000003</v>
      </c>
      <c r="K45" s="21">
        <f t="shared" si="9"/>
        <v>-0.34633199516449137</v>
      </c>
      <c r="M45" s="9">
        <v>11244.29</v>
      </c>
      <c r="O45" s="9">
        <v>26061.13</v>
      </c>
      <c r="Q45" s="9">
        <f t="shared" si="10"/>
        <v>-14816.84</v>
      </c>
      <c r="S45" s="21">
        <f t="shared" si="11"/>
        <v>-0.5685417324574951</v>
      </c>
      <c r="U45" s="9">
        <v>4044.61</v>
      </c>
      <c r="W45" s="9">
        <v>6187.56</v>
      </c>
      <c r="Y45" s="9">
        <f t="shared" si="12"/>
        <v>-2142.9500000000003</v>
      </c>
      <c r="AA45" s="21">
        <f t="shared" si="13"/>
        <v>-0.34633199516449137</v>
      </c>
      <c r="AC45" s="9">
        <v>68107.91</v>
      </c>
      <c r="AE45" s="9">
        <v>57209.79</v>
      </c>
      <c r="AG45" s="9">
        <f t="shared" si="14"/>
        <v>10898.120000000003</v>
      </c>
      <c r="AI45" s="21">
        <f t="shared" si="15"/>
        <v>0.19049396965099857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0</v>
      </c>
      <c r="G46" s="5">
        <v>0</v>
      </c>
      <c r="I46" s="9">
        <f t="shared" si="8"/>
        <v>0</v>
      </c>
      <c r="K46" s="21">
        <f t="shared" si="9"/>
        <v>0</v>
      </c>
      <c r="M46" s="9">
        <v>0</v>
      </c>
      <c r="O46" s="9">
        <v>0</v>
      </c>
      <c r="Q46" s="9">
        <f t="shared" si="10"/>
        <v>0</v>
      </c>
      <c r="S46" s="21">
        <f t="shared" si="11"/>
        <v>0</v>
      </c>
      <c r="U46" s="9">
        <v>0</v>
      </c>
      <c r="W46" s="9">
        <v>0</v>
      </c>
      <c r="Y46" s="9">
        <f t="shared" si="12"/>
        <v>0</v>
      </c>
      <c r="AA46" s="21">
        <f t="shared" si="13"/>
        <v>0</v>
      </c>
      <c r="AC46" s="9">
        <v>0</v>
      </c>
      <c r="AE46" s="9">
        <v>458629.4</v>
      </c>
      <c r="AG46" s="9">
        <f t="shared" si="14"/>
        <v>-458629.4</v>
      </c>
      <c r="AI46" s="21" t="str">
        <f t="shared" si="15"/>
        <v>N.M.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0</v>
      </c>
      <c r="G47" s="5">
        <v>7244.39</v>
      </c>
      <c r="I47" s="9">
        <f t="shared" si="8"/>
        <v>-7244.39</v>
      </c>
      <c r="K47" s="21" t="str">
        <f t="shared" si="9"/>
        <v>N.M.</v>
      </c>
      <c r="M47" s="9">
        <v>0</v>
      </c>
      <c r="O47" s="9">
        <v>90374.53</v>
      </c>
      <c r="Q47" s="9">
        <f t="shared" si="10"/>
        <v>-90374.53</v>
      </c>
      <c r="S47" s="21" t="str">
        <f t="shared" si="11"/>
        <v>N.M.</v>
      </c>
      <c r="U47" s="9">
        <v>0</v>
      </c>
      <c r="W47" s="9">
        <v>7244.39</v>
      </c>
      <c r="Y47" s="9">
        <f t="shared" si="12"/>
        <v>-7244.39</v>
      </c>
      <c r="AA47" s="21" t="str">
        <f t="shared" si="13"/>
        <v>N.M.</v>
      </c>
      <c r="AC47" s="9">
        <v>43444.63</v>
      </c>
      <c r="AE47" s="9">
        <v>132162.83</v>
      </c>
      <c r="AG47" s="9">
        <f t="shared" si="14"/>
        <v>-88718.19999999998</v>
      </c>
      <c r="AI47" s="21">
        <f t="shared" si="15"/>
        <v>-0.6712795117961683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56222.28</v>
      </c>
      <c r="G48" s="5">
        <v>106964.73</v>
      </c>
      <c r="I48" s="9">
        <f t="shared" si="8"/>
        <v>-50742.45</v>
      </c>
      <c r="K48" s="21">
        <f t="shared" si="9"/>
        <v>-0.4743848743412899</v>
      </c>
      <c r="M48" s="9">
        <v>263364.68</v>
      </c>
      <c r="O48" s="9">
        <v>365207.78</v>
      </c>
      <c r="Q48" s="9">
        <f t="shared" si="10"/>
        <v>-101843.10000000003</v>
      </c>
      <c r="S48" s="21">
        <f t="shared" si="11"/>
        <v>-0.2788634458992085</v>
      </c>
      <c r="U48" s="9">
        <v>56222.28</v>
      </c>
      <c r="W48" s="9">
        <v>106964.73</v>
      </c>
      <c r="Y48" s="9">
        <f t="shared" si="12"/>
        <v>-50742.45</v>
      </c>
      <c r="AA48" s="21">
        <f t="shared" si="13"/>
        <v>-0.4743848743412899</v>
      </c>
      <c r="AC48" s="9">
        <v>704455.92</v>
      </c>
      <c r="AE48" s="9">
        <v>989510.87</v>
      </c>
      <c r="AG48" s="9">
        <f t="shared" si="14"/>
        <v>-285054.94999999995</v>
      </c>
      <c r="AI48" s="21">
        <f t="shared" si="15"/>
        <v>-0.28807662315018323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1.09</v>
      </c>
      <c r="G49" s="5">
        <v>0</v>
      </c>
      <c r="I49" s="9">
        <f t="shared" si="8"/>
        <v>1.09</v>
      </c>
      <c r="K49" s="21" t="str">
        <f t="shared" si="9"/>
        <v>N.M.</v>
      </c>
      <c r="M49" s="9">
        <v>-88.95</v>
      </c>
      <c r="O49" s="9">
        <v>-779.53</v>
      </c>
      <c r="Q49" s="9">
        <f t="shared" si="10"/>
        <v>690.5799999999999</v>
      </c>
      <c r="S49" s="21">
        <f t="shared" si="11"/>
        <v>0.8858927815478557</v>
      </c>
      <c r="U49" s="9">
        <v>1.09</v>
      </c>
      <c r="W49" s="9">
        <v>0</v>
      </c>
      <c r="Y49" s="9">
        <f t="shared" si="12"/>
        <v>1.09</v>
      </c>
      <c r="AA49" s="21" t="str">
        <f t="shared" si="13"/>
        <v>N.M.</v>
      </c>
      <c r="AC49" s="9">
        <v>5738.46</v>
      </c>
      <c r="AE49" s="9">
        <v>-1453.25</v>
      </c>
      <c r="AG49" s="9">
        <f t="shared" si="14"/>
        <v>7191.71</v>
      </c>
      <c r="AI49" s="21">
        <f t="shared" si="15"/>
        <v>4.948708068123172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106558.01</v>
      </c>
      <c r="G50" s="5">
        <v>228368.74</v>
      </c>
      <c r="I50" s="9">
        <f t="shared" si="8"/>
        <v>-121810.73</v>
      </c>
      <c r="K50" s="21">
        <f t="shared" si="9"/>
        <v>-0.5333949383790444</v>
      </c>
      <c r="M50" s="9">
        <v>398446.99</v>
      </c>
      <c r="O50" s="9">
        <v>958736.39</v>
      </c>
      <c r="Q50" s="9">
        <f t="shared" si="10"/>
        <v>-560289.4</v>
      </c>
      <c r="S50" s="21">
        <f t="shared" si="11"/>
        <v>-0.5844040195449346</v>
      </c>
      <c r="U50" s="9">
        <v>106558.01</v>
      </c>
      <c r="W50" s="9">
        <v>228368.74</v>
      </c>
      <c r="Y50" s="9">
        <f t="shared" si="12"/>
        <v>-121810.73</v>
      </c>
      <c r="AA50" s="21">
        <f t="shared" si="13"/>
        <v>-0.5333949383790444</v>
      </c>
      <c r="AC50" s="9">
        <v>2151459.67</v>
      </c>
      <c r="AE50" s="9">
        <v>2806013.2</v>
      </c>
      <c r="AG50" s="9">
        <f t="shared" si="14"/>
        <v>-654553.5300000003</v>
      </c>
      <c r="AI50" s="21">
        <f t="shared" si="15"/>
        <v>-0.2332681578261999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325890.96</v>
      </c>
      <c r="G51" s="5">
        <v>2439921.18</v>
      </c>
      <c r="I51" s="9">
        <f t="shared" si="8"/>
        <v>-2114030.22</v>
      </c>
      <c r="K51" s="21">
        <f t="shared" si="9"/>
        <v>-0.8664338165218928</v>
      </c>
      <c r="M51" s="9">
        <v>1386211.21</v>
      </c>
      <c r="O51" s="9">
        <v>7644573.620000001</v>
      </c>
      <c r="Q51" s="9">
        <f t="shared" si="10"/>
        <v>-6258362.410000001</v>
      </c>
      <c r="S51" s="21">
        <f t="shared" si="11"/>
        <v>-0.8186672954037167</v>
      </c>
      <c r="U51" s="9">
        <v>325890.96</v>
      </c>
      <c r="W51" s="9">
        <v>2439921.18</v>
      </c>
      <c r="Y51" s="9">
        <f t="shared" si="12"/>
        <v>-2114030.22</v>
      </c>
      <c r="AA51" s="21">
        <f t="shared" si="13"/>
        <v>-0.8664338165218928</v>
      </c>
      <c r="AC51" s="9">
        <v>16866046.05</v>
      </c>
      <c r="AE51" s="9">
        <v>22623454.58</v>
      </c>
      <c r="AG51" s="9">
        <f t="shared" si="14"/>
        <v>-5757408.5299999975</v>
      </c>
      <c r="AI51" s="21">
        <f t="shared" si="15"/>
        <v>-0.2544884783020612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3488433</v>
      </c>
      <c r="G52" s="5">
        <v>3269206.6</v>
      </c>
      <c r="I52" s="9">
        <f t="shared" si="8"/>
        <v>219226.3999999999</v>
      </c>
      <c r="K52" s="21">
        <f t="shared" si="9"/>
        <v>0.06705798281454586</v>
      </c>
      <c r="M52" s="9">
        <v>8677325.780000001</v>
      </c>
      <c r="O52" s="9">
        <v>8346614.6899999995</v>
      </c>
      <c r="Q52" s="9">
        <f t="shared" si="10"/>
        <v>330711.0900000017</v>
      </c>
      <c r="S52" s="21">
        <f t="shared" si="11"/>
        <v>0.0396221824395732</v>
      </c>
      <c r="U52" s="9">
        <v>3488433</v>
      </c>
      <c r="W52" s="9">
        <v>3269206.6</v>
      </c>
      <c r="Y52" s="9">
        <f t="shared" si="12"/>
        <v>219226.3999999999</v>
      </c>
      <c r="AA52" s="21">
        <f t="shared" si="13"/>
        <v>0.06705798281454586</v>
      </c>
      <c r="AC52" s="9">
        <v>45376655.8</v>
      </c>
      <c r="AE52" s="9">
        <v>46874412.870000005</v>
      </c>
      <c r="AG52" s="9">
        <f t="shared" si="14"/>
        <v>-1497757.0700000077</v>
      </c>
      <c r="AI52" s="21">
        <f t="shared" si="15"/>
        <v>-0.03195255104642781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0</v>
      </c>
      <c r="G53" s="5">
        <v>0</v>
      </c>
      <c r="I53" s="9">
        <f t="shared" si="8"/>
        <v>0</v>
      </c>
      <c r="K53" s="21">
        <f t="shared" si="9"/>
        <v>0</v>
      </c>
      <c r="M53" s="9">
        <v>0</v>
      </c>
      <c r="O53" s="9">
        <v>0</v>
      </c>
      <c r="Q53" s="9">
        <f t="shared" si="10"/>
        <v>0</v>
      </c>
      <c r="S53" s="21">
        <f t="shared" si="11"/>
        <v>0</v>
      </c>
      <c r="U53" s="9">
        <v>0</v>
      </c>
      <c r="W53" s="9">
        <v>0</v>
      </c>
      <c r="Y53" s="9">
        <f t="shared" si="12"/>
        <v>0</v>
      </c>
      <c r="AA53" s="21">
        <f t="shared" si="13"/>
        <v>0</v>
      </c>
      <c r="AC53" s="9">
        <v>0</v>
      </c>
      <c r="AE53" s="9">
        <v>-12186.46</v>
      </c>
      <c r="AG53" s="9">
        <f t="shared" si="14"/>
        <v>12186.46</v>
      </c>
      <c r="AI53" s="21" t="str">
        <f t="shared" si="15"/>
        <v>N.M.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0</v>
      </c>
      <c r="G54" s="5">
        <v>0</v>
      </c>
      <c r="I54" s="9">
        <f t="shared" si="8"/>
        <v>0</v>
      </c>
      <c r="K54" s="21">
        <f t="shared" si="9"/>
        <v>0</v>
      </c>
      <c r="M54" s="9">
        <v>0</v>
      </c>
      <c r="O54" s="9">
        <v>0</v>
      </c>
      <c r="Q54" s="9">
        <f t="shared" si="10"/>
        <v>0</v>
      </c>
      <c r="S54" s="21">
        <f t="shared" si="11"/>
        <v>0</v>
      </c>
      <c r="U54" s="9">
        <v>0</v>
      </c>
      <c r="W54" s="9">
        <v>0</v>
      </c>
      <c r="Y54" s="9">
        <f t="shared" si="12"/>
        <v>0</v>
      </c>
      <c r="AA54" s="21">
        <f t="shared" si="13"/>
        <v>0</v>
      </c>
      <c r="AC54" s="9">
        <v>0</v>
      </c>
      <c r="AE54" s="9">
        <v>-1.16</v>
      </c>
      <c r="AG54" s="9">
        <f t="shared" si="14"/>
        <v>1.16</v>
      </c>
      <c r="AI54" s="21" t="str">
        <f t="shared" si="15"/>
        <v>N.M.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-3197.15</v>
      </c>
      <c r="G55" s="5">
        <v>-5095.24</v>
      </c>
      <c r="I55" s="9">
        <f t="shared" si="8"/>
        <v>1898.0899999999997</v>
      </c>
      <c r="K55" s="21">
        <f t="shared" si="9"/>
        <v>0.37252219718796364</v>
      </c>
      <c r="M55" s="9">
        <v>-8106.57</v>
      </c>
      <c r="O55" s="9">
        <v>-16463.61</v>
      </c>
      <c r="Q55" s="9">
        <f t="shared" si="10"/>
        <v>8357.04</v>
      </c>
      <c r="S55" s="21">
        <f t="shared" si="11"/>
        <v>0.5076067763995867</v>
      </c>
      <c r="U55" s="9">
        <v>-3197.15</v>
      </c>
      <c r="W55" s="9">
        <v>-5095.24</v>
      </c>
      <c r="Y55" s="9">
        <f t="shared" si="12"/>
        <v>1898.0899999999997</v>
      </c>
      <c r="AA55" s="21">
        <f t="shared" si="13"/>
        <v>0.37252219718796364</v>
      </c>
      <c r="AC55" s="9">
        <v>-39380.56</v>
      </c>
      <c r="AE55" s="9">
        <v>-132837.72</v>
      </c>
      <c r="AG55" s="9">
        <f t="shared" si="14"/>
        <v>93457.16</v>
      </c>
      <c r="AI55" s="21">
        <f t="shared" si="15"/>
        <v>0.7035438428181393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-2505.82</v>
      </c>
      <c r="G56" s="5">
        <v>27478.99</v>
      </c>
      <c r="I56" s="9">
        <f t="shared" si="8"/>
        <v>-29984.81</v>
      </c>
      <c r="K56" s="21">
        <f t="shared" si="9"/>
        <v>-1.0911903967358334</v>
      </c>
      <c r="M56" s="9">
        <v>-7243.06</v>
      </c>
      <c r="O56" s="9">
        <v>28370.49</v>
      </c>
      <c r="Q56" s="9">
        <f t="shared" si="10"/>
        <v>-35613.55</v>
      </c>
      <c r="S56" s="21">
        <f t="shared" si="11"/>
        <v>-1.255302604925047</v>
      </c>
      <c r="U56" s="9">
        <v>-2505.82</v>
      </c>
      <c r="W56" s="9">
        <v>27478.99</v>
      </c>
      <c r="Y56" s="9">
        <f t="shared" si="12"/>
        <v>-29984.81</v>
      </c>
      <c r="AA56" s="21">
        <f t="shared" si="13"/>
        <v>-1.0911903967358334</v>
      </c>
      <c r="AC56" s="9">
        <v>-49652.3</v>
      </c>
      <c r="AE56" s="9">
        <v>35778.61</v>
      </c>
      <c r="AG56" s="9">
        <f t="shared" si="14"/>
        <v>-85430.91</v>
      </c>
      <c r="AI56" s="21">
        <f t="shared" si="15"/>
        <v>-2.387764924350052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0</v>
      </c>
      <c r="G57" s="5">
        <v>-74033</v>
      </c>
      <c r="I57" s="9">
        <f t="shared" si="8"/>
        <v>74033</v>
      </c>
      <c r="K57" s="21" t="str">
        <f t="shared" si="9"/>
        <v>N.M.</v>
      </c>
      <c r="M57" s="9">
        <v>0</v>
      </c>
      <c r="O57" s="9">
        <v>-526522.99</v>
      </c>
      <c r="Q57" s="9">
        <f t="shared" si="10"/>
        <v>526522.99</v>
      </c>
      <c r="S57" s="21" t="str">
        <f t="shared" si="11"/>
        <v>N.M.</v>
      </c>
      <c r="U57" s="9">
        <v>0</v>
      </c>
      <c r="W57" s="9">
        <v>-74033</v>
      </c>
      <c r="Y57" s="9">
        <f t="shared" si="12"/>
        <v>74033</v>
      </c>
      <c r="AA57" s="21" t="str">
        <f t="shared" si="13"/>
        <v>N.M.</v>
      </c>
      <c r="AC57" s="9">
        <v>-678794.65</v>
      </c>
      <c r="AE57" s="9">
        <v>-2687438.47</v>
      </c>
      <c r="AG57" s="9">
        <f t="shared" si="14"/>
        <v>2008643.8200000003</v>
      </c>
      <c r="AI57" s="21">
        <f t="shared" si="15"/>
        <v>0.7474194637096194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-375968.15</v>
      </c>
      <c r="G58" s="5">
        <v>-59531.08</v>
      </c>
      <c r="I58" s="9">
        <f t="shared" si="8"/>
        <v>-316437.07</v>
      </c>
      <c r="K58" s="21">
        <f t="shared" si="9"/>
        <v>-5.315493520359449</v>
      </c>
      <c r="M58" s="9">
        <v>-896833.4</v>
      </c>
      <c r="O58" s="9">
        <v>83269.69</v>
      </c>
      <c r="Q58" s="9">
        <f t="shared" si="10"/>
        <v>-980103.0900000001</v>
      </c>
      <c r="S58" s="21" t="str">
        <f t="shared" si="11"/>
        <v>N.M.</v>
      </c>
      <c r="U58" s="9">
        <v>-375968.15</v>
      </c>
      <c r="W58" s="9">
        <v>-59531.08</v>
      </c>
      <c r="Y58" s="9">
        <f t="shared" si="12"/>
        <v>-316437.07</v>
      </c>
      <c r="AA58" s="21">
        <f t="shared" si="13"/>
        <v>-5.315493520359449</v>
      </c>
      <c r="AC58" s="9">
        <v>-1155337.12</v>
      </c>
      <c r="AE58" s="9">
        <v>227104.41</v>
      </c>
      <c r="AG58" s="9">
        <f t="shared" si="14"/>
        <v>-1382441.53</v>
      </c>
      <c r="AI58" s="21">
        <f t="shared" si="15"/>
        <v>-6.0872509256865595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-12108.84</v>
      </c>
      <c r="G59" s="5">
        <v>-4027.25</v>
      </c>
      <c r="I59" s="9">
        <f t="shared" si="8"/>
        <v>-8081.59</v>
      </c>
      <c r="K59" s="21">
        <f t="shared" si="9"/>
        <v>-2.006726674529766</v>
      </c>
      <c r="M59" s="9">
        <v>-2597.52</v>
      </c>
      <c r="O59" s="9">
        <v>-2871.23</v>
      </c>
      <c r="Q59" s="9">
        <f t="shared" si="10"/>
        <v>273.71000000000004</v>
      </c>
      <c r="S59" s="21">
        <f t="shared" si="11"/>
        <v>0.09532848291498766</v>
      </c>
      <c r="U59" s="9">
        <v>-12108.84</v>
      </c>
      <c r="W59" s="9">
        <v>-4027.25</v>
      </c>
      <c r="Y59" s="9">
        <f t="shared" si="12"/>
        <v>-8081.59</v>
      </c>
      <c r="AA59" s="21">
        <f t="shared" si="13"/>
        <v>-2.006726674529766</v>
      </c>
      <c r="AC59" s="9">
        <v>-19167.75</v>
      </c>
      <c r="AE59" s="9">
        <v>-48376.72</v>
      </c>
      <c r="AG59" s="9">
        <f t="shared" si="14"/>
        <v>29208.97</v>
      </c>
      <c r="AI59" s="21">
        <f t="shared" si="15"/>
        <v>0.6037815296283006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1327042.62</v>
      </c>
      <c r="G60" s="5">
        <v>949728.29</v>
      </c>
      <c r="I60" s="9">
        <f t="shared" si="8"/>
        <v>377314.3300000001</v>
      </c>
      <c r="K60" s="21">
        <f t="shared" si="9"/>
        <v>0.3972866070989631</v>
      </c>
      <c r="M60" s="9">
        <v>3107892.92</v>
      </c>
      <c r="O60" s="9">
        <v>2969042.47</v>
      </c>
      <c r="Q60" s="9">
        <f t="shared" si="10"/>
        <v>138850.44999999972</v>
      </c>
      <c r="S60" s="21">
        <f t="shared" si="11"/>
        <v>0.04676607067867228</v>
      </c>
      <c r="U60" s="9">
        <v>1327042.62</v>
      </c>
      <c r="W60" s="9">
        <v>949728.29</v>
      </c>
      <c r="Y60" s="9">
        <f t="shared" si="12"/>
        <v>377314.3300000001</v>
      </c>
      <c r="AA60" s="21">
        <f t="shared" si="13"/>
        <v>0.3972866070989631</v>
      </c>
      <c r="AC60" s="9">
        <v>15729195.120000001</v>
      </c>
      <c r="AE60" s="9">
        <v>8891094.39</v>
      </c>
      <c r="AG60" s="9">
        <f t="shared" si="14"/>
        <v>6838100.73</v>
      </c>
      <c r="AI60" s="21">
        <f t="shared" si="15"/>
        <v>0.7690955050135285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10759.37</v>
      </c>
      <c r="G61" s="5">
        <v>9449.87</v>
      </c>
      <c r="I61" s="9">
        <f t="shared" si="8"/>
        <v>1309.5</v>
      </c>
      <c r="K61" s="21">
        <f t="shared" si="9"/>
        <v>0.13857333487127335</v>
      </c>
      <c r="M61" s="9">
        <v>29540.79</v>
      </c>
      <c r="O61" s="9">
        <v>51886.38</v>
      </c>
      <c r="Q61" s="9">
        <f t="shared" si="10"/>
        <v>-22345.589999999997</v>
      </c>
      <c r="S61" s="21">
        <f t="shared" si="11"/>
        <v>-0.4306638852045565</v>
      </c>
      <c r="U61" s="9">
        <v>10759.37</v>
      </c>
      <c r="W61" s="9">
        <v>9449.87</v>
      </c>
      <c r="Y61" s="9">
        <f t="shared" si="12"/>
        <v>1309.5</v>
      </c>
      <c r="AA61" s="21">
        <f t="shared" si="13"/>
        <v>0.13857333487127335</v>
      </c>
      <c r="AC61" s="9">
        <v>179993.16</v>
      </c>
      <c r="AE61" s="9">
        <v>91904.49</v>
      </c>
      <c r="AG61" s="9">
        <f t="shared" si="14"/>
        <v>88088.67</v>
      </c>
      <c r="AI61" s="21">
        <f t="shared" si="15"/>
        <v>0.958480592188695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-4644.52</v>
      </c>
      <c r="G62" s="5">
        <v>1829.02</v>
      </c>
      <c r="I62" s="9">
        <f t="shared" si="8"/>
        <v>-6473.540000000001</v>
      </c>
      <c r="K62" s="21">
        <f t="shared" si="9"/>
        <v>-3.5393489409629204</v>
      </c>
      <c r="M62" s="9">
        <v>-25553.22</v>
      </c>
      <c r="O62" s="9">
        <v>-5183.83</v>
      </c>
      <c r="Q62" s="9">
        <f t="shared" si="10"/>
        <v>-20369.39</v>
      </c>
      <c r="S62" s="21">
        <f t="shared" si="11"/>
        <v>-3.929409336340119</v>
      </c>
      <c r="U62" s="9">
        <v>-4644.52</v>
      </c>
      <c r="W62" s="9">
        <v>1829.02</v>
      </c>
      <c r="Y62" s="9">
        <f t="shared" si="12"/>
        <v>-6473.540000000001</v>
      </c>
      <c r="AA62" s="21">
        <f t="shared" si="13"/>
        <v>-3.5393489409629204</v>
      </c>
      <c r="AC62" s="9">
        <v>-124901.1</v>
      </c>
      <c r="AE62" s="9">
        <v>15537.54</v>
      </c>
      <c r="AG62" s="9">
        <f t="shared" si="14"/>
        <v>-140438.64</v>
      </c>
      <c r="AI62" s="21">
        <f t="shared" si="15"/>
        <v>-9.038666352588635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22976.86</v>
      </c>
      <c r="G63" s="5">
        <v>27893.14</v>
      </c>
      <c r="I63" s="9">
        <f t="shared" si="8"/>
        <v>-4916.279999999999</v>
      </c>
      <c r="K63" s="21">
        <f t="shared" si="9"/>
        <v>-0.17625408971524895</v>
      </c>
      <c r="M63" s="9">
        <v>1668.11</v>
      </c>
      <c r="O63" s="9">
        <v>90413.17</v>
      </c>
      <c r="Q63" s="9">
        <f t="shared" si="10"/>
        <v>-88745.06</v>
      </c>
      <c r="S63" s="21">
        <f t="shared" si="11"/>
        <v>-0.9815501436350479</v>
      </c>
      <c r="U63" s="9">
        <v>22976.86</v>
      </c>
      <c r="W63" s="9">
        <v>27893.14</v>
      </c>
      <c r="Y63" s="9">
        <f t="shared" si="12"/>
        <v>-4916.279999999999</v>
      </c>
      <c r="AA63" s="21">
        <f t="shared" si="13"/>
        <v>-0.17625408971524895</v>
      </c>
      <c r="AC63" s="9">
        <v>104015.58</v>
      </c>
      <c r="AE63" s="9">
        <v>56183.76</v>
      </c>
      <c r="AG63" s="9">
        <f t="shared" si="14"/>
        <v>47831.82</v>
      </c>
      <c r="AI63" s="21">
        <f t="shared" si="15"/>
        <v>0.85134601173008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0</v>
      </c>
      <c r="G64" s="5">
        <v>-244784</v>
      </c>
      <c r="I64" s="9">
        <f t="shared" si="8"/>
        <v>244784</v>
      </c>
      <c r="K64" s="21" t="str">
        <f t="shared" si="9"/>
        <v>N.M.</v>
      </c>
      <c r="M64" s="9">
        <v>0</v>
      </c>
      <c r="O64" s="9">
        <v>-799920</v>
      </c>
      <c r="Q64" s="9">
        <f t="shared" si="10"/>
        <v>799920</v>
      </c>
      <c r="S64" s="21" t="str">
        <f t="shared" si="11"/>
        <v>N.M.</v>
      </c>
      <c r="U64" s="9">
        <v>0</v>
      </c>
      <c r="W64" s="9">
        <v>-244784</v>
      </c>
      <c r="Y64" s="9">
        <f t="shared" si="12"/>
        <v>244784</v>
      </c>
      <c r="AA64" s="21" t="str">
        <f t="shared" si="13"/>
        <v>N.M.</v>
      </c>
      <c r="AC64" s="9">
        <v>-384283</v>
      </c>
      <c r="AE64" s="9">
        <v>1295770</v>
      </c>
      <c r="AG64" s="9">
        <f t="shared" si="14"/>
        <v>-1680053</v>
      </c>
      <c r="AI64" s="21">
        <f t="shared" si="15"/>
        <v>-1.2965672920348519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0</v>
      </c>
      <c r="G65" s="5">
        <v>-49402</v>
      </c>
      <c r="I65" s="9">
        <f t="shared" si="8"/>
        <v>49402</v>
      </c>
      <c r="K65" s="21" t="str">
        <f t="shared" si="9"/>
        <v>N.M.</v>
      </c>
      <c r="M65" s="9">
        <v>0</v>
      </c>
      <c r="O65" s="9">
        <v>-69444</v>
      </c>
      <c r="Q65" s="9">
        <f t="shared" si="10"/>
        <v>69444</v>
      </c>
      <c r="S65" s="21" t="str">
        <f t="shared" si="11"/>
        <v>N.M.</v>
      </c>
      <c r="U65" s="9">
        <v>0</v>
      </c>
      <c r="W65" s="9">
        <v>-49402</v>
      </c>
      <c r="Y65" s="9">
        <f t="shared" si="12"/>
        <v>49402</v>
      </c>
      <c r="AA65" s="21" t="str">
        <f t="shared" si="13"/>
        <v>N.M.</v>
      </c>
      <c r="AC65" s="9">
        <v>-128199.25</v>
      </c>
      <c r="AE65" s="9">
        <v>-219173</v>
      </c>
      <c r="AG65" s="9">
        <f t="shared" si="14"/>
        <v>90973.75</v>
      </c>
      <c r="AI65" s="21">
        <f t="shared" si="15"/>
        <v>0.41507735898126136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0</v>
      </c>
      <c r="G66" s="5">
        <v>-114657.16</v>
      </c>
      <c r="I66" s="9">
        <f t="shared" si="8"/>
        <v>114657.16</v>
      </c>
      <c r="K66" s="21" t="str">
        <f t="shared" si="9"/>
        <v>N.M.</v>
      </c>
      <c r="M66" s="9">
        <v>0</v>
      </c>
      <c r="O66" s="9">
        <v>-350776.01</v>
      </c>
      <c r="Q66" s="9">
        <f t="shared" si="10"/>
        <v>350776.01</v>
      </c>
      <c r="S66" s="21" t="str">
        <f t="shared" si="11"/>
        <v>N.M.</v>
      </c>
      <c r="U66" s="9">
        <v>0</v>
      </c>
      <c r="W66" s="9">
        <v>-114657.16</v>
      </c>
      <c r="Y66" s="9">
        <f t="shared" si="12"/>
        <v>114657.16</v>
      </c>
      <c r="AA66" s="21" t="str">
        <f t="shared" si="13"/>
        <v>N.M.</v>
      </c>
      <c r="AC66" s="9">
        <v>-243373.92</v>
      </c>
      <c r="AE66" s="9">
        <v>-1494177.42</v>
      </c>
      <c r="AG66" s="9">
        <f t="shared" si="14"/>
        <v>1250803.5</v>
      </c>
      <c r="AI66" s="21">
        <f t="shared" si="15"/>
        <v>0.8371184594664802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8401.7</v>
      </c>
      <c r="G67" s="5">
        <v>3263</v>
      </c>
      <c r="I67" s="9">
        <f t="shared" si="8"/>
        <v>5138.700000000001</v>
      </c>
      <c r="K67" s="21">
        <f t="shared" si="9"/>
        <v>1.5748391051179897</v>
      </c>
      <c r="M67" s="9">
        <v>19372.37</v>
      </c>
      <c r="O67" s="9">
        <v>-5364.31</v>
      </c>
      <c r="Q67" s="9">
        <f t="shared" si="10"/>
        <v>24736.68</v>
      </c>
      <c r="S67" s="21">
        <f t="shared" si="11"/>
        <v>4.611344236257785</v>
      </c>
      <c r="U67" s="9">
        <v>8401.7</v>
      </c>
      <c r="W67" s="9">
        <v>3263</v>
      </c>
      <c r="Y67" s="9">
        <f t="shared" si="12"/>
        <v>5138.700000000001</v>
      </c>
      <c r="AA67" s="21">
        <f t="shared" si="13"/>
        <v>1.5748391051179897</v>
      </c>
      <c r="AC67" s="9">
        <v>-54445.33</v>
      </c>
      <c r="AE67" s="9">
        <v>-145573.37</v>
      </c>
      <c r="AG67" s="9">
        <f t="shared" si="14"/>
        <v>91128.04</v>
      </c>
      <c r="AI67" s="21">
        <f t="shared" si="15"/>
        <v>0.6259938888548091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-710</v>
      </c>
      <c r="G68" s="5">
        <v>-877.67</v>
      </c>
      <c r="I68" s="9">
        <f t="shared" si="8"/>
        <v>167.66999999999996</v>
      </c>
      <c r="K68" s="21">
        <f t="shared" si="9"/>
        <v>0.19103991249558486</v>
      </c>
      <c r="M68" s="9">
        <v>-5192.21</v>
      </c>
      <c r="O68" s="9">
        <v>-8533.49</v>
      </c>
      <c r="Q68" s="9">
        <f t="shared" si="10"/>
        <v>3341.2799999999997</v>
      </c>
      <c r="S68" s="21">
        <f t="shared" si="11"/>
        <v>0.3915490614039508</v>
      </c>
      <c r="U68" s="9">
        <v>-710</v>
      </c>
      <c r="W68" s="9">
        <v>-877.67</v>
      </c>
      <c r="Y68" s="9">
        <f t="shared" si="12"/>
        <v>167.66999999999996</v>
      </c>
      <c r="AA68" s="21">
        <f t="shared" si="13"/>
        <v>0.19103991249558486</v>
      </c>
      <c r="AC68" s="9">
        <v>-27842.77</v>
      </c>
      <c r="AE68" s="9">
        <v>-37744.8</v>
      </c>
      <c r="AG68" s="9">
        <f t="shared" si="14"/>
        <v>9902.030000000002</v>
      </c>
      <c r="AI68" s="21">
        <f t="shared" si="15"/>
        <v>0.26234156758017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-14941.46</v>
      </c>
      <c r="G69" s="5">
        <v>-81041.81</v>
      </c>
      <c r="I69" s="9">
        <f t="shared" si="8"/>
        <v>66100.35</v>
      </c>
      <c r="K69" s="21">
        <f t="shared" si="9"/>
        <v>0.8156326962588818</v>
      </c>
      <c r="M69" s="9">
        <v>-46205.39</v>
      </c>
      <c r="O69" s="9">
        <v>-296041.86</v>
      </c>
      <c r="Q69" s="9">
        <f t="shared" si="10"/>
        <v>249836.46999999997</v>
      </c>
      <c r="S69" s="21">
        <f t="shared" si="11"/>
        <v>0.8439227817309349</v>
      </c>
      <c r="U69" s="9">
        <v>-14941.46</v>
      </c>
      <c r="W69" s="9">
        <v>-81041.81</v>
      </c>
      <c r="Y69" s="9">
        <f t="shared" si="12"/>
        <v>66100.35</v>
      </c>
      <c r="AA69" s="21">
        <f t="shared" si="13"/>
        <v>0.8156326962588818</v>
      </c>
      <c r="AC69" s="9">
        <v>-619015.23</v>
      </c>
      <c r="AE69" s="9">
        <v>-991553.26</v>
      </c>
      <c r="AG69" s="9">
        <f t="shared" si="14"/>
        <v>372538.03</v>
      </c>
      <c r="AI69" s="21">
        <f t="shared" si="15"/>
        <v>0.37571156792929106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-294487.45</v>
      </c>
      <c r="G70" s="5">
        <v>-758716.07</v>
      </c>
      <c r="I70" s="9">
        <f t="shared" si="8"/>
        <v>464228.61999999994</v>
      </c>
      <c r="K70" s="21">
        <f t="shared" si="9"/>
        <v>0.611860797939867</v>
      </c>
      <c r="M70" s="9">
        <v>-793532.08</v>
      </c>
      <c r="O70" s="9">
        <v>-3336038.03</v>
      </c>
      <c r="Q70" s="9">
        <f t="shared" si="10"/>
        <v>2542505.9499999997</v>
      </c>
      <c r="S70" s="21">
        <f t="shared" si="11"/>
        <v>0.762133383113741</v>
      </c>
      <c r="U70" s="9">
        <v>-294487.45</v>
      </c>
      <c r="W70" s="9">
        <v>-758716.07</v>
      </c>
      <c r="Y70" s="9">
        <f t="shared" si="12"/>
        <v>464228.61999999994</v>
      </c>
      <c r="AA70" s="21">
        <f t="shared" si="13"/>
        <v>0.611860797939867</v>
      </c>
      <c r="AC70" s="9">
        <v>-5676502.390000001</v>
      </c>
      <c r="AE70" s="9">
        <v>-9200310.66</v>
      </c>
      <c r="AG70" s="9">
        <f t="shared" si="14"/>
        <v>3523808.2699999996</v>
      </c>
      <c r="AI70" s="21">
        <f t="shared" si="15"/>
        <v>0.3830097048049027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0</v>
      </c>
      <c r="G71" s="5">
        <v>0</v>
      </c>
      <c r="I71" s="9">
        <f t="shared" si="8"/>
        <v>0</v>
      </c>
      <c r="K71" s="21">
        <f t="shared" si="9"/>
        <v>0</v>
      </c>
      <c r="M71" s="9">
        <v>0</v>
      </c>
      <c r="O71" s="9">
        <v>-449758.89</v>
      </c>
      <c r="Q71" s="9">
        <f t="shared" si="10"/>
        <v>449758.89</v>
      </c>
      <c r="S71" s="21" t="str">
        <f t="shared" si="11"/>
        <v>N.M.</v>
      </c>
      <c r="U71" s="9">
        <v>0</v>
      </c>
      <c r="W71" s="9">
        <v>0</v>
      </c>
      <c r="Y71" s="9">
        <f t="shared" si="12"/>
        <v>0</v>
      </c>
      <c r="AA71" s="21">
        <f t="shared" si="13"/>
        <v>0</v>
      </c>
      <c r="AC71" s="9">
        <v>-14.09</v>
      </c>
      <c r="AE71" s="9">
        <v>-306077.44</v>
      </c>
      <c r="AG71" s="9">
        <f t="shared" si="14"/>
        <v>306063.35</v>
      </c>
      <c r="AI71" s="21">
        <f t="shared" si="15"/>
        <v>0.9999539658983033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310238.34</v>
      </c>
      <c r="G72" s="5">
        <v>0</v>
      </c>
      <c r="I72" s="9">
        <f t="shared" si="8"/>
        <v>310238.34</v>
      </c>
      <c r="K72" s="21" t="str">
        <f t="shared" si="9"/>
        <v>N.M.</v>
      </c>
      <c r="M72" s="9">
        <v>488897.75</v>
      </c>
      <c r="O72" s="9">
        <v>0</v>
      </c>
      <c r="Q72" s="9">
        <f t="shared" si="10"/>
        <v>488897.75</v>
      </c>
      <c r="S72" s="21" t="str">
        <f t="shared" si="11"/>
        <v>N.M.</v>
      </c>
      <c r="U72" s="9">
        <v>310238.34</v>
      </c>
      <c r="W72" s="9">
        <v>0</v>
      </c>
      <c r="Y72" s="9">
        <f t="shared" si="12"/>
        <v>310238.34</v>
      </c>
      <c r="AA72" s="21" t="str">
        <f t="shared" si="13"/>
        <v>N.M.</v>
      </c>
      <c r="AC72" s="9">
        <v>5020157.86</v>
      </c>
      <c r="AE72" s="9">
        <v>0</v>
      </c>
      <c r="AG72" s="9">
        <f t="shared" si="14"/>
        <v>5020157.86</v>
      </c>
      <c r="AI72" s="21" t="str">
        <f t="shared" si="15"/>
        <v>N.M.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0</v>
      </c>
      <c r="G73" s="5">
        <v>0</v>
      </c>
      <c r="I73" s="9">
        <f t="shared" si="8"/>
        <v>0</v>
      </c>
      <c r="K73" s="21">
        <f t="shared" si="9"/>
        <v>0</v>
      </c>
      <c r="M73" s="9">
        <v>0</v>
      </c>
      <c r="O73" s="9">
        <v>0</v>
      </c>
      <c r="Q73" s="9">
        <f t="shared" si="10"/>
        <v>0</v>
      </c>
      <c r="S73" s="21">
        <f t="shared" si="11"/>
        <v>0</v>
      </c>
      <c r="U73" s="9">
        <v>0</v>
      </c>
      <c r="W73" s="9">
        <v>0</v>
      </c>
      <c r="Y73" s="9">
        <f t="shared" si="12"/>
        <v>0</v>
      </c>
      <c r="AA73" s="21">
        <f t="shared" si="13"/>
        <v>0</v>
      </c>
      <c r="AC73" s="9">
        <v>-24925</v>
      </c>
      <c r="AE73" s="9">
        <v>0</v>
      </c>
      <c r="AG73" s="9">
        <f t="shared" si="14"/>
        <v>-24925</v>
      </c>
      <c r="AI73" s="21" t="str">
        <f t="shared" si="15"/>
        <v>N.M.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43232.65</v>
      </c>
      <c r="G74" s="5">
        <v>0</v>
      </c>
      <c r="I74" s="9">
        <f aca="true" t="shared" si="16" ref="I74:I100">+E74-G74</f>
        <v>43232.65</v>
      </c>
      <c r="K74" s="21" t="str">
        <f aca="true" t="shared" si="17" ref="K74:K100">IF(G74&lt;0,IF(I74=0,0,IF(OR(G74=0,E74=0),"N.M.",IF(ABS(I74/G74)&gt;=10,"N.M.",I74/(-G74)))),IF(I74=0,0,IF(OR(G74=0,E74=0),"N.M.",IF(ABS(I74/G74)&gt;=10,"N.M.",I74/G74))))</f>
        <v>N.M.</v>
      </c>
      <c r="M74" s="9">
        <v>125747.1</v>
      </c>
      <c r="O74" s="9">
        <v>0</v>
      </c>
      <c r="Q74" s="9">
        <f aca="true" t="shared" si="18" ref="Q74:Q100">+M74-O74</f>
        <v>125747.1</v>
      </c>
      <c r="S74" s="21" t="str">
        <f aca="true" t="shared" si="19" ref="S74:S100">IF(O74&lt;0,IF(Q74=0,0,IF(OR(O74=0,M74=0),"N.M.",IF(ABS(Q74/O74)&gt;=10,"N.M.",Q74/(-O74)))),IF(Q74=0,0,IF(OR(O74=0,M74=0),"N.M.",IF(ABS(Q74/O74)&gt;=10,"N.M.",Q74/O74))))</f>
        <v>N.M.</v>
      </c>
      <c r="U74" s="9">
        <v>43232.65</v>
      </c>
      <c r="W74" s="9">
        <v>0</v>
      </c>
      <c r="Y74" s="9">
        <f aca="true" t="shared" si="20" ref="Y74:Y100">+U74-W74</f>
        <v>43232.65</v>
      </c>
      <c r="AA74" s="21" t="str">
        <f aca="true" t="shared" si="21" ref="AA74:AA100">IF(W74&lt;0,IF(Y74=0,0,IF(OR(W74=0,U74=0),"N.M.",IF(ABS(Y74/W74)&gt;=10,"N.M.",Y74/(-W74)))),IF(Y74=0,0,IF(OR(W74=0,U74=0),"N.M.",IF(ABS(Y74/W74)&gt;=10,"N.M.",Y74/W74))))</f>
        <v>N.M.</v>
      </c>
      <c r="AC74" s="9">
        <v>402905.13</v>
      </c>
      <c r="AE74" s="9">
        <v>0</v>
      </c>
      <c r="AG74" s="9">
        <f aca="true" t="shared" si="22" ref="AG74:AG100">+AC74-AE74</f>
        <v>402905.13</v>
      </c>
      <c r="AI74" s="21" t="str">
        <f aca="true" t="shared" si="23" ref="AI74:AI100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-68859.82</v>
      </c>
      <c r="G75" s="5">
        <v>0</v>
      </c>
      <c r="I75" s="9">
        <f t="shared" si="16"/>
        <v>-68859.82</v>
      </c>
      <c r="K75" s="21" t="str">
        <f t="shared" si="17"/>
        <v>N.M.</v>
      </c>
      <c r="M75" s="9">
        <v>-68859.82</v>
      </c>
      <c r="O75" s="9">
        <v>0</v>
      </c>
      <c r="Q75" s="9">
        <f t="shared" si="18"/>
        <v>-68859.82</v>
      </c>
      <c r="S75" s="21" t="str">
        <f t="shared" si="19"/>
        <v>N.M.</v>
      </c>
      <c r="U75" s="9">
        <v>-68859.82</v>
      </c>
      <c r="W75" s="9">
        <v>0</v>
      </c>
      <c r="Y75" s="9">
        <f t="shared" si="20"/>
        <v>-68859.82</v>
      </c>
      <c r="AA75" s="21" t="str">
        <f t="shared" si="21"/>
        <v>N.M.</v>
      </c>
      <c r="AC75" s="9">
        <v>-68859.82</v>
      </c>
      <c r="AE75" s="9">
        <v>0</v>
      </c>
      <c r="AG75" s="9">
        <f t="shared" si="22"/>
        <v>-68859.82</v>
      </c>
      <c r="AI75" s="21" t="str">
        <f t="shared" si="23"/>
        <v>N.M.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68859.82</v>
      </c>
      <c r="G76" s="5">
        <v>0</v>
      </c>
      <c r="I76" s="9">
        <f t="shared" si="16"/>
        <v>68859.82</v>
      </c>
      <c r="K76" s="21" t="str">
        <f t="shared" si="17"/>
        <v>N.M.</v>
      </c>
      <c r="M76" s="9">
        <v>68859.82</v>
      </c>
      <c r="O76" s="9">
        <v>0</v>
      </c>
      <c r="Q76" s="9">
        <f t="shared" si="18"/>
        <v>68859.82</v>
      </c>
      <c r="S76" s="21" t="str">
        <f t="shared" si="19"/>
        <v>N.M.</v>
      </c>
      <c r="U76" s="9">
        <v>68859.82</v>
      </c>
      <c r="W76" s="9">
        <v>0</v>
      </c>
      <c r="Y76" s="9">
        <f t="shared" si="20"/>
        <v>68859.82</v>
      </c>
      <c r="AA76" s="21" t="str">
        <f t="shared" si="21"/>
        <v>N.M.</v>
      </c>
      <c r="AC76" s="9">
        <v>68859.82</v>
      </c>
      <c r="AE76" s="9">
        <v>0</v>
      </c>
      <c r="AG76" s="9">
        <f t="shared" si="22"/>
        <v>68859.82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10559.56</v>
      </c>
      <c r="G77" s="5">
        <v>0</v>
      </c>
      <c r="I77" s="9">
        <f t="shared" si="16"/>
        <v>10559.56</v>
      </c>
      <c r="K77" s="21" t="str">
        <f t="shared" si="17"/>
        <v>N.M.</v>
      </c>
      <c r="M77" s="9">
        <v>113976.48</v>
      </c>
      <c r="O77" s="9">
        <v>0</v>
      </c>
      <c r="Q77" s="9">
        <f t="shared" si="18"/>
        <v>113976.48</v>
      </c>
      <c r="S77" s="21" t="str">
        <f t="shared" si="19"/>
        <v>N.M.</v>
      </c>
      <c r="U77" s="9">
        <v>10559.56</v>
      </c>
      <c r="W77" s="9">
        <v>0</v>
      </c>
      <c r="Y77" s="9">
        <f t="shared" si="20"/>
        <v>10559.56</v>
      </c>
      <c r="AA77" s="21" t="str">
        <f t="shared" si="21"/>
        <v>N.M.</v>
      </c>
      <c r="AC77" s="9">
        <v>187531.06</v>
      </c>
      <c r="AE77" s="9">
        <v>0</v>
      </c>
      <c r="AG77" s="9">
        <f t="shared" si="22"/>
        <v>187531.06</v>
      </c>
      <c r="AI77" s="21" t="str">
        <f t="shared" si="23"/>
        <v>N.M.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-118621.81</v>
      </c>
      <c r="G78" s="5">
        <v>0</v>
      </c>
      <c r="I78" s="9">
        <f t="shared" si="16"/>
        <v>-118621.81</v>
      </c>
      <c r="K78" s="21" t="str">
        <f t="shared" si="17"/>
        <v>N.M.</v>
      </c>
      <c r="M78" s="9">
        <v>-415104.1</v>
      </c>
      <c r="O78" s="9">
        <v>0</v>
      </c>
      <c r="Q78" s="9">
        <f t="shared" si="18"/>
        <v>-415104.1</v>
      </c>
      <c r="S78" s="21" t="str">
        <f t="shared" si="19"/>
        <v>N.M.</v>
      </c>
      <c r="U78" s="9">
        <v>-118621.81</v>
      </c>
      <c r="W78" s="9">
        <v>0</v>
      </c>
      <c r="Y78" s="9">
        <f t="shared" si="20"/>
        <v>-118621.81</v>
      </c>
      <c r="AA78" s="21" t="str">
        <f t="shared" si="21"/>
        <v>N.M.</v>
      </c>
      <c r="AC78" s="9">
        <v>-908452.55</v>
      </c>
      <c r="AE78" s="9">
        <v>0</v>
      </c>
      <c r="AG78" s="9">
        <f t="shared" si="22"/>
        <v>-908452.55</v>
      </c>
      <c r="AI78" s="21" t="str">
        <f t="shared" si="23"/>
        <v>N.M.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8732.54</v>
      </c>
      <c r="G79" s="5">
        <v>0</v>
      </c>
      <c r="I79" s="9">
        <f t="shared" si="16"/>
        <v>8732.54</v>
      </c>
      <c r="K79" s="21" t="str">
        <f t="shared" si="17"/>
        <v>N.M.</v>
      </c>
      <c r="M79" s="9">
        <v>9999.63</v>
      </c>
      <c r="O79" s="9">
        <v>0</v>
      </c>
      <c r="Q79" s="9">
        <f t="shared" si="18"/>
        <v>9999.63</v>
      </c>
      <c r="S79" s="21" t="str">
        <f t="shared" si="19"/>
        <v>N.M.</v>
      </c>
      <c r="U79" s="9">
        <v>8732.54</v>
      </c>
      <c r="W79" s="9">
        <v>0</v>
      </c>
      <c r="Y79" s="9">
        <f t="shared" si="20"/>
        <v>8732.54</v>
      </c>
      <c r="AA79" s="21" t="str">
        <f t="shared" si="21"/>
        <v>N.M.</v>
      </c>
      <c r="AC79" s="9">
        <v>10983.66</v>
      </c>
      <c r="AE79" s="9">
        <v>0</v>
      </c>
      <c r="AG79" s="9">
        <f t="shared" si="22"/>
        <v>10983.66</v>
      </c>
      <c r="AI79" s="21" t="str">
        <f t="shared" si="23"/>
        <v>N.M.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-1882.25</v>
      </c>
      <c r="G80" s="5">
        <v>0</v>
      </c>
      <c r="I80" s="9">
        <f t="shared" si="16"/>
        <v>-1882.25</v>
      </c>
      <c r="K80" s="21" t="str">
        <f t="shared" si="17"/>
        <v>N.M.</v>
      </c>
      <c r="M80" s="9">
        <v>-2606.7</v>
      </c>
      <c r="O80" s="9">
        <v>0</v>
      </c>
      <c r="Q80" s="9">
        <f t="shared" si="18"/>
        <v>-2606.7</v>
      </c>
      <c r="S80" s="21" t="str">
        <f t="shared" si="19"/>
        <v>N.M.</v>
      </c>
      <c r="U80" s="9">
        <v>-1882.25</v>
      </c>
      <c r="W80" s="9">
        <v>0</v>
      </c>
      <c r="Y80" s="9">
        <f t="shared" si="20"/>
        <v>-1882.25</v>
      </c>
      <c r="AA80" s="21" t="str">
        <f t="shared" si="21"/>
        <v>N.M.</v>
      </c>
      <c r="AC80" s="9">
        <v>-5139.79</v>
      </c>
      <c r="AE80" s="9">
        <v>0</v>
      </c>
      <c r="AG80" s="9">
        <f t="shared" si="22"/>
        <v>-5139.79</v>
      </c>
      <c r="AI80" s="21" t="str">
        <f t="shared" si="23"/>
        <v>N.M.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201570.68</v>
      </c>
      <c r="G81" s="5">
        <v>166473.34</v>
      </c>
      <c r="I81" s="9">
        <f t="shared" si="16"/>
        <v>35097.34</v>
      </c>
      <c r="K81" s="21">
        <f t="shared" si="17"/>
        <v>0.21082859273442822</v>
      </c>
      <c r="M81" s="9">
        <v>498289.73</v>
      </c>
      <c r="O81" s="9">
        <v>409183.45</v>
      </c>
      <c r="Q81" s="9">
        <f t="shared" si="18"/>
        <v>89106.27999999997</v>
      </c>
      <c r="S81" s="21">
        <f t="shared" si="19"/>
        <v>0.21776609000192937</v>
      </c>
      <c r="U81" s="9">
        <v>201570.68</v>
      </c>
      <c r="W81" s="9">
        <v>166473.34</v>
      </c>
      <c r="Y81" s="9">
        <f t="shared" si="20"/>
        <v>35097.34</v>
      </c>
      <c r="AA81" s="21">
        <f t="shared" si="21"/>
        <v>0.21082859273442822</v>
      </c>
      <c r="AC81" s="9">
        <v>1812956.52</v>
      </c>
      <c r="AE81" s="9">
        <v>1522922.45</v>
      </c>
      <c r="AG81" s="9">
        <f t="shared" si="22"/>
        <v>290034.07000000007</v>
      </c>
      <c r="AI81" s="21">
        <f t="shared" si="23"/>
        <v>0.1904457249284099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27742.957000000002</v>
      </c>
      <c r="G82" s="5">
        <v>12800.72</v>
      </c>
      <c r="I82" s="9">
        <f t="shared" si="16"/>
        <v>14942.237000000003</v>
      </c>
      <c r="K82" s="21">
        <f t="shared" si="17"/>
        <v>1.1672966051909583</v>
      </c>
      <c r="M82" s="9">
        <v>66615.58600000001</v>
      </c>
      <c r="O82" s="9">
        <v>27322</v>
      </c>
      <c r="Q82" s="9">
        <f t="shared" si="18"/>
        <v>39293.58600000001</v>
      </c>
      <c r="S82" s="21">
        <f t="shared" si="19"/>
        <v>1.4381665324646808</v>
      </c>
      <c r="U82" s="9">
        <v>27742.957000000002</v>
      </c>
      <c r="W82" s="9">
        <v>12800.72</v>
      </c>
      <c r="Y82" s="9">
        <f t="shared" si="20"/>
        <v>14942.237000000003</v>
      </c>
      <c r="AA82" s="21">
        <f t="shared" si="21"/>
        <v>1.1672966051909583</v>
      </c>
      <c r="AC82" s="9">
        <v>271184.91</v>
      </c>
      <c r="AE82" s="9">
        <v>118726.426</v>
      </c>
      <c r="AG82" s="9">
        <f t="shared" si="22"/>
        <v>152458.48399999997</v>
      </c>
      <c r="AI82" s="21">
        <f t="shared" si="23"/>
        <v>1.2841158378674682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0</v>
      </c>
      <c r="G83" s="5">
        <v>453.66</v>
      </c>
      <c r="I83" s="9">
        <f t="shared" si="16"/>
        <v>-453.66</v>
      </c>
      <c r="K83" s="21" t="str">
        <f t="shared" si="17"/>
        <v>N.M.</v>
      </c>
      <c r="M83" s="9">
        <v>0</v>
      </c>
      <c r="O83" s="9">
        <v>1395.25</v>
      </c>
      <c r="Q83" s="9">
        <f t="shared" si="18"/>
        <v>-1395.25</v>
      </c>
      <c r="S83" s="21" t="str">
        <f t="shared" si="19"/>
        <v>N.M.</v>
      </c>
      <c r="U83" s="9">
        <v>0</v>
      </c>
      <c r="W83" s="9">
        <v>453.66</v>
      </c>
      <c r="Y83" s="9">
        <f t="shared" si="20"/>
        <v>-453.66</v>
      </c>
      <c r="AA83" s="21" t="str">
        <f t="shared" si="21"/>
        <v>N.M.</v>
      </c>
      <c r="AC83" s="9">
        <v>0</v>
      </c>
      <c r="AE83" s="9">
        <v>3288.24</v>
      </c>
      <c r="AG83" s="9">
        <f t="shared" si="22"/>
        <v>-3288.24</v>
      </c>
      <c r="AI83" s="21" t="str">
        <f t="shared" si="23"/>
        <v>N.M.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226880.52</v>
      </c>
      <c r="G84" s="5">
        <v>220230.3</v>
      </c>
      <c r="I84" s="9">
        <f t="shared" si="16"/>
        <v>6650.220000000001</v>
      </c>
      <c r="K84" s="21">
        <f t="shared" si="17"/>
        <v>0.03019666231213417</v>
      </c>
      <c r="M84" s="9">
        <v>736507.8</v>
      </c>
      <c r="O84" s="9">
        <v>716817.57</v>
      </c>
      <c r="Q84" s="9">
        <f t="shared" si="18"/>
        <v>19690.230000000098</v>
      </c>
      <c r="S84" s="21">
        <f t="shared" si="19"/>
        <v>0.02746895559493624</v>
      </c>
      <c r="U84" s="9">
        <v>226880.52</v>
      </c>
      <c r="W84" s="9">
        <v>220230.3</v>
      </c>
      <c r="Y84" s="9">
        <f t="shared" si="20"/>
        <v>6650.220000000001</v>
      </c>
      <c r="AA84" s="21">
        <f t="shared" si="21"/>
        <v>0.03019666231213417</v>
      </c>
      <c r="AC84" s="9">
        <v>2876805.9</v>
      </c>
      <c r="AE84" s="9">
        <v>2739679.55</v>
      </c>
      <c r="AG84" s="9">
        <f t="shared" si="22"/>
        <v>137126.3500000001</v>
      </c>
      <c r="AI84" s="21">
        <f t="shared" si="23"/>
        <v>0.050051966844078574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2300</v>
      </c>
      <c r="G85" s="5">
        <v>3108.2</v>
      </c>
      <c r="I85" s="9">
        <f t="shared" si="16"/>
        <v>-808.1999999999998</v>
      </c>
      <c r="K85" s="21">
        <f t="shared" si="17"/>
        <v>-0.2600218776140531</v>
      </c>
      <c r="M85" s="9">
        <v>16154.2</v>
      </c>
      <c r="O85" s="9">
        <v>18222.6</v>
      </c>
      <c r="Q85" s="9">
        <f t="shared" si="18"/>
        <v>-2068.399999999998</v>
      </c>
      <c r="S85" s="21">
        <f t="shared" si="19"/>
        <v>-0.11350740289530571</v>
      </c>
      <c r="U85" s="9">
        <v>2300</v>
      </c>
      <c r="W85" s="9">
        <v>3108.2</v>
      </c>
      <c r="Y85" s="9">
        <f t="shared" si="20"/>
        <v>-808.1999999999998</v>
      </c>
      <c r="AA85" s="21">
        <f t="shared" si="21"/>
        <v>-0.2600218776140531</v>
      </c>
      <c r="AC85" s="9">
        <v>100108.14</v>
      </c>
      <c r="AE85" s="9">
        <v>86093.8</v>
      </c>
      <c r="AG85" s="9">
        <f t="shared" si="22"/>
        <v>14014.339999999997</v>
      </c>
      <c r="AI85" s="21">
        <f t="shared" si="23"/>
        <v>0.1627798982040518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135251.69</v>
      </c>
      <c r="G86" s="5">
        <v>119403.9</v>
      </c>
      <c r="I86" s="9">
        <f t="shared" si="16"/>
        <v>15847.790000000008</v>
      </c>
      <c r="K86" s="21">
        <f t="shared" si="17"/>
        <v>0.13272422425063177</v>
      </c>
      <c r="M86" s="9">
        <v>358739.48</v>
      </c>
      <c r="O86" s="9">
        <v>275829.83</v>
      </c>
      <c r="Q86" s="9">
        <f t="shared" si="18"/>
        <v>82909.64999999997</v>
      </c>
      <c r="S86" s="21">
        <f t="shared" si="19"/>
        <v>0.30058260921235375</v>
      </c>
      <c r="U86" s="9">
        <v>135251.69</v>
      </c>
      <c r="W86" s="9">
        <v>119403.9</v>
      </c>
      <c r="Y86" s="9">
        <f t="shared" si="20"/>
        <v>15847.790000000008</v>
      </c>
      <c r="AA86" s="21">
        <f t="shared" si="21"/>
        <v>0.13272422425063177</v>
      </c>
      <c r="AC86" s="9">
        <v>936253.94</v>
      </c>
      <c r="AE86" s="9">
        <v>-2559549.12</v>
      </c>
      <c r="AG86" s="9">
        <f t="shared" si="22"/>
        <v>3495803.06</v>
      </c>
      <c r="AI86" s="21">
        <f t="shared" si="23"/>
        <v>1.3657886198331681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0</v>
      </c>
      <c r="G87" s="5">
        <v>0</v>
      </c>
      <c r="I87" s="9">
        <f t="shared" si="16"/>
        <v>0</v>
      </c>
      <c r="K87" s="21">
        <f t="shared" si="17"/>
        <v>0</v>
      </c>
      <c r="M87" s="9">
        <v>0</v>
      </c>
      <c r="O87" s="9">
        <v>0</v>
      </c>
      <c r="Q87" s="9">
        <f t="shared" si="18"/>
        <v>0</v>
      </c>
      <c r="S87" s="21">
        <f t="shared" si="19"/>
        <v>0</v>
      </c>
      <c r="U87" s="9">
        <v>0</v>
      </c>
      <c r="W87" s="9">
        <v>0</v>
      </c>
      <c r="Y87" s="9">
        <f t="shared" si="20"/>
        <v>0</v>
      </c>
      <c r="AA87" s="21">
        <f t="shared" si="21"/>
        <v>0</v>
      </c>
      <c r="AC87" s="9">
        <v>13103.06</v>
      </c>
      <c r="AE87" s="9">
        <v>17310.26</v>
      </c>
      <c r="AG87" s="9">
        <f t="shared" si="22"/>
        <v>-4207.199999999999</v>
      </c>
      <c r="AI87" s="21">
        <f t="shared" si="23"/>
        <v>-0.24304660935191033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5220</v>
      </c>
      <c r="G88" s="5">
        <v>36347.71</v>
      </c>
      <c r="I88" s="9">
        <f t="shared" si="16"/>
        <v>-31127.71</v>
      </c>
      <c r="K88" s="21">
        <f t="shared" si="17"/>
        <v>-0.8563871011406221</v>
      </c>
      <c r="M88" s="9">
        <v>14772</v>
      </c>
      <c r="O88" s="9">
        <v>50027.71</v>
      </c>
      <c r="Q88" s="9">
        <f t="shared" si="18"/>
        <v>-35255.71</v>
      </c>
      <c r="S88" s="21">
        <f t="shared" si="19"/>
        <v>-0.7047236421575163</v>
      </c>
      <c r="U88" s="9">
        <v>5220</v>
      </c>
      <c r="W88" s="9">
        <v>36347.71</v>
      </c>
      <c r="Y88" s="9">
        <f t="shared" si="20"/>
        <v>-31127.71</v>
      </c>
      <c r="AA88" s="21">
        <f t="shared" si="21"/>
        <v>-0.8563871011406221</v>
      </c>
      <c r="AC88" s="9">
        <v>124033.87</v>
      </c>
      <c r="AE88" s="9">
        <v>87803.89</v>
      </c>
      <c r="AG88" s="9">
        <f t="shared" si="22"/>
        <v>36229.979999999996</v>
      </c>
      <c r="AI88" s="21">
        <f t="shared" si="23"/>
        <v>0.4126238598312671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4038.17</v>
      </c>
      <c r="G89" s="5">
        <v>64993.78</v>
      </c>
      <c r="I89" s="9">
        <f t="shared" si="16"/>
        <v>-60955.61</v>
      </c>
      <c r="K89" s="21">
        <f t="shared" si="17"/>
        <v>-0.9378683621725034</v>
      </c>
      <c r="M89" s="9">
        <v>292801.03</v>
      </c>
      <c r="O89" s="9">
        <v>397396.47</v>
      </c>
      <c r="Q89" s="9">
        <f t="shared" si="18"/>
        <v>-104595.43999999994</v>
      </c>
      <c r="S89" s="21">
        <f t="shared" si="19"/>
        <v>-0.26320173402647473</v>
      </c>
      <c r="U89" s="9">
        <v>4038.17</v>
      </c>
      <c r="W89" s="9">
        <v>64993.78</v>
      </c>
      <c r="Y89" s="9">
        <f t="shared" si="20"/>
        <v>-60955.61</v>
      </c>
      <c r="AA89" s="21">
        <f t="shared" si="21"/>
        <v>-0.9378683621725034</v>
      </c>
      <c r="AC89" s="9">
        <v>850798.78</v>
      </c>
      <c r="AE89" s="9">
        <v>1438249.41</v>
      </c>
      <c r="AG89" s="9">
        <f t="shared" si="22"/>
        <v>-587450.6299999999</v>
      </c>
      <c r="AI89" s="21">
        <f t="shared" si="23"/>
        <v>-0.408448371969087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0</v>
      </c>
      <c r="G90" s="5">
        <v>5254.1</v>
      </c>
      <c r="I90" s="9">
        <f t="shared" si="16"/>
        <v>-5254.1</v>
      </c>
      <c r="K90" s="21" t="str">
        <f t="shared" si="17"/>
        <v>N.M.</v>
      </c>
      <c r="M90" s="9">
        <v>-9</v>
      </c>
      <c r="O90" s="9">
        <v>21683.73</v>
      </c>
      <c r="Q90" s="9">
        <f t="shared" si="18"/>
        <v>-21692.73</v>
      </c>
      <c r="S90" s="21">
        <f t="shared" si="19"/>
        <v>-1.0004150577414495</v>
      </c>
      <c r="U90" s="9">
        <v>0</v>
      </c>
      <c r="W90" s="9">
        <v>5254.1</v>
      </c>
      <c r="Y90" s="9">
        <f t="shared" si="20"/>
        <v>-5254.1</v>
      </c>
      <c r="AA90" s="21" t="str">
        <f t="shared" si="21"/>
        <v>N.M.</v>
      </c>
      <c r="AC90" s="9">
        <v>1668.18</v>
      </c>
      <c r="AE90" s="9">
        <v>27636.33</v>
      </c>
      <c r="AG90" s="9">
        <f t="shared" si="22"/>
        <v>-25968.15</v>
      </c>
      <c r="AI90" s="21">
        <f t="shared" si="23"/>
        <v>-0.9396381502174854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-20023.64</v>
      </c>
      <c r="G91" s="5">
        <v>-2332.77</v>
      </c>
      <c r="I91" s="9">
        <f t="shared" si="16"/>
        <v>-17690.87</v>
      </c>
      <c r="K91" s="21">
        <f t="shared" si="17"/>
        <v>-7.583632334092088</v>
      </c>
      <c r="M91" s="9">
        <v>71591.147</v>
      </c>
      <c r="O91" s="9">
        <v>-415361.968</v>
      </c>
      <c r="Q91" s="9">
        <f t="shared" si="18"/>
        <v>486953.115</v>
      </c>
      <c r="S91" s="21">
        <f t="shared" si="19"/>
        <v>1.1723584548308958</v>
      </c>
      <c r="U91" s="9">
        <v>-20023.64</v>
      </c>
      <c r="W91" s="9">
        <v>-2332.77</v>
      </c>
      <c r="Y91" s="9">
        <f t="shared" si="20"/>
        <v>-17690.87</v>
      </c>
      <c r="AA91" s="21">
        <f t="shared" si="21"/>
        <v>-7.583632334092088</v>
      </c>
      <c r="AC91" s="9">
        <v>16187.347000000002</v>
      </c>
      <c r="AE91" s="9">
        <v>-1278647.998</v>
      </c>
      <c r="AG91" s="9">
        <f t="shared" si="22"/>
        <v>1294835.345</v>
      </c>
      <c r="AI91" s="21">
        <f t="shared" si="23"/>
        <v>1.0126597367104313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-148326.21</v>
      </c>
      <c r="G92" s="5">
        <v>14248.15</v>
      </c>
      <c r="I92" s="9">
        <f t="shared" si="16"/>
        <v>-162574.36</v>
      </c>
      <c r="K92" s="21" t="str">
        <f t="shared" si="17"/>
        <v>N.M.</v>
      </c>
      <c r="M92" s="9">
        <v>-175540.5</v>
      </c>
      <c r="O92" s="9">
        <v>-24937.75</v>
      </c>
      <c r="Q92" s="9">
        <f t="shared" si="18"/>
        <v>-150602.75</v>
      </c>
      <c r="S92" s="21">
        <f t="shared" si="19"/>
        <v>-6.039147477218274</v>
      </c>
      <c r="U92" s="9">
        <v>-148326.21</v>
      </c>
      <c r="W92" s="9">
        <v>14248.15</v>
      </c>
      <c r="Y92" s="9">
        <f t="shared" si="20"/>
        <v>-162574.36</v>
      </c>
      <c r="AA92" s="21" t="str">
        <f t="shared" si="21"/>
        <v>N.M.</v>
      </c>
      <c r="AC92" s="9">
        <v>-293518.61</v>
      </c>
      <c r="AE92" s="9">
        <v>3686.21</v>
      </c>
      <c r="AG92" s="9">
        <f t="shared" si="22"/>
        <v>-297204.82</v>
      </c>
      <c r="AI92" s="21" t="str">
        <f t="shared" si="23"/>
        <v>N.M.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334134.85</v>
      </c>
      <c r="G93" s="5">
        <v>241752.56</v>
      </c>
      <c r="I93" s="9">
        <f t="shared" si="16"/>
        <v>92382.28999999998</v>
      </c>
      <c r="K93" s="21">
        <f t="shared" si="17"/>
        <v>0.3821357258843504</v>
      </c>
      <c r="M93" s="9">
        <v>1035585.56</v>
      </c>
      <c r="O93" s="9">
        <v>754047.96</v>
      </c>
      <c r="Q93" s="9">
        <f t="shared" si="18"/>
        <v>281537.6000000001</v>
      </c>
      <c r="S93" s="21">
        <f t="shared" si="19"/>
        <v>0.3733682934438283</v>
      </c>
      <c r="U93" s="9">
        <v>334134.85</v>
      </c>
      <c r="W93" s="9">
        <v>241752.56</v>
      </c>
      <c r="Y93" s="9">
        <f t="shared" si="20"/>
        <v>92382.28999999998</v>
      </c>
      <c r="AA93" s="21">
        <f t="shared" si="21"/>
        <v>0.3821357258843504</v>
      </c>
      <c r="AC93" s="9">
        <v>4076481.58</v>
      </c>
      <c r="AE93" s="9">
        <v>2992472.3</v>
      </c>
      <c r="AG93" s="9">
        <f t="shared" si="22"/>
        <v>1084009.2800000003</v>
      </c>
      <c r="AI93" s="21">
        <f t="shared" si="23"/>
        <v>0.36224538486120667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35945.39</v>
      </c>
      <c r="G94" s="5">
        <v>-34433.73</v>
      </c>
      <c r="I94" s="9">
        <f t="shared" si="16"/>
        <v>70379.12</v>
      </c>
      <c r="K94" s="21">
        <f t="shared" si="17"/>
        <v>2.0439005591319903</v>
      </c>
      <c r="M94" s="9">
        <v>114275.43</v>
      </c>
      <c r="O94" s="9">
        <v>203149.53</v>
      </c>
      <c r="Q94" s="9">
        <f t="shared" si="18"/>
        <v>-88874.1</v>
      </c>
      <c r="S94" s="21">
        <f t="shared" si="19"/>
        <v>-0.4374811991935202</v>
      </c>
      <c r="U94" s="9">
        <v>35945.39</v>
      </c>
      <c r="W94" s="9">
        <v>-34433.73</v>
      </c>
      <c r="Y94" s="9">
        <f t="shared" si="20"/>
        <v>70379.12</v>
      </c>
      <c r="AA94" s="21">
        <f t="shared" si="21"/>
        <v>2.0439005591319903</v>
      </c>
      <c r="AC94" s="9">
        <v>912172.41</v>
      </c>
      <c r="AE94" s="9">
        <v>1133081.08</v>
      </c>
      <c r="AG94" s="9">
        <f t="shared" si="22"/>
        <v>-220908.67000000004</v>
      </c>
      <c r="AI94" s="21">
        <f t="shared" si="23"/>
        <v>-0.1949628088397699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9917.41</v>
      </c>
      <c r="G95" s="5">
        <v>18452.93</v>
      </c>
      <c r="I95" s="9">
        <f t="shared" si="16"/>
        <v>-8535.52</v>
      </c>
      <c r="K95" s="21">
        <f t="shared" si="17"/>
        <v>-0.4625563528393594</v>
      </c>
      <c r="M95" s="9">
        <v>36140.65</v>
      </c>
      <c r="O95" s="9">
        <v>61425.45</v>
      </c>
      <c r="Q95" s="9">
        <f t="shared" si="18"/>
        <v>-25284.799999999996</v>
      </c>
      <c r="S95" s="21">
        <f t="shared" si="19"/>
        <v>-0.41163394000369546</v>
      </c>
      <c r="U95" s="9">
        <v>9917.41</v>
      </c>
      <c r="W95" s="9">
        <v>18452.93</v>
      </c>
      <c r="Y95" s="9">
        <f t="shared" si="20"/>
        <v>-8535.52</v>
      </c>
      <c r="AA95" s="21">
        <f t="shared" si="21"/>
        <v>-0.4625563528393594</v>
      </c>
      <c r="AC95" s="9">
        <v>181548.27</v>
      </c>
      <c r="AE95" s="9">
        <v>240800.88</v>
      </c>
      <c r="AG95" s="9">
        <f t="shared" si="22"/>
        <v>-59252.610000000015</v>
      </c>
      <c r="AI95" s="21">
        <f t="shared" si="23"/>
        <v>-0.24606475690620405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712.5</v>
      </c>
      <c r="G96" s="5">
        <v>10540.95</v>
      </c>
      <c r="I96" s="9">
        <f t="shared" si="16"/>
        <v>-9828.45</v>
      </c>
      <c r="K96" s="21">
        <f t="shared" si="17"/>
        <v>-0.9324064719024376</v>
      </c>
      <c r="M96" s="9">
        <v>2163.9</v>
      </c>
      <c r="O96" s="9">
        <v>31922.72</v>
      </c>
      <c r="Q96" s="9">
        <f t="shared" si="18"/>
        <v>-29758.82</v>
      </c>
      <c r="S96" s="21">
        <f t="shared" si="19"/>
        <v>-0.9322144228311372</v>
      </c>
      <c r="U96" s="9">
        <v>712.5</v>
      </c>
      <c r="W96" s="9">
        <v>10540.95</v>
      </c>
      <c r="Y96" s="9">
        <f t="shared" si="20"/>
        <v>-9828.45</v>
      </c>
      <c r="AA96" s="21">
        <f t="shared" si="21"/>
        <v>-0.9324064719024376</v>
      </c>
      <c r="AC96" s="9">
        <v>43020.53</v>
      </c>
      <c r="AE96" s="9">
        <v>119958.87</v>
      </c>
      <c r="AG96" s="9">
        <f t="shared" si="22"/>
        <v>-76938.34</v>
      </c>
      <c r="AI96" s="21">
        <f t="shared" si="23"/>
        <v>-0.6413726638138555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0</v>
      </c>
      <c r="G97" s="5">
        <v>1001523.77</v>
      </c>
      <c r="I97" s="9">
        <f t="shared" si="16"/>
        <v>-1001523.77</v>
      </c>
      <c r="K97" s="21" t="str">
        <f t="shared" si="17"/>
        <v>N.M.</v>
      </c>
      <c r="M97" s="9">
        <v>-1161707.4</v>
      </c>
      <c r="O97" s="9">
        <v>2931187.12</v>
      </c>
      <c r="Q97" s="9">
        <f t="shared" si="18"/>
        <v>-4092894.52</v>
      </c>
      <c r="S97" s="21">
        <f t="shared" si="19"/>
        <v>-1.3963265913914087</v>
      </c>
      <c r="U97" s="9">
        <v>0</v>
      </c>
      <c r="W97" s="9">
        <v>1001523.77</v>
      </c>
      <c r="Y97" s="9">
        <f t="shared" si="20"/>
        <v>-1001523.77</v>
      </c>
      <c r="AA97" s="21" t="str">
        <f t="shared" si="21"/>
        <v>N.M.</v>
      </c>
      <c r="AC97" s="9">
        <v>-567529.07</v>
      </c>
      <c r="AE97" s="9">
        <v>11495941</v>
      </c>
      <c r="AG97" s="9">
        <f t="shared" si="22"/>
        <v>-12063470.07</v>
      </c>
      <c r="AI97" s="21">
        <f t="shared" si="23"/>
        <v>-1.0493677785924616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7005.91</v>
      </c>
      <c r="G98" s="5">
        <v>10912.62</v>
      </c>
      <c r="I98" s="9">
        <f t="shared" si="16"/>
        <v>-3906.710000000001</v>
      </c>
      <c r="K98" s="21">
        <f t="shared" si="17"/>
        <v>-0.35799927056930425</v>
      </c>
      <c r="M98" s="9">
        <v>20532.97</v>
      </c>
      <c r="O98" s="9">
        <v>76120.83</v>
      </c>
      <c r="Q98" s="9">
        <f t="shared" si="18"/>
        <v>-55587.86</v>
      </c>
      <c r="S98" s="21">
        <f t="shared" si="19"/>
        <v>-0.7302581960811515</v>
      </c>
      <c r="U98" s="9">
        <v>7005.91</v>
      </c>
      <c r="W98" s="9">
        <v>10912.62</v>
      </c>
      <c r="Y98" s="9">
        <f t="shared" si="20"/>
        <v>-3906.710000000001</v>
      </c>
      <c r="AA98" s="21">
        <f t="shared" si="21"/>
        <v>-0.35799927056930425</v>
      </c>
      <c r="AC98" s="9">
        <v>61215.01</v>
      </c>
      <c r="AE98" s="9">
        <v>82212.37</v>
      </c>
      <c r="AG98" s="9">
        <f t="shared" si="22"/>
        <v>-20997.359999999993</v>
      </c>
      <c r="AI98" s="21">
        <f t="shared" si="23"/>
        <v>-0.25540390089715204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129.94</v>
      </c>
      <c r="G99" s="5">
        <v>2292.46</v>
      </c>
      <c r="I99" s="9">
        <f t="shared" si="16"/>
        <v>-2162.52</v>
      </c>
      <c r="K99" s="21">
        <f t="shared" si="17"/>
        <v>-0.9433185311848408</v>
      </c>
      <c r="M99" s="9">
        <v>3384.52</v>
      </c>
      <c r="O99" s="9">
        <v>5511.95</v>
      </c>
      <c r="Q99" s="9">
        <f t="shared" si="18"/>
        <v>-2127.43</v>
      </c>
      <c r="S99" s="21">
        <f t="shared" si="19"/>
        <v>-0.38596685383575685</v>
      </c>
      <c r="U99" s="9">
        <v>129.94</v>
      </c>
      <c r="W99" s="9">
        <v>2292.46</v>
      </c>
      <c r="Y99" s="9">
        <f t="shared" si="20"/>
        <v>-2162.52</v>
      </c>
      <c r="AA99" s="21">
        <f t="shared" si="21"/>
        <v>-0.9433185311848408</v>
      </c>
      <c r="AC99" s="9">
        <v>18079.19</v>
      </c>
      <c r="AE99" s="9">
        <v>5511.95</v>
      </c>
      <c r="AG99" s="9">
        <f t="shared" si="22"/>
        <v>12567.239999999998</v>
      </c>
      <c r="AI99" s="21">
        <f t="shared" si="23"/>
        <v>2.279998911456018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0</v>
      </c>
      <c r="G100" s="5">
        <v>0</v>
      </c>
      <c r="I100" s="9">
        <f t="shared" si="16"/>
        <v>0</v>
      </c>
      <c r="K100" s="21">
        <f t="shared" si="17"/>
        <v>0</v>
      </c>
      <c r="M100" s="9">
        <v>355.59</v>
      </c>
      <c r="O100" s="9">
        <v>0</v>
      </c>
      <c r="Q100" s="9">
        <f t="shared" si="18"/>
        <v>355.59</v>
      </c>
      <c r="S100" s="21" t="str">
        <f t="shared" si="19"/>
        <v>N.M.</v>
      </c>
      <c r="U100" s="9">
        <v>0</v>
      </c>
      <c r="W100" s="9">
        <v>0</v>
      </c>
      <c r="Y100" s="9">
        <f t="shared" si="20"/>
        <v>0</v>
      </c>
      <c r="AA100" s="21">
        <f t="shared" si="21"/>
        <v>0</v>
      </c>
      <c r="AC100" s="9">
        <v>355.59</v>
      </c>
      <c r="AE100" s="9">
        <v>0</v>
      </c>
      <c r="AG100" s="9">
        <f t="shared" si="22"/>
        <v>355.59</v>
      </c>
      <c r="AI100" s="21" t="str">
        <f t="shared" si="23"/>
        <v>N.M.</v>
      </c>
    </row>
    <row r="101" spans="1:68" s="17" customFormat="1" ht="12.75">
      <c r="A101" s="17" t="s">
        <v>88</v>
      </c>
      <c r="B101" s="98"/>
      <c r="C101" s="17" t="s">
        <v>89</v>
      </c>
      <c r="D101" s="18"/>
      <c r="E101" s="18">
        <v>48705836.267</v>
      </c>
      <c r="F101" s="99"/>
      <c r="G101" s="99">
        <v>48675989.22000003</v>
      </c>
      <c r="H101" s="100"/>
      <c r="I101" s="18">
        <f>+E101-G101</f>
        <v>29847.04699996859</v>
      </c>
      <c r="J101" s="37" t="str">
        <f>IF((+E101-G101)=(I101),"  ",$AO$504)</f>
        <v>  </v>
      </c>
      <c r="K101" s="40">
        <f>IF(G101&lt;0,IF(I101=0,0,IF(OR(G101=0,E101=0),"N.M.",IF(ABS(I101/G101)&gt;=10,"N.M.",I101/(-G101)))),IF(I101=0,0,IF(OR(G101=0,E101=0),"N.M.",IF(ABS(I101/G101)&gt;=10,"N.M.",I101/G101))))</f>
        <v>0.0006131780263379837</v>
      </c>
      <c r="L101" s="39"/>
      <c r="M101" s="8">
        <v>139339851.26299998</v>
      </c>
      <c r="N101" s="18"/>
      <c r="O101" s="8">
        <v>134146174.90200001</v>
      </c>
      <c r="P101" s="18"/>
      <c r="Q101" s="18">
        <f>+M101-O101</f>
        <v>5193676.360999972</v>
      </c>
      <c r="R101" s="37" t="str">
        <f>IF((+M101-O101)=(Q101),"  ",$AO$504)</f>
        <v>  </v>
      </c>
      <c r="S101" s="40">
        <f>IF(O101&lt;0,IF(Q101=0,0,IF(OR(O101=0,M101=0),"N.M.",IF(ABS(Q101/O101)&gt;=10,"N.M.",Q101/(-O101)))),IF(Q101=0,0,IF(OR(O101=0,M101=0),"N.M.",IF(ABS(Q101/O101)&gt;=10,"N.M.",Q101/O101))))</f>
        <v>0.03871654458126885</v>
      </c>
      <c r="T101" s="39"/>
      <c r="U101" s="18">
        <v>48705836.267</v>
      </c>
      <c r="V101" s="18"/>
      <c r="W101" s="18">
        <v>48675989.22000003</v>
      </c>
      <c r="X101" s="18"/>
      <c r="Y101" s="18">
        <f>+U101-W101</f>
        <v>29847.04699996859</v>
      </c>
      <c r="Z101" s="37" t="str">
        <f>IF((+U101-W101)=(Y101),"  ",$AO$504)</f>
        <v>  </v>
      </c>
      <c r="AA101" s="40">
        <f>IF(W101&lt;0,IF(Y101=0,0,IF(OR(W101=0,U101=0),"N.M.",IF(ABS(Y101/W101)&gt;=10,"N.M.",Y101/(-W101)))),IF(Y101=0,0,IF(OR(W101=0,U101=0),"N.M.",IF(ABS(Y101/W101)&gt;=10,"N.M.",Y101/W101))))</f>
        <v>0.0006131780263379837</v>
      </c>
      <c r="AB101" s="39"/>
      <c r="AC101" s="18">
        <v>528482898.88700026</v>
      </c>
      <c r="AD101" s="18"/>
      <c r="AE101" s="18">
        <v>479141398.1079996</v>
      </c>
      <c r="AF101" s="18"/>
      <c r="AG101" s="18">
        <f>+AC101-AE101</f>
        <v>49341500.77900064</v>
      </c>
      <c r="AH101" s="37" t="str">
        <f>IF((+AC101-AE101)=(AG101),"  ",$AO$504)</f>
        <v>  </v>
      </c>
      <c r="AI101" s="40">
        <f>IF(AE101&lt;0,IF(AG101=0,0,IF(OR(AE101=0,AC101=0),"N.M.",IF(ABS(AG101/AE101)&gt;=10,"N.M.",AG101/(-AE101)))),IF(AG101=0,0,IF(OR(AE101=0,AC101=0),"N.M.",IF(ABS(AG101/AE101)&gt;=10,"N.M.",AG101/AE101))))</f>
        <v>0.10297899737705184</v>
      </c>
      <c r="AJ101" s="39"/>
      <c r="AK101" s="99"/>
      <c r="AL101" s="101"/>
      <c r="AM101" s="100"/>
      <c r="AN101" s="101"/>
      <c r="AO101" s="100"/>
      <c r="AP101" s="100"/>
      <c r="AQ101" s="102"/>
      <c r="AR101" s="100"/>
      <c r="AS101" s="99"/>
      <c r="AT101" s="99"/>
      <c r="AU101" s="99"/>
      <c r="AV101" s="99"/>
      <c r="AW101" s="100"/>
      <c r="AX101" s="100"/>
      <c r="AY101" s="102"/>
      <c r="AZ101" s="100"/>
      <c r="BA101" s="99"/>
      <c r="BB101" s="99"/>
      <c r="BC101" s="100"/>
      <c r="BD101" s="100"/>
      <c r="BE101" s="102"/>
      <c r="BF101" s="103"/>
      <c r="BG101" s="18"/>
      <c r="BH101" s="104"/>
      <c r="BI101" s="18"/>
      <c r="BJ101" s="104"/>
      <c r="BK101" s="18"/>
      <c r="BL101" s="104"/>
      <c r="BM101" s="18"/>
      <c r="BN101" s="104"/>
      <c r="BO101" s="104"/>
      <c r="BP101" s="104"/>
    </row>
    <row r="102" spans="1:35" ht="12.75" outlineLevel="1">
      <c r="A102" s="1" t="s">
        <v>368</v>
      </c>
      <c r="B102" s="16" t="s">
        <v>369</v>
      </c>
      <c r="C102" s="1" t="s">
        <v>370</v>
      </c>
      <c r="E102" s="5">
        <v>77590.27</v>
      </c>
      <c r="G102" s="5">
        <v>147741.95</v>
      </c>
      <c r="I102" s="9">
        <f aca="true" t="shared" si="24" ref="I102:I107">+E102-G102</f>
        <v>-70151.68000000001</v>
      </c>
      <c r="K102" s="21">
        <f aca="true" t="shared" si="25" ref="K102:K107">IF(G102&lt;0,IF(I102=0,0,IF(OR(G102=0,E102=0),"N.M.",IF(ABS(I102/G102)&gt;=10,"N.M.",I102/(-G102)))),IF(I102=0,0,IF(OR(G102=0,E102=0),"N.M.",IF(ABS(I102/G102)&gt;=10,"N.M.",I102/G102))))</f>
        <v>-0.47482573500620506</v>
      </c>
      <c r="M102" s="9">
        <v>225933.03</v>
      </c>
      <c r="O102" s="9">
        <v>612332.8</v>
      </c>
      <c r="Q102" s="9">
        <f aca="true" t="shared" si="26" ref="Q102:Q107">+M102-O102</f>
        <v>-386399.77</v>
      </c>
      <c r="S102" s="21">
        <f aca="true" t="shared" si="27" ref="S102:S107">IF(O102&lt;0,IF(Q102=0,0,IF(OR(O102=0,M102=0),"N.M.",IF(ABS(Q102/O102)&gt;=10,"N.M.",Q102/(-O102)))),IF(Q102=0,0,IF(OR(O102=0,M102=0),"N.M.",IF(ABS(Q102/O102)&gt;=10,"N.M.",Q102/O102))))</f>
        <v>-0.6310290253927276</v>
      </c>
      <c r="U102" s="9">
        <v>77590.27</v>
      </c>
      <c r="W102" s="9">
        <v>147741.95</v>
      </c>
      <c r="Y102" s="9">
        <f aca="true" t="shared" si="28" ref="Y102:Y107">+U102-W102</f>
        <v>-70151.68000000001</v>
      </c>
      <c r="AA102" s="21">
        <f aca="true" t="shared" si="29" ref="AA102:AA107">IF(W102&lt;0,IF(Y102=0,0,IF(OR(W102=0,U102=0),"N.M.",IF(ABS(Y102/W102)&gt;=10,"N.M.",Y102/(-W102)))),IF(Y102=0,0,IF(OR(W102=0,U102=0),"N.M.",IF(ABS(Y102/W102)&gt;=10,"N.M.",Y102/W102))))</f>
        <v>-0.47482573500620506</v>
      </c>
      <c r="AC102" s="9">
        <v>1425552.72</v>
      </c>
      <c r="AE102" s="9">
        <v>2767783.49</v>
      </c>
      <c r="AG102" s="9">
        <f aca="true" t="shared" si="30" ref="AG102:AG107">+AC102-AE102</f>
        <v>-1342230.7700000003</v>
      </c>
      <c r="AI102" s="21">
        <f aca="true" t="shared" si="31" ref="AI102:AI107">IF(AE102&lt;0,IF(AG102=0,0,IF(OR(AE102=0,AC102=0),"N.M.",IF(ABS(AG102/AE102)&gt;=10,"N.M.",AG102/(-AE102)))),IF(AG102=0,0,IF(OR(AE102=0,AC102=0),"N.M.",IF(ABS(AG102/AE102)&gt;=10,"N.M.",AG102/AE102))))</f>
        <v>-0.4849478923656706</v>
      </c>
    </row>
    <row r="103" spans="1:35" ht="12.75" outlineLevel="1">
      <c r="A103" s="1" t="s">
        <v>371</v>
      </c>
      <c r="B103" s="16" t="s">
        <v>372</v>
      </c>
      <c r="C103" s="1" t="s">
        <v>373</v>
      </c>
      <c r="E103" s="5">
        <v>291186.84</v>
      </c>
      <c r="G103" s="5">
        <v>312431.58</v>
      </c>
      <c r="I103" s="9">
        <f t="shared" si="24"/>
        <v>-21244.73999999999</v>
      </c>
      <c r="K103" s="21">
        <f t="shared" si="25"/>
        <v>-0.06799805576632167</v>
      </c>
      <c r="M103" s="9">
        <v>800772.43</v>
      </c>
      <c r="O103" s="9">
        <v>1037049.28</v>
      </c>
      <c r="Q103" s="9">
        <f t="shared" si="26"/>
        <v>-236276.84999999998</v>
      </c>
      <c r="S103" s="21">
        <f t="shared" si="27"/>
        <v>-0.2278357013082348</v>
      </c>
      <c r="U103" s="9">
        <v>291186.84</v>
      </c>
      <c r="W103" s="9">
        <v>312431.58</v>
      </c>
      <c r="Y103" s="9">
        <f t="shared" si="28"/>
        <v>-21244.73999999999</v>
      </c>
      <c r="AA103" s="21">
        <f t="shared" si="29"/>
        <v>-0.06799805576632167</v>
      </c>
      <c r="AC103" s="9">
        <v>3284039.3</v>
      </c>
      <c r="AE103" s="9">
        <v>3525803.23</v>
      </c>
      <c r="AG103" s="9">
        <f t="shared" si="30"/>
        <v>-241763.93000000017</v>
      </c>
      <c r="AI103" s="21">
        <f t="shared" si="31"/>
        <v>-0.06856988726509283</v>
      </c>
    </row>
    <row r="104" spans="1:35" ht="12.75" outlineLevel="1">
      <c r="A104" s="1" t="s">
        <v>374</v>
      </c>
      <c r="B104" s="16" t="s">
        <v>375</v>
      </c>
      <c r="C104" s="1" t="s">
        <v>376</v>
      </c>
      <c r="E104" s="5">
        <v>0</v>
      </c>
      <c r="G104" s="5">
        <v>0</v>
      </c>
      <c r="I104" s="9">
        <f t="shared" si="24"/>
        <v>0</v>
      </c>
      <c r="K104" s="21">
        <f t="shared" si="25"/>
        <v>0</v>
      </c>
      <c r="M104" s="9">
        <v>0</v>
      </c>
      <c r="O104" s="9">
        <v>0</v>
      </c>
      <c r="Q104" s="9">
        <f t="shared" si="26"/>
        <v>0</v>
      </c>
      <c r="S104" s="21">
        <f t="shared" si="27"/>
        <v>0</v>
      </c>
      <c r="U104" s="9">
        <v>0</v>
      </c>
      <c r="W104" s="9">
        <v>0</v>
      </c>
      <c r="Y104" s="9">
        <f t="shared" si="28"/>
        <v>0</v>
      </c>
      <c r="AA104" s="21">
        <f t="shared" si="29"/>
        <v>0</v>
      </c>
      <c r="AC104" s="9">
        <v>0</v>
      </c>
      <c r="AE104" s="9">
        <v>-2963133</v>
      </c>
      <c r="AG104" s="9">
        <f t="shared" si="30"/>
        <v>2963133</v>
      </c>
      <c r="AI104" s="21" t="str">
        <f t="shared" si="31"/>
        <v>N.M.</v>
      </c>
    </row>
    <row r="105" spans="1:35" ht="12.75" outlineLevel="1">
      <c r="A105" s="1" t="s">
        <v>377</v>
      </c>
      <c r="B105" s="16" t="s">
        <v>378</v>
      </c>
      <c r="C105" s="1" t="s">
        <v>379</v>
      </c>
      <c r="E105" s="5">
        <v>0</v>
      </c>
      <c r="G105" s="5">
        <v>0</v>
      </c>
      <c r="I105" s="9">
        <f t="shared" si="24"/>
        <v>0</v>
      </c>
      <c r="K105" s="21">
        <f t="shared" si="25"/>
        <v>0</v>
      </c>
      <c r="M105" s="9">
        <v>0</v>
      </c>
      <c r="O105" s="9">
        <v>8710.15</v>
      </c>
      <c r="Q105" s="9">
        <f t="shared" si="26"/>
        <v>-8710.15</v>
      </c>
      <c r="S105" s="21" t="str">
        <f t="shared" si="27"/>
        <v>N.M.</v>
      </c>
      <c r="U105" s="9">
        <v>0</v>
      </c>
      <c r="W105" s="9">
        <v>0</v>
      </c>
      <c r="Y105" s="9">
        <f t="shared" si="28"/>
        <v>0</v>
      </c>
      <c r="AA105" s="21">
        <f t="shared" si="29"/>
        <v>0</v>
      </c>
      <c r="AC105" s="9">
        <v>34262.94</v>
      </c>
      <c r="AE105" s="9">
        <v>31807.15</v>
      </c>
      <c r="AG105" s="9">
        <f t="shared" si="30"/>
        <v>2455.790000000001</v>
      </c>
      <c r="AI105" s="21">
        <f t="shared" si="31"/>
        <v>0.07720874080198951</v>
      </c>
    </row>
    <row r="106" spans="1:35" ht="12.75" outlineLevel="1">
      <c r="A106" s="1" t="s">
        <v>380</v>
      </c>
      <c r="B106" s="16" t="s">
        <v>381</v>
      </c>
      <c r="C106" s="1" t="s">
        <v>382</v>
      </c>
      <c r="E106" s="5">
        <v>3554648</v>
      </c>
      <c r="G106" s="5">
        <v>4616131</v>
      </c>
      <c r="I106" s="9">
        <f t="shared" si="24"/>
        <v>-1061483</v>
      </c>
      <c r="K106" s="21">
        <f t="shared" si="25"/>
        <v>-0.22995079645703295</v>
      </c>
      <c r="M106" s="9">
        <v>12509858</v>
      </c>
      <c r="O106" s="9">
        <v>12098084</v>
      </c>
      <c r="Q106" s="9">
        <f t="shared" si="26"/>
        <v>411774</v>
      </c>
      <c r="S106" s="21">
        <f t="shared" si="27"/>
        <v>0.034036298640346685</v>
      </c>
      <c r="U106" s="9">
        <v>3554648</v>
      </c>
      <c r="W106" s="9">
        <v>4616131</v>
      </c>
      <c r="Y106" s="9">
        <f t="shared" si="28"/>
        <v>-1061483</v>
      </c>
      <c r="AA106" s="21">
        <f t="shared" si="29"/>
        <v>-0.22995079645703295</v>
      </c>
      <c r="AC106" s="9">
        <v>55875040</v>
      </c>
      <c r="AE106" s="9">
        <v>54375363</v>
      </c>
      <c r="AG106" s="9">
        <f t="shared" si="30"/>
        <v>1499677</v>
      </c>
      <c r="AI106" s="21">
        <f t="shared" si="31"/>
        <v>0.02758008254583974</v>
      </c>
    </row>
    <row r="107" spans="1:35" ht="12.75" outlineLevel="1">
      <c r="A107" s="1" t="s">
        <v>383</v>
      </c>
      <c r="B107" s="16" t="s">
        <v>384</v>
      </c>
      <c r="C107" s="1" t="s">
        <v>385</v>
      </c>
      <c r="E107" s="5">
        <v>25147.37</v>
      </c>
      <c r="G107" s="5">
        <v>129702.17</v>
      </c>
      <c r="I107" s="9">
        <f t="shared" si="24"/>
        <v>-104554.8</v>
      </c>
      <c r="K107" s="21">
        <f t="shared" si="25"/>
        <v>-0.8061145006286325</v>
      </c>
      <c r="M107" s="9">
        <v>69023.25</v>
      </c>
      <c r="O107" s="9">
        <v>180314.39</v>
      </c>
      <c r="Q107" s="9">
        <f t="shared" si="26"/>
        <v>-111291.14000000001</v>
      </c>
      <c r="S107" s="21">
        <f t="shared" si="27"/>
        <v>-0.6172060920928164</v>
      </c>
      <c r="U107" s="9">
        <v>25147.37</v>
      </c>
      <c r="W107" s="9">
        <v>129702.17</v>
      </c>
      <c r="Y107" s="9">
        <f t="shared" si="28"/>
        <v>-104554.8</v>
      </c>
      <c r="AA107" s="21">
        <f t="shared" si="29"/>
        <v>-0.8061145006286325</v>
      </c>
      <c r="AC107" s="9">
        <v>158700.48</v>
      </c>
      <c r="AE107" s="9">
        <v>408069.38</v>
      </c>
      <c r="AG107" s="9">
        <f t="shared" si="30"/>
        <v>-249368.9</v>
      </c>
      <c r="AI107" s="21">
        <f t="shared" si="31"/>
        <v>-0.6110943683155056</v>
      </c>
    </row>
    <row r="108" spans="1:68" s="17" customFormat="1" ht="12.75">
      <c r="A108" s="17" t="s">
        <v>90</v>
      </c>
      <c r="B108" s="98"/>
      <c r="C108" s="17" t="s">
        <v>1066</v>
      </c>
      <c r="D108" s="18"/>
      <c r="E108" s="18">
        <v>3948572.48</v>
      </c>
      <c r="F108" s="18"/>
      <c r="G108" s="18">
        <v>5206006.7</v>
      </c>
      <c r="H108" s="18"/>
      <c r="I108" s="18">
        <f>+E108-G108</f>
        <v>-1257434.2200000002</v>
      </c>
      <c r="J108" s="37" t="str">
        <f>IF((+E108-G108)=(I108),"  ",$AO$504)</f>
        <v>  </v>
      </c>
      <c r="K108" s="40">
        <f>IF(G108&lt;0,IF(I108=0,0,IF(OR(G108=0,E108=0),"N.M.",IF(ABS(I108/G108)&gt;=10,"N.M.",I108/(-G108)))),IF(I108=0,0,IF(OR(G108=0,E108=0),"N.M.",IF(ABS(I108/G108)&gt;=10,"N.M.",I108/G108))))</f>
        <v>-0.24153526732879543</v>
      </c>
      <c r="L108" s="39"/>
      <c r="M108" s="8">
        <v>13605586.709999999</v>
      </c>
      <c r="N108" s="18"/>
      <c r="O108" s="8">
        <v>13936490.62</v>
      </c>
      <c r="P108" s="18"/>
      <c r="Q108" s="18">
        <f>+M108-O108</f>
        <v>-330903.91000000015</v>
      </c>
      <c r="R108" s="37" t="str">
        <f>IF((+M108-O108)=(Q108),"  ",$AO$504)</f>
        <v>  </v>
      </c>
      <c r="S108" s="40">
        <f>IF(O108&lt;0,IF(Q108=0,0,IF(OR(O108=0,M108=0),"N.M.",IF(ABS(Q108/O108)&gt;=10,"N.M.",Q108/(-O108)))),IF(Q108=0,0,IF(OR(O108=0,M108=0),"N.M.",IF(ABS(Q108/O108)&gt;=10,"N.M.",Q108/O108))))</f>
        <v>-0.023743704137763784</v>
      </c>
      <c r="T108" s="39"/>
      <c r="U108" s="18">
        <v>3948572.48</v>
      </c>
      <c r="V108" s="18"/>
      <c r="W108" s="18">
        <v>5206006.7</v>
      </c>
      <c r="X108" s="18"/>
      <c r="Y108" s="18">
        <f>+U108-W108</f>
        <v>-1257434.2200000002</v>
      </c>
      <c r="Z108" s="37" t="str">
        <f>IF((+U108-W108)=(Y108),"  ",$AO$504)</f>
        <v>  </v>
      </c>
      <c r="AA108" s="40">
        <f>IF(W108&lt;0,IF(Y108=0,0,IF(OR(W108=0,U108=0),"N.M.",IF(ABS(Y108/W108)&gt;=10,"N.M.",Y108/(-W108)))),IF(Y108=0,0,IF(OR(W108=0,U108=0),"N.M.",IF(ABS(Y108/W108)&gt;=10,"N.M.",Y108/W108))))</f>
        <v>-0.24153526732879543</v>
      </c>
      <c r="AB108" s="39"/>
      <c r="AC108" s="18">
        <v>60777595.440000005</v>
      </c>
      <c r="AD108" s="18"/>
      <c r="AE108" s="18">
        <v>58145693.25</v>
      </c>
      <c r="AF108" s="18"/>
      <c r="AG108" s="18">
        <f>+AC108-AE108</f>
        <v>2631902.190000005</v>
      </c>
      <c r="AH108" s="37" t="str">
        <f>IF((+AC108-AE108)=(AG108),"  ",$AO$504)</f>
        <v>  </v>
      </c>
      <c r="AI108" s="40">
        <f>IF(AE108&lt;0,IF(AG108=0,0,IF(OR(AE108=0,AC108=0),"N.M.",IF(ABS(AG108/AE108)&gt;=10,"N.M.",AG108/(-AE108)))),IF(AG108=0,0,IF(OR(AE108=0,AC108=0),"N.M.",IF(ABS(AG108/AE108)&gt;=10,"N.M.",AG108/AE108))))</f>
        <v>0.045263923136732144</v>
      </c>
      <c r="AJ108" s="39"/>
      <c r="AK108" s="18"/>
      <c r="AL108" s="18"/>
      <c r="AM108" s="18"/>
      <c r="AN108" s="18"/>
      <c r="AO108" s="18"/>
      <c r="AP108" s="85"/>
      <c r="AQ108" s="117"/>
      <c r="AR108" s="39"/>
      <c r="AS108" s="18"/>
      <c r="AT108" s="18"/>
      <c r="AU108" s="18"/>
      <c r="AV108" s="18"/>
      <c r="AW108" s="18"/>
      <c r="AX108" s="85"/>
      <c r="AY108" s="117"/>
      <c r="AZ108" s="39"/>
      <c r="BA108" s="18"/>
      <c r="BB108" s="18"/>
      <c r="BC108" s="18"/>
      <c r="BD108" s="85"/>
      <c r="BE108" s="117"/>
      <c r="BF108" s="39"/>
      <c r="BG108" s="18"/>
      <c r="BH108" s="104"/>
      <c r="BI108" s="18"/>
      <c r="BJ108" s="104"/>
      <c r="BK108" s="18"/>
      <c r="BL108" s="104"/>
      <c r="BM108" s="18"/>
      <c r="BN108" s="104"/>
      <c r="BO108" s="104"/>
      <c r="BP108" s="104"/>
    </row>
    <row r="109" spans="1:68" s="17" customFormat="1" ht="12.75">
      <c r="A109" s="17" t="s">
        <v>91</v>
      </c>
      <c r="B109" s="98"/>
      <c r="C109" s="17" t="s">
        <v>1067</v>
      </c>
      <c r="D109" s="18"/>
      <c r="E109" s="18">
        <v>52654408.747</v>
      </c>
      <c r="F109" s="18"/>
      <c r="G109" s="18">
        <v>53881995.92</v>
      </c>
      <c r="H109" s="18"/>
      <c r="I109" s="18">
        <f>+E109-G109</f>
        <v>-1227587.1730000004</v>
      </c>
      <c r="J109" s="37" t="str">
        <f>IF((+E109-G109)=(I109),"  ",$AO$504)</f>
        <v>  </v>
      </c>
      <c r="K109" s="40">
        <f>IF(G109&lt;0,IF(I109=0,0,IF(OR(G109=0,E109=0),"N.M.",IF(ABS(I109/G109)&gt;=10,"N.M.",I109/(-G109)))),IF(I109=0,0,IF(OR(G109=0,E109=0),"N.M.",IF(ABS(I109/G109)&gt;=10,"N.M.",I109/G109))))</f>
        <v>-0.02278288233462307</v>
      </c>
      <c r="L109" s="39"/>
      <c r="M109" s="8">
        <v>152945437.973</v>
      </c>
      <c r="N109" s="18"/>
      <c r="O109" s="8">
        <v>148082665.52199998</v>
      </c>
      <c r="P109" s="18"/>
      <c r="Q109" s="18">
        <f>+M109-O109</f>
        <v>4862772.451000005</v>
      </c>
      <c r="R109" s="37" t="str">
        <f>IF((+M109-O109)=(Q109),"  ",$AO$504)</f>
        <v>  </v>
      </c>
      <c r="S109" s="40">
        <f>IF(O109&lt;0,IF(Q109=0,0,IF(OR(O109=0,M109=0),"N.M.",IF(ABS(Q109/O109)&gt;=10,"N.M.",Q109/(-O109)))),IF(Q109=0,0,IF(OR(O109=0,M109=0),"N.M.",IF(ABS(Q109/O109)&gt;=10,"N.M.",Q109/O109))))</f>
        <v>0.032838228795102044</v>
      </c>
      <c r="T109" s="39"/>
      <c r="U109" s="18">
        <v>52654408.747</v>
      </c>
      <c r="V109" s="18"/>
      <c r="W109" s="18">
        <v>53881995.92</v>
      </c>
      <c r="X109" s="18"/>
      <c r="Y109" s="18">
        <f>+U109-W109</f>
        <v>-1227587.1730000004</v>
      </c>
      <c r="Z109" s="37" t="str">
        <f>IF((+U109-W109)=(Y109),"  ",$AO$504)</f>
        <v>  </v>
      </c>
      <c r="AA109" s="40">
        <f>IF(W109&lt;0,IF(Y109=0,0,IF(OR(W109=0,U109=0),"N.M.",IF(ABS(Y109/W109)&gt;=10,"N.M.",Y109/(-W109)))),IF(Y109=0,0,IF(OR(W109=0,U109=0),"N.M.",IF(ABS(Y109/W109)&gt;=10,"N.M.",Y109/W109))))</f>
        <v>-0.02278288233462307</v>
      </c>
      <c r="AB109" s="39"/>
      <c r="AC109" s="18">
        <v>589260494.3269999</v>
      </c>
      <c r="AD109" s="18"/>
      <c r="AE109" s="18">
        <v>537287091.358</v>
      </c>
      <c r="AF109" s="18"/>
      <c r="AG109" s="18">
        <f>+AC109-AE109</f>
        <v>51973402.96899986</v>
      </c>
      <c r="AH109" s="37" t="str">
        <f>IF((+AC109-AE109)=(AG109),"  ",$AO$504)</f>
        <v>  </v>
      </c>
      <c r="AI109" s="40">
        <f>IF(AE109&lt;0,IF(AG109=0,0,IF(OR(AE109=0,AC109=0),"N.M.",IF(ABS(AG109/AE109)&gt;=10,"N.M.",AG109/(-AE109)))),IF(AG109=0,0,IF(OR(AE109=0,AC109=0),"N.M.",IF(ABS(AG109/AE109)&gt;=10,"N.M.",AG109/AE109))))</f>
        <v>0.09673302002777773</v>
      </c>
      <c r="AJ109" s="39"/>
      <c r="AK109" s="18"/>
      <c r="AL109" s="18"/>
      <c r="AM109" s="18"/>
      <c r="AN109" s="18"/>
      <c r="AO109" s="18"/>
      <c r="AP109" s="85"/>
      <c r="AQ109" s="117"/>
      <c r="AR109" s="39"/>
      <c r="AS109" s="18"/>
      <c r="AT109" s="18"/>
      <c r="AU109" s="18"/>
      <c r="AV109" s="18"/>
      <c r="AW109" s="18"/>
      <c r="AX109" s="85"/>
      <c r="AY109" s="117"/>
      <c r="AZ109" s="39"/>
      <c r="BA109" s="18"/>
      <c r="BB109" s="18"/>
      <c r="BC109" s="18"/>
      <c r="BD109" s="85"/>
      <c r="BE109" s="117"/>
      <c r="BF109" s="39"/>
      <c r="BG109" s="18"/>
      <c r="BH109" s="104"/>
      <c r="BI109" s="18"/>
      <c r="BJ109" s="104"/>
      <c r="BK109" s="18"/>
      <c r="BL109" s="104"/>
      <c r="BM109" s="18"/>
      <c r="BN109" s="104"/>
      <c r="BO109" s="104"/>
      <c r="BP109" s="104"/>
    </row>
    <row r="110" spans="1:68" s="90" customFormat="1" ht="12.75">
      <c r="A110" s="90" t="s">
        <v>27</v>
      </c>
      <c r="B110" s="91"/>
      <c r="C110" s="77" t="s">
        <v>1068</v>
      </c>
      <c r="D110" s="105"/>
      <c r="E110" s="105">
        <v>0</v>
      </c>
      <c r="F110" s="105"/>
      <c r="G110" s="105">
        <v>0</v>
      </c>
      <c r="H110" s="105"/>
      <c r="I110" s="9">
        <f>+E110-G110</f>
        <v>0</v>
      </c>
      <c r="J110" s="37" t="str">
        <f>IF((+E110-G110)=(I110),"  ",$AO$504)</f>
        <v>  </v>
      </c>
      <c r="K110" s="38">
        <f>IF(G110&lt;0,IF(I110=0,0,IF(OR(G110=0,E110=0),"N.M.",IF(ABS(I110/G110)&gt;=10,"N.M.",I110/(-G110)))),IF(I110=0,0,IF(OR(G110=0,E110=0),"N.M.",IF(ABS(I110/G110)&gt;=10,"N.M.",I110/G110))))</f>
        <v>0</v>
      </c>
      <c r="L110" s="39"/>
      <c r="M110" s="5">
        <v>0</v>
      </c>
      <c r="N110" s="9"/>
      <c r="O110" s="5">
        <v>0</v>
      </c>
      <c r="P110" s="9"/>
      <c r="Q110" s="9">
        <f>+M110-O110</f>
        <v>0</v>
      </c>
      <c r="R110" s="37" t="str">
        <f>IF((+M110-O110)=(Q110),"  ",$AO$504)</f>
        <v>  </v>
      </c>
      <c r="S110" s="38">
        <f>IF(O110&lt;0,IF(Q110=0,0,IF(OR(O110=0,M110=0),"N.M.",IF(ABS(Q110/O110)&gt;=10,"N.M.",Q110/(-O110)))),IF(Q110=0,0,IF(OR(O110=0,M110=0),"N.M.",IF(ABS(Q110/O110)&gt;=10,"N.M.",Q110/O110))))</f>
        <v>0</v>
      </c>
      <c r="T110" s="39"/>
      <c r="U110" s="9">
        <v>0</v>
      </c>
      <c r="V110" s="9"/>
      <c r="W110" s="9">
        <v>0</v>
      </c>
      <c r="X110" s="9"/>
      <c r="Y110" s="9">
        <f>+U110-W110</f>
        <v>0</v>
      </c>
      <c r="Z110" s="37" t="str">
        <f>IF((+U110-W110)=(Y110),"  ",$AO$504)</f>
        <v>  </v>
      </c>
      <c r="AA110" s="38">
        <f>IF(W110&lt;0,IF(Y110=0,0,IF(OR(W110=0,U110=0),"N.M.",IF(ABS(Y110/W110)&gt;=10,"N.M.",Y110/(-W110)))),IF(Y110=0,0,IF(OR(W110=0,U110=0),"N.M.",IF(ABS(Y110/W110)&gt;=10,"N.M.",Y110/W110))))</f>
        <v>0</v>
      </c>
      <c r="AB110" s="39"/>
      <c r="AC110" s="9">
        <v>0</v>
      </c>
      <c r="AD110" s="9"/>
      <c r="AE110" s="9">
        <v>0</v>
      </c>
      <c r="AF110" s="9"/>
      <c r="AG110" s="9">
        <f>+AC110-AE110</f>
        <v>0</v>
      </c>
      <c r="AH110" s="37" t="str">
        <f>IF((+AC110-AE110)=(AG110),"  ",$AO$504)</f>
        <v>  </v>
      </c>
      <c r="AI110" s="38">
        <f>IF(AE110&lt;0,IF(AG110=0,0,IF(OR(AE110=0,AC110=0),"N.M.",IF(ABS(AG110/AE110)&gt;=10,"N.M.",AG110/(-AE110)))),IF(AG110=0,0,IF(OR(AE110=0,AC110=0),"N.M.",IF(ABS(AG110/AE110)&gt;=10,"N.M.",AG110/AE110))))</f>
        <v>0</v>
      </c>
      <c r="AJ110" s="39"/>
      <c r="AK110" s="105"/>
      <c r="AL110" s="105"/>
      <c r="AM110" s="105"/>
      <c r="AN110" s="105"/>
      <c r="AO110" s="105"/>
      <c r="AP110" s="106"/>
      <c r="AQ110" s="107"/>
      <c r="AR110" s="108"/>
      <c r="AS110" s="105"/>
      <c r="AT110" s="105"/>
      <c r="AU110" s="105"/>
      <c r="AV110" s="105"/>
      <c r="AW110" s="105"/>
      <c r="AX110" s="106"/>
      <c r="AY110" s="107"/>
      <c r="AZ110" s="108"/>
      <c r="BA110" s="105"/>
      <c r="BB110" s="105"/>
      <c r="BC110" s="105"/>
      <c r="BD110" s="106"/>
      <c r="BE110" s="107"/>
      <c r="BF110" s="108"/>
      <c r="BG110" s="105"/>
      <c r="BH110" s="109"/>
      <c r="BI110" s="105"/>
      <c r="BJ110" s="109"/>
      <c r="BK110" s="105"/>
      <c r="BL110" s="109"/>
      <c r="BM110" s="105"/>
      <c r="BN110" s="97"/>
      <c r="BO110" s="97"/>
      <c r="BP110" s="97"/>
    </row>
    <row r="111" spans="1:68" s="77" customFormat="1" ht="12.75">
      <c r="A111" s="77" t="s">
        <v>28</v>
      </c>
      <c r="B111" s="110"/>
      <c r="C111" s="77" t="s">
        <v>29</v>
      </c>
      <c r="D111" s="105"/>
      <c r="E111" s="105">
        <v>52654408.747</v>
      </c>
      <c r="F111" s="105"/>
      <c r="G111" s="105">
        <v>53881995.92</v>
      </c>
      <c r="H111" s="105"/>
      <c r="I111" s="9">
        <f>+E111-G111</f>
        <v>-1227587.1730000004</v>
      </c>
      <c r="J111" s="37" t="str">
        <f>IF((+E111-G111)=(I111),"  ",$AO$504)</f>
        <v>  </v>
      </c>
      <c r="K111" s="38">
        <f>IF(G111&lt;0,IF(I111=0,0,IF(OR(G111=0,E111=0),"N.M.",IF(ABS(I111/G111)&gt;=10,"N.M.",I111/(-G111)))),IF(I111=0,0,IF(OR(G111=0,E111=0),"N.M.",IF(ABS(I111/G111)&gt;=10,"N.M.",I111/G111))))</f>
        <v>-0.02278288233462307</v>
      </c>
      <c r="L111" s="39"/>
      <c r="M111" s="5">
        <v>152945437.973</v>
      </c>
      <c r="N111" s="9"/>
      <c r="O111" s="5">
        <v>148082665.52199998</v>
      </c>
      <c r="P111" s="9"/>
      <c r="Q111" s="9">
        <f>+M111-O111</f>
        <v>4862772.451000005</v>
      </c>
      <c r="R111" s="37" t="str">
        <f>IF((+M111-O111)=(Q111),"  ",$AO$504)</f>
        <v>  </v>
      </c>
      <c r="S111" s="38">
        <f>IF(O111&lt;0,IF(Q111=0,0,IF(OR(O111=0,M111=0),"N.M.",IF(ABS(Q111/O111)&gt;=10,"N.M.",Q111/(-O111)))),IF(Q111=0,0,IF(OR(O111=0,M111=0),"N.M.",IF(ABS(Q111/O111)&gt;=10,"N.M.",Q111/O111))))</f>
        <v>0.032838228795102044</v>
      </c>
      <c r="T111" s="39"/>
      <c r="U111" s="9">
        <v>52654408.747</v>
      </c>
      <c r="V111" s="9"/>
      <c r="W111" s="9">
        <v>53881995.92</v>
      </c>
      <c r="X111" s="9"/>
      <c r="Y111" s="9">
        <f>+U111-W111</f>
        <v>-1227587.1730000004</v>
      </c>
      <c r="Z111" s="37" t="str">
        <f>IF((+U111-W111)=(Y111),"  ",$AO$504)</f>
        <v>  </v>
      </c>
      <c r="AA111" s="38">
        <f>IF(W111&lt;0,IF(Y111=0,0,IF(OR(W111=0,U111=0),"N.M.",IF(ABS(Y111/W111)&gt;=10,"N.M.",Y111/(-W111)))),IF(Y111=0,0,IF(OR(W111=0,U111=0),"N.M.",IF(ABS(Y111/W111)&gt;=10,"N.M.",Y111/W111))))</f>
        <v>-0.02278288233462307</v>
      </c>
      <c r="AB111" s="39"/>
      <c r="AC111" s="9">
        <v>589260494.3269999</v>
      </c>
      <c r="AD111" s="9"/>
      <c r="AE111" s="9">
        <v>537287091.358</v>
      </c>
      <c r="AF111" s="9"/>
      <c r="AG111" s="9">
        <f>+AC111-AE111</f>
        <v>51973402.96899986</v>
      </c>
      <c r="AH111" s="37" t="str">
        <f>IF((+AC111-AE111)=(AG111),"  ",$AO$504)</f>
        <v>  </v>
      </c>
      <c r="AI111" s="38">
        <f>IF(AE111&lt;0,IF(AG111=0,0,IF(OR(AE111=0,AC111=0),"N.M.",IF(ABS(AG111/AE111)&gt;=10,"N.M.",AG111/(-AE111)))),IF(AG111=0,0,IF(OR(AE111=0,AC111=0),"N.M.",IF(ABS(AG111/AE111)&gt;=10,"N.M.",AG111/AE111))))</f>
        <v>0.09673302002777773</v>
      </c>
      <c r="AJ111" s="39"/>
      <c r="AK111" s="105"/>
      <c r="AL111" s="105"/>
      <c r="AM111" s="105"/>
      <c r="AN111" s="105"/>
      <c r="AO111" s="105"/>
      <c r="AP111" s="106"/>
      <c r="AQ111" s="107"/>
      <c r="AR111" s="108"/>
      <c r="AS111" s="105"/>
      <c r="AT111" s="105"/>
      <c r="AU111" s="105"/>
      <c r="AV111" s="105"/>
      <c r="AW111" s="105"/>
      <c r="AX111" s="106"/>
      <c r="AY111" s="107"/>
      <c r="AZ111" s="108"/>
      <c r="BA111" s="105"/>
      <c r="BB111" s="105"/>
      <c r="BC111" s="105"/>
      <c r="BD111" s="106"/>
      <c r="BE111" s="107"/>
      <c r="BF111" s="108"/>
      <c r="BG111" s="105"/>
      <c r="BH111" s="109"/>
      <c r="BI111" s="105"/>
      <c r="BJ111" s="109"/>
      <c r="BK111" s="105"/>
      <c r="BL111" s="109"/>
      <c r="BM111" s="105"/>
      <c r="BN111" s="109"/>
      <c r="BO111" s="109"/>
      <c r="BP111" s="109"/>
    </row>
    <row r="112" spans="2:68" s="90" customFormat="1" ht="12.75">
      <c r="B112" s="91"/>
      <c r="D112" s="71"/>
      <c r="E112" s="41" t="str">
        <f>IF(ABS(E101+E108+E110-E111)&gt;$AO$500,$AO$503," ")</f>
        <v> </v>
      </c>
      <c r="F112" s="111"/>
      <c r="G112" s="41" t="str">
        <f>IF(ABS(G101+G108+G110-G111)&gt;$AO$500,$AO$503," ")</f>
        <v> </v>
      </c>
      <c r="H112" s="111"/>
      <c r="I112" s="41" t="str">
        <f>IF(ABS(I101+I108+I110-I111)&gt;$AO$500,$AO$503," ")</f>
        <v> </v>
      </c>
      <c r="J112" s="111"/>
      <c r="K112" s="111"/>
      <c r="L112" s="111"/>
      <c r="M112" s="41" t="str">
        <f>IF(ABS(M101+M108+M110-M111)&gt;$AO$500,$AO$503," ")</f>
        <v> </v>
      </c>
      <c r="N112" s="111"/>
      <c r="O112" s="41" t="str">
        <f>IF(ABS(O101+O108+O110-O111)&gt;$AO$500,$AO$503," ")</f>
        <v> </v>
      </c>
      <c r="P112" s="111"/>
      <c r="Q112" s="41" t="str">
        <f>IF(ABS(Q101+Q108+Q110-Q111)&gt;$AO$500,$AO$503," ")</f>
        <v> </v>
      </c>
      <c r="R112" s="111"/>
      <c r="S112" s="111"/>
      <c r="T112" s="111"/>
      <c r="U112" s="41" t="str">
        <f>IF(ABS(U101+U108+U110-U111)&gt;$AO$500,$AO$503," ")</f>
        <v> </v>
      </c>
      <c r="V112" s="111"/>
      <c r="W112" s="41" t="str">
        <f>IF(ABS(W101+W108+W110-W111)&gt;$AO$500,$AO$503," ")</f>
        <v> </v>
      </c>
      <c r="X112" s="111"/>
      <c r="Y112" s="41" t="str">
        <f>IF(ABS(Y101+Y108+Y110-Y111)&gt;$AO$500,$AO$503," ")</f>
        <v> </v>
      </c>
      <c r="Z112" s="111"/>
      <c r="AA112" s="111"/>
      <c r="AB112" s="111"/>
      <c r="AC112" s="41" t="str">
        <f>IF(ABS(AC101+AC108+AC110-AC111)&gt;$AO$500,$AO$503," ")</f>
        <v> </v>
      </c>
      <c r="AD112" s="111"/>
      <c r="AE112" s="41" t="str">
        <f>IF(ABS(AE101+AE108+AE110-AE111)&gt;$AO$500,$AO$503," ")</f>
        <v> </v>
      </c>
      <c r="AF112" s="111"/>
      <c r="AG112" s="41" t="str">
        <f>IF(ABS(AG101+AG108+AG110-AG111)&gt;$AO$500,$AO$503," ")</f>
        <v> </v>
      </c>
      <c r="AH112" s="111"/>
      <c r="AI112" s="111"/>
      <c r="AJ112" s="112"/>
      <c r="AK112" s="111"/>
      <c r="AL112" s="112"/>
      <c r="AM112" s="111"/>
      <c r="AN112" s="112"/>
      <c r="AO112" s="111"/>
      <c r="AP112" s="71"/>
      <c r="AQ112" s="113"/>
      <c r="AR112" s="71"/>
      <c r="AS112" s="111"/>
      <c r="AT112" s="112"/>
      <c r="AU112" s="111"/>
      <c r="AV112" s="112"/>
      <c r="AW112" s="111"/>
      <c r="AX112" s="71"/>
      <c r="AY112" s="113"/>
      <c r="AZ112" s="71"/>
      <c r="BA112" s="111"/>
      <c r="BB112" s="112"/>
      <c r="BC112" s="111"/>
      <c r="BD112" s="71"/>
      <c r="BE112" s="113"/>
      <c r="BG112" s="71"/>
      <c r="BH112" s="97"/>
      <c r="BI112" s="71"/>
      <c r="BJ112" s="97"/>
      <c r="BK112" s="71"/>
      <c r="BL112" s="97"/>
      <c r="BM112" s="71"/>
      <c r="BN112" s="97"/>
      <c r="BO112" s="97"/>
      <c r="BP112" s="97"/>
    </row>
    <row r="113" spans="2:68" s="90" customFormat="1" ht="12.75">
      <c r="B113" s="91"/>
      <c r="C113" s="77" t="s">
        <v>30</v>
      </c>
      <c r="D113" s="71"/>
      <c r="E113" s="71"/>
      <c r="F113" s="97"/>
      <c r="G113" s="71"/>
      <c r="H113" s="97"/>
      <c r="I113" s="71"/>
      <c r="J113" s="97"/>
      <c r="K113" s="71"/>
      <c r="L113" s="97"/>
      <c r="M113" s="71"/>
      <c r="N113" s="97"/>
      <c r="O113" s="71"/>
      <c r="P113" s="97"/>
      <c r="Q113" s="71"/>
      <c r="R113" s="97"/>
      <c r="S113" s="71"/>
      <c r="T113" s="97"/>
      <c r="U113" s="71"/>
      <c r="V113" s="97"/>
      <c r="W113" s="71"/>
      <c r="X113" s="97"/>
      <c r="Y113" s="71"/>
      <c r="Z113" s="97"/>
      <c r="AA113" s="71"/>
      <c r="AB113" s="97"/>
      <c r="AC113" s="71"/>
      <c r="AD113" s="97"/>
      <c r="AE113" s="71"/>
      <c r="AF113" s="97"/>
      <c r="AG113" s="71"/>
      <c r="AH113" s="97"/>
      <c r="AI113" s="71"/>
      <c r="AJ113" s="71"/>
      <c r="AK113" s="71"/>
      <c r="AL113" s="71"/>
      <c r="AM113" s="71"/>
      <c r="AN113" s="71"/>
      <c r="AO113" s="71"/>
      <c r="AP113" s="71"/>
      <c r="AQ113" s="113"/>
      <c r="AR113" s="71"/>
      <c r="AS113" s="71"/>
      <c r="AT113" s="97"/>
      <c r="AU113" s="71"/>
      <c r="AV113" s="71"/>
      <c r="AW113" s="71"/>
      <c r="AX113" s="71"/>
      <c r="AY113" s="113"/>
      <c r="AZ113" s="71"/>
      <c r="BA113" s="71"/>
      <c r="BB113" s="71"/>
      <c r="BC113" s="71"/>
      <c r="BD113" s="71"/>
      <c r="BE113" s="113"/>
      <c r="BG113" s="71"/>
      <c r="BH113" s="97"/>
      <c r="BI113" s="71"/>
      <c r="BJ113" s="97"/>
      <c r="BK113" s="71"/>
      <c r="BL113" s="97"/>
      <c r="BM113" s="71"/>
      <c r="BN113" s="97"/>
      <c r="BO113" s="97"/>
      <c r="BP113" s="97"/>
    </row>
    <row r="114" spans="2:68" s="90" customFormat="1" ht="12.75">
      <c r="B114" s="91"/>
      <c r="C114" s="77" t="s">
        <v>31</v>
      </c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113"/>
      <c r="AR114" s="71"/>
      <c r="AS114" s="71"/>
      <c r="AT114" s="71"/>
      <c r="AU114" s="71"/>
      <c r="AV114" s="71"/>
      <c r="AW114" s="71"/>
      <c r="AX114" s="71"/>
      <c r="AY114" s="113"/>
      <c r="AZ114" s="71"/>
      <c r="BA114" s="71"/>
      <c r="BB114" s="71"/>
      <c r="BC114" s="71"/>
      <c r="BD114" s="71"/>
      <c r="BE114" s="113"/>
      <c r="BG114" s="71"/>
      <c r="BH114" s="97"/>
      <c r="BI114" s="71"/>
      <c r="BJ114" s="97"/>
      <c r="BK114" s="71"/>
      <c r="BL114" s="97"/>
      <c r="BM114" s="71"/>
      <c r="BN114" s="97"/>
      <c r="BO114" s="97"/>
      <c r="BP114" s="97"/>
    </row>
    <row r="115" spans="1:35" ht="12.75" outlineLevel="1">
      <c r="A115" s="1" t="s">
        <v>386</v>
      </c>
      <c r="B115" s="16" t="s">
        <v>387</v>
      </c>
      <c r="C115" s="1" t="s">
        <v>388</v>
      </c>
      <c r="E115" s="5">
        <v>29422.889</v>
      </c>
      <c r="G115" s="5">
        <v>27212.022</v>
      </c>
      <c r="I115" s="9">
        <f aca="true" t="shared" si="32" ref="I115:I120">+E115-G115</f>
        <v>2210.8669999999984</v>
      </c>
      <c r="K115" s="21">
        <f aca="true" t="shared" si="33" ref="K115:K120">IF(G115&lt;0,IF(I115=0,0,IF(OR(G115=0,E115=0),"N.M.",IF(ABS(I115/G115)&gt;=10,"N.M.",I115/(-G115)))),IF(I115=0,0,IF(OR(G115=0,E115=0),"N.M.",IF(ABS(I115/G115)&gt;=10,"N.M.",I115/G115))))</f>
        <v>0.08124596547805225</v>
      </c>
      <c r="M115" s="9">
        <v>209140.604</v>
      </c>
      <c r="O115" s="9">
        <v>180249.225</v>
      </c>
      <c r="Q115" s="9">
        <f aca="true" t="shared" si="34" ref="Q115:Q120">(+M115-O115)</f>
        <v>28891.378999999986</v>
      </c>
      <c r="S115" s="21">
        <f aca="true" t="shared" si="35" ref="S115:S120">IF(O115&lt;0,IF(Q115=0,0,IF(OR(O115=0,M115=0),"N.M.",IF(ABS(Q115/O115)&gt;=10,"N.M.",Q115/(-O115)))),IF(Q115=0,0,IF(OR(O115=0,M115=0),"N.M.",IF(ABS(Q115/O115)&gt;=10,"N.M.",Q115/O115))))</f>
        <v>0.1602857321577942</v>
      </c>
      <c r="U115" s="9">
        <v>29422.889</v>
      </c>
      <c r="W115" s="9">
        <v>27212.022</v>
      </c>
      <c r="Y115" s="9">
        <f aca="true" t="shared" si="36" ref="Y115:Y120">(+U115-W115)</f>
        <v>2210.8669999999984</v>
      </c>
      <c r="AA115" s="21">
        <f aca="true" t="shared" si="37" ref="AA115:AA120">IF(W115&lt;0,IF(Y115=0,0,IF(OR(W115=0,U115=0),"N.M.",IF(ABS(Y115/W115)&gt;=10,"N.M.",Y115/(-W115)))),IF(Y115=0,0,IF(OR(W115=0,U115=0),"N.M.",IF(ABS(Y115/W115)&gt;=10,"N.M.",Y115/W115))))</f>
        <v>0.08124596547805225</v>
      </c>
      <c r="AC115" s="9">
        <v>550546.414</v>
      </c>
      <c r="AE115" s="9">
        <v>415841.976</v>
      </c>
      <c r="AG115" s="9">
        <f aca="true" t="shared" si="38" ref="AG115:AG120">(+AC115-AE115)</f>
        <v>134704.43799999997</v>
      </c>
      <c r="AI115" s="21">
        <f aca="true" t="shared" si="39" ref="AI115:AI120">IF(AE115&lt;0,IF(AG115=0,0,IF(OR(AE115=0,AC115=0),"N.M.",IF(ABS(AG115/AE115)&gt;=10,"N.M.",AG115/(-AE115)))),IF(AG115=0,0,IF(OR(AE115=0,AC115=0),"N.M.",IF(ABS(AG115/AE115)&gt;=10,"N.M.",AG115/AE115))))</f>
        <v>0.32393179566845837</v>
      </c>
    </row>
    <row r="116" spans="1:35" ht="12.75" outlineLevel="1">
      <c r="A116" s="1" t="s">
        <v>389</v>
      </c>
      <c r="B116" s="16" t="s">
        <v>390</v>
      </c>
      <c r="C116" s="1" t="s">
        <v>391</v>
      </c>
      <c r="E116" s="5">
        <v>12347263.09</v>
      </c>
      <c r="G116" s="5">
        <v>13169579.85</v>
      </c>
      <c r="I116" s="9">
        <f t="shared" si="32"/>
        <v>-822316.7599999998</v>
      </c>
      <c r="K116" s="21">
        <f t="shared" si="33"/>
        <v>-0.0624406222040561</v>
      </c>
      <c r="M116" s="9">
        <v>36576416.78</v>
      </c>
      <c r="O116" s="9">
        <v>37989112.76</v>
      </c>
      <c r="Q116" s="9">
        <f t="shared" si="34"/>
        <v>-1412695.9799999967</v>
      </c>
      <c r="S116" s="21">
        <f t="shared" si="35"/>
        <v>-0.0371868642714781</v>
      </c>
      <c r="U116" s="9">
        <v>12347263.09</v>
      </c>
      <c r="W116" s="9">
        <v>13169579.85</v>
      </c>
      <c r="Y116" s="9">
        <f t="shared" si="36"/>
        <v>-822316.7599999998</v>
      </c>
      <c r="AA116" s="21">
        <f t="shared" si="37"/>
        <v>-0.0624406222040561</v>
      </c>
      <c r="AC116" s="9">
        <v>139200421.97</v>
      </c>
      <c r="AE116" s="9">
        <v>144105102.97</v>
      </c>
      <c r="AG116" s="9">
        <f t="shared" si="38"/>
        <v>-4904681</v>
      </c>
      <c r="AI116" s="21">
        <f t="shared" si="39"/>
        <v>-0.034035442874087975</v>
      </c>
    </row>
    <row r="117" spans="1:35" ht="12.75" outlineLevel="1">
      <c r="A117" s="1" t="s">
        <v>392</v>
      </c>
      <c r="B117" s="16" t="s">
        <v>393</v>
      </c>
      <c r="C117" s="1" t="s">
        <v>394</v>
      </c>
      <c r="E117" s="5">
        <v>255877.57</v>
      </c>
      <c r="G117" s="5">
        <v>181236.08</v>
      </c>
      <c r="I117" s="9">
        <f t="shared" si="32"/>
        <v>74641.49000000002</v>
      </c>
      <c r="K117" s="21">
        <f t="shared" si="33"/>
        <v>0.41184674707155455</v>
      </c>
      <c r="M117" s="9">
        <v>707931.88</v>
      </c>
      <c r="O117" s="9">
        <v>631205.12</v>
      </c>
      <c r="Q117" s="9">
        <f t="shared" si="34"/>
        <v>76726.76000000001</v>
      </c>
      <c r="S117" s="21">
        <f t="shared" si="35"/>
        <v>0.12155598484372244</v>
      </c>
      <c r="U117" s="9">
        <v>255877.57</v>
      </c>
      <c r="W117" s="9">
        <v>181236.08</v>
      </c>
      <c r="Y117" s="9">
        <f t="shared" si="36"/>
        <v>74641.49000000002</v>
      </c>
      <c r="AA117" s="21">
        <f t="shared" si="37"/>
        <v>0.41184674707155455</v>
      </c>
      <c r="AC117" s="9">
        <v>2905224.89</v>
      </c>
      <c r="AE117" s="9">
        <v>2668613.33</v>
      </c>
      <c r="AG117" s="9">
        <f t="shared" si="38"/>
        <v>236611.56000000006</v>
      </c>
      <c r="AI117" s="21">
        <f t="shared" si="39"/>
        <v>0.08866460994557052</v>
      </c>
    </row>
    <row r="118" spans="1:35" ht="12.75" outlineLevel="1">
      <c r="A118" s="1" t="s">
        <v>395</v>
      </c>
      <c r="B118" s="16" t="s">
        <v>396</v>
      </c>
      <c r="C118" s="1" t="s">
        <v>397</v>
      </c>
      <c r="E118" s="5">
        <v>-367327</v>
      </c>
      <c r="G118" s="5">
        <v>1312427</v>
      </c>
      <c r="I118" s="9">
        <f t="shared" si="32"/>
        <v>-1679754</v>
      </c>
      <c r="K118" s="21">
        <f t="shared" si="33"/>
        <v>-1.279883757344218</v>
      </c>
      <c r="M118" s="9">
        <v>-954753</v>
      </c>
      <c r="O118" s="9">
        <v>110668</v>
      </c>
      <c r="Q118" s="9">
        <f t="shared" si="34"/>
        <v>-1065421</v>
      </c>
      <c r="S118" s="21">
        <f t="shared" si="35"/>
        <v>-9.627182202624065</v>
      </c>
      <c r="U118" s="9">
        <v>-367327</v>
      </c>
      <c r="W118" s="9">
        <v>1312427</v>
      </c>
      <c r="Y118" s="9">
        <f t="shared" si="36"/>
        <v>-1679754</v>
      </c>
      <c r="AA118" s="21">
        <f t="shared" si="37"/>
        <v>-1.279883757344218</v>
      </c>
      <c r="AC118" s="9">
        <v>364119</v>
      </c>
      <c r="AE118" s="9">
        <v>-4523342</v>
      </c>
      <c r="AG118" s="9">
        <f t="shared" si="38"/>
        <v>4887461</v>
      </c>
      <c r="AI118" s="21">
        <f t="shared" si="39"/>
        <v>1.0804977823918687</v>
      </c>
    </row>
    <row r="119" spans="1:35" ht="12.75" outlineLevel="1">
      <c r="A119" s="1" t="s">
        <v>398</v>
      </c>
      <c r="B119" s="16" t="s">
        <v>399</v>
      </c>
      <c r="C119" s="1" t="s">
        <v>400</v>
      </c>
      <c r="E119" s="5">
        <v>0</v>
      </c>
      <c r="G119" s="5">
        <v>0</v>
      </c>
      <c r="I119" s="9">
        <f t="shared" si="32"/>
        <v>0</v>
      </c>
      <c r="K119" s="21">
        <f t="shared" si="33"/>
        <v>0</v>
      </c>
      <c r="M119" s="9">
        <v>0</v>
      </c>
      <c r="O119" s="9">
        <v>1</v>
      </c>
      <c r="Q119" s="9">
        <f t="shared" si="34"/>
        <v>-1</v>
      </c>
      <c r="S119" s="21" t="str">
        <f t="shared" si="35"/>
        <v>N.M.</v>
      </c>
      <c r="U119" s="9">
        <v>0</v>
      </c>
      <c r="W119" s="9">
        <v>0</v>
      </c>
      <c r="Y119" s="9">
        <f t="shared" si="36"/>
        <v>0</v>
      </c>
      <c r="AA119" s="21">
        <f t="shared" si="37"/>
        <v>0</v>
      </c>
      <c r="AC119" s="9">
        <v>1</v>
      </c>
      <c r="AE119" s="9">
        <v>1</v>
      </c>
      <c r="AG119" s="9">
        <f t="shared" si="38"/>
        <v>0</v>
      </c>
      <c r="AI119" s="21">
        <f t="shared" si="39"/>
        <v>0</v>
      </c>
    </row>
    <row r="120" spans="1:35" ht="12.75" outlineLevel="1">
      <c r="A120" s="1" t="s">
        <v>401</v>
      </c>
      <c r="B120" s="16" t="s">
        <v>402</v>
      </c>
      <c r="C120" s="1" t="s">
        <v>403</v>
      </c>
      <c r="E120" s="5">
        <v>56143.98</v>
      </c>
      <c r="G120" s="5">
        <v>41010.83</v>
      </c>
      <c r="I120" s="9">
        <f t="shared" si="32"/>
        <v>15133.150000000001</v>
      </c>
      <c r="K120" s="21">
        <f t="shared" si="33"/>
        <v>0.36900374852203677</v>
      </c>
      <c r="M120" s="9">
        <v>318517.23</v>
      </c>
      <c r="O120" s="9">
        <v>204943.8</v>
      </c>
      <c r="Q120" s="9">
        <f t="shared" si="34"/>
        <v>113573.43</v>
      </c>
      <c r="S120" s="21">
        <f t="shared" si="35"/>
        <v>0.5541686550166436</v>
      </c>
      <c r="U120" s="9">
        <v>56143.98</v>
      </c>
      <c r="W120" s="9">
        <v>41010.83</v>
      </c>
      <c r="Y120" s="9">
        <f t="shared" si="36"/>
        <v>15133.150000000001</v>
      </c>
      <c r="AA120" s="21">
        <f t="shared" si="37"/>
        <v>0.36900374852203677</v>
      </c>
      <c r="AC120" s="9">
        <v>2447367.87</v>
      </c>
      <c r="AE120" s="9">
        <v>640740.63</v>
      </c>
      <c r="AG120" s="9">
        <f t="shared" si="38"/>
        <v>1806627.2400000002</v>
      </c>
      <c r="AI120" s="21">
        <f t="shared" si="39"/>
        <v>2.8195921335595657</v>
      </c>
    </row>
    <row r="121" spans="1:68" s="90" customFormat="1" ht="12.75">
      <c r="A121" s="90" t="s">
        <v>32</v>
      </c>
      <c r="B121" s="91"/>
      <c r="C121" s="77" t="s">
        <v>1069</v>
      </c>
      <c r="D121" s="105"/>
      <c r="E121" s="105">
        <v>12321380.529000001</v>
      </c>
      <c r="F121" s="105"/>
      <c r="G121" s="105">
        <v>14731465.782</v>
      </c>
      <c r="H121" s="105"/>
      <c r="I121" s="9">
        <f>+E121-G121</f>
        <v>-2410085.2529999986</v>
      </c>
      <c r="J121" s="37" t="str">
        <f>IF((+E121-G121)=(I121),"  ",$AO$504)</f>
        <v>  </v>
      </c>
      <c r="K121" s="38">
        <f>IF(G121&lt;0,IF(I121=0,0,IF(OR(G121=0,E121=0),"N.M.",IF(ABS(I121/G121)&gt;=10,"N.M.",I121/(-G121)))),IF(I121=0,0,IF(OR(G121=0,E121=0),"N.M.",IF(ABS(I121/G121)&gt;=10,"N.M.",I121/G121))))</f>
        <v>-0.16360118461156933</v>
      </c>
      <c r="L121" s="39"/>
      <c r="M121" s="5">
        <v>36857253.493999995</v>
      </c>
      <c r="N121" s="9"/>
      <c r="O121" s="5">
        <v>39116179.904999994</v>
      </c>
      <c r="P121" s="9"/>
      <c r="Q121" s="9">
        <f>(+M121-O121)</f>
        <v>-2258926.4109999985</v>
      </c>
      <c r="R121" s="37" t="str">
        <f>IF((+M121-O121)=(Q121),"  ",$AO$504)</f>
        <v>  </v>
      </c>
      <c r="S121" s="38">
        <f>IF(O121&lt;0,IF(Q121=0,0,IF(OR(O121=0,M121=0),"N.M.",IF(ABS(Q121/O121)&gt;=10,"N.M.",Q121/(-O121)))),IF(Q121=0,0,IF(OR(O121=0,M121=0),"N.M.",IF(ABS(Q121/O121)&gt;=10,"N.M.",Q121/O121))))</f>
        <v>-0.05774915690862883</v>
      </c>
      <c r="T121" s="39"/>
      <c r="U121" s="9">
        <v>12321380.529000001</v>
      </c>
      <c r="V121" s="9"/>
      <c r="W121" s="9">
        <v>14731465.782</v>
      </c>
      <c r="X121" s="9"/>
      <c r="Y121" s="9">
        <f>(+U121-W121)</f>
        <v>-2410085.2529999986</v>
      </c>
      <c r="Z121" s="37" t="str">
        <f>IF((+U121-W121)=(Y121),"  ",$AO$504)</f>
        <v>  </v>
      </c>
      <c r="AA121" s="38">
        <f>IF(W121&lt;0,IF(Y121=0,0,IF(OR(W121=0,U121=0),"N.M.",IF(ABS(Y121/W121)&gt;=10,"N.M.",Y121/(-W121)))),IF(Y121=0,0,IF(OR(W121=0,U121=0),"N.M.",IF(ABS(Y121/W121)&gt;=10,"N.M.",Y121/W121))))</f>
        <v>-0.16360118461156933</v>
      </c>
      <c r="AB121" s="39"/>
      <c r="AC121" s="9">
        <v>145467681.14399996</v>
      </c>
      <c r="AD121" s="9"/>
      <c r="AE121" s="9">
        <v>143306957.90600002</v>
      </c>
      <c r="AF121" s="9"/>
      <c r="AG121" s="9">
        <f>(+AC121-AE121)</f>
        <v>2160723.237999946</v>
      </c>
      <c r="AH121" s="37" t="str">
        <f>IF((+AC121-AE121)=(AG121),"  ",$AO$504)</f>
        <v>  </v>
      </c>
      <c r="AI121" s="38">
        <f>IF(AE121&lt;0,IF(AG121=0,0,IF(OR(AE121=0,AC121=0),"N.M.",IF(ABS(AG121/AE121)&gt;=10,"N.M.",AG121/(-AE121)))),IF(AG121=0,0,IF(OR(AE121=0,AC121=0),"N.M.",IF(ABS(AG121/AE121)&gt;=10,"N.M.",AG121/AE121))))</f>
        <v>0.015077587784797154</v>
      </c>
      <c r="AJ121" s="105"/>
      <c r="AK121" s="105"/>
      <c r="AL121" s="105"/>
      <c r="AM121" s="105"/>
      <c r="AN121" s="105"/>
      <c r="AO121" s="105"/>
      <c r="AP121" s="106"/>
      <c r="AQ121" s="107"/>
      <c r="AR121" s="108"/>
      <c r="AS121" s="105"/>
      <c r="AT121" s="105"/>
      <c r="AU121" s="105"/>
      <c r="AV121" s="105"/>
      <c r="AW121" s="105"/>
      <c r="AX121" s="106"/>
      <c r="AY121" s="107"/>
      <c r="AZ121" s="108"/>
      <c r="BA121" s="105"/>
      <c r="BB121" s="105"/>
      <c r="BC121" s="105"/>
      <c r="BD121" s="106"/>
      <c r="BE121" s="107"/>
      <c r="BF121" s="108"/>
      <c r="BG121" s="105"/>
      <c r="BH121" s="109"/>
      <c r="BI121" s="105"/>
      <c r="BJ121" s="109"/>
      <c r="BK121" s="105"/>
      <c r="BL121" s="109"/>
      <c r="BM121" s="105"/>
      <c r="BN121" s="97"/>
      <c r="BO121" s="97"/>
      <c r="BP121" s="97"/>
    </row>
    <row r="122" spans="1:35" ht="12.75" outlineLevel="1">
      <c r="A122" s="1" t="s">
        <v>404</v>
      </c>
      <c r="B122" s="16" t="s">
        <v>405</v>
      </c>
      <c r="C122" s="1" t="s">
        <v>1070</v>
      </c>
      <c r="E122" s="5">
        <v>0</v>
      </c>
      <c r="G122" s="5">
        <v>574.13</v>
      </c>
      <c r="I122" s="9">
        <f aca="true" t="shared" si="40" ref="I122:I145">+E122-G122</f>
        <v>-574.13</v>
      </c>
      <c r="K122" s="21" t="str">
        <f aca="true" t="shared" si="41" ref="K122:K145">IF(G122&lt;0,IF(I122=0,0,IF(OR(G122=0,E122=0),"N.M.",IF(ABS(I122/G122)&gt;=10,"N.M.",I122/(-G122)))),IF(I122=0,0,IF(OR(G122=0,E122=0),"N.M.",IF(ABS(I122/G122)&gt;=10,"N.M.",I122/G122))))</f>
        <v>N.M.</v>
      </c>
      <c r="M122" s="9">
        <v>104.25</v>
      </c>
      <c r="O122" s="9">
        <v>3126.3</v>
      </c>
      <c r="Q122" s="9">
        <f aca="true" t="shared" si="42" ref="Q122:Q145">(+M122-O122)</f>
        <v>-3022.05</v>
      </c>
      <c r="S122" s="21">
        <f aca="true" t="shared" si="43" ref="S122:S145">IF(O122&lt;0,IF(Q122=0,0,IF(OR(O122=0,M122=0),"N.M.",IF(ABS(Q122/O122)&gt;=10,"N.M.",Q122/(-O122)))),IF(Q122=0,0,IF(OR(O122=0,M122=0),"N.M.",IF(ABS(Q122/O122)&gt;=10,"N.M.",Q122/O122))))</f>
        <v>-0.9666538719892525</v>
      </c>
      <c r="U122" s="9">
        <v>0</v>
      </c>
      <c r="W122" s="9">
        <v>574.13</v>
      </c>
      <c r="Y122" s="9">
        <f aca="true" t="shared" si="44" ref="Y122:Y145">(+U122-W122)</f>
        <v>-574.13</v>
      </c>
      <c r="AA122" s="21" t="str">
        <f aca="true" t="shared" si="45" ref="AA122:AA145">IF(W122&lt;0,IF(Y122=0,0,IF(OR(W122=0,U122=0),"N.M.",IF(ABS(Y122/W122)&gt;=10,"N.M.",Y122/(-W122)))),IF(Y122=0,0,IF(OR(W122=0,U122=0),"N.M.",IF(ABS(Y122/W122)&gt;=10,"N.M.",Y122/W122))))</f>
        <v>N.M.</v>
      </c>
      <c r="AC122" s="9">
        <v>13987.63</v>
      </c>
      <c r="AE122" s="9">
        <v>19368.45</v>
      </c>
      <c r="AG122" s="9">
        <f aca="true" t="shared" si="46" ref="AG122:AG145">(+AC122-AE122)</f>
        <v>-5380.8200000000015</v>
      </c>
      <c r="AI122" s="21">
        <f aca="true" t="shared" si="47" ref="AI122:AI145">IF(AE122&lt;0,IF(AG122=0,0,IF(OR(AE122=0,AC122=0),"N.M.",IF(ABS(AG122/AE122)&gt;=10,"N.M.",AG122/(-AE122)))),IF(AG122=0,0,IF(OR(AE122=0,AC122=0),"N.M.",IF(ABS(AG122/AE122)&gt;=10,"N.M.",AG122/AE122))))</f>
        <v>-0.27781366087632214</v>
      </c>
    </row>
    <row r="123" spans="1:35" ht="12.75" outlineLevel="1">
      <c r="A123" s="1" t="s">
        <v>406</v>
      </c>
      <c r="B123" s="16" t="s">
        <v>407</v>
      </c>
      <c r="C123" s="1" t="s">
        <v>1071</v>
      </c>
      <c r="E123" s="5">
        <v>0</v>
      </c>
      <c r="G123" s="5">
        <v>0</v>
      </c>
      <c r="I123" s="9">
        <f t="shared" si="40"/>
        <v>0</v>
      </c>
      <c r="K123" s="21">
        <f t="shared" si="41"/>
        <v>0</v>
      </c>
      <c r="M123" s="9">
        <v>0</v>
      </c>
      <c r="O123" s="9">
        <v>0</v>
      </c>
      <c r="Q123" s="9">
        <f t="shared" si="42"/>
        <v>0</v>
      </c>
      <c r="S123" s="21">
        <f t="shared" si="43"/>
        <v>0</v>
      </c>
      <c r="U123" s="9">
        <v>0</v>
      </c>
      <c r="W123" s="9">
        <v>0</v>
      </c>
      <c r="Y123" s="9">
        <f t="shared" si="44"/>
        <v>0</v>
      </c>
      <c r="AA123" s="21">
        <f t="shared" si="45"/>
        <v>0</v>
      </c>
      <c r="AC123" s="9">
        <v>0</v>
      </c>
      <c r="AE123" s="9">
        <v>92458.5</v>
      </c>
      <c r="AG123" s="9">
        <f t="shared" si="46"/>
        <v>-92458.5</v>
      </c>
      <c r="AI123" s="21" t="str">
        <f t="shared" si="47"/>
        <v>N.M.</v>
      </c>
    </row>
    <row r="124" spans="1:35" ht="12.75" outlineLevel="1">
      <c r="A124" s="1" t="s">
        <v>408</v>
      </c>
      <c r="B124" s="16" t="s">
        <v>409</v>
      </c>
      <c r="C124" s="1" t="s">
        <v>1072</v>
      </c>
      <c r="E124" s="5">
        <v>30652.42</v>
      </c>
      <c r="G124" s="5">
        <v>110079.81</v>
      </c>
      <c r="I124" s="9">
        <f t="shared" si="40"/>
        <v>-79427.39</v>
      </c>
      <c r="K124" s="21">
        <f t="shared" si="41"/>
        <v>-0.7215436690888184</v>
      </c>
      <c r="M124" s="9">
        <v>106147.36</v>
      </c>
      <c r="O124" s="9">
        <v>390645.5</v>
      </c>
      <c r="Q124" s="9">
        <f t="shared" si="42"/>
        <v>-284498.14</v>
      </c>
      <c r="S124" s="21">
        <f t="shared" si="43"/>
        <v>-0.7282770184220733</v>
      </c>
      <c r="U124" s="9">
        <v>30652.42</v>
      </c>
      <c r="W124" s="9">
        <v>110079.81</v>
      </c>
      <c r="Y124" s="9">
        <f t="shared" si="44"/>
        <v>-79427.39</v>
      </c>
      <c r="AA124" s="21">
        <f t="shared" si="45"/>
        <v>-0.7215436690888184</v>
      </c>
      <c r="AC124" s="9">
        <v>881598.35</v>
      </c>
      <c r="AE124" s="9">
        <v>2042513.55</v>
      </c>
      <c r="AG124" s="9">
        <f t="shared" si="46"/>
        <v>-1160915.2000000002</v>
      </c>
      <c r="AI124" s="21">
        <f t="shared" si="47"/>
        <v>-0.5683757642635958</v>
      </c>
    </row>
    <row r="125" spans="1:35" ht="12.75" outlineLevel="1">
      <c r="A125" s="1" t="s">
        <v>410</v>
      </c>
      <c r="B125" s="16" t="s">
        <v>411</v>
      </c>
      <c r="C125" s="1" t="s">
        <v>1073</v>
      </c>
      <c r="E125" s="5">
        <v>496178.43</v>
      </c>
      <c r="G125" s="5">
        <v>0</v>
      </c>
      <c r="I125" s="9">
        <f t="shared" si="40"/>
        <v>496178.43</v>
      </c>
      <c r="K125" s="21" t="str">
        <f t="shared" si="41"/>
        <v>N.M.</v>
      </c>
      <c r="M125" s="9">
        <v>1078453.76</v>
      </c>
      <c r="O125" s="9">
        <v>5384.06</v>
      </c>
      <c r="Q125" s="9">
        <f t="shared" si="42"/>
        <v>1073069.7</v>
      </c>
      <c r="S125" s="21" t="str">
        <f t="shared" si="43"/>
        <v>N.M.</v>
      </c>
      <c r="U125" s="9">
        <v>496178.43</v>
      </c>
      <c r="W125" s="9">
        <v>0</v>
      </c>
      <c r="Y125" s="9">
        <f t="shared" si="44"/>
        <v>496178.43</v>
      </c>
      <c r="AA125" s="21" t="str">
        <f t="shared" si="45"/>
        <v>N.M.</v>
      </c>
      <c r="AC125" s="9">
        <v>5079974.5</v>
      </c>
      <c r="AE125" s="9">
        <v>515438.25</v>
      </c>
      <c r="AG125" s="9">
        <f t="shared" si="46"/>
        <v>4564536.25</v>
      </c>
      <c r="AI125" s="21">
        <f t="shared" si="47"/>
        <v>8.855641291658118</v>
      </c>
    </row>
    <row r="126" spans="1:35" ht="12.75" outlineLevel="1">
      <c r="A126" s="1" t="s">
        <v>412</v>
      </c>
      <c r="B126" s="16" t="s">
        <v>413</v>
      </c>
      <c r="C126" s="1" t="s">
        <v>1074</v>
      </c>
      <c r="E126" s="5">
        <v>4.4</v>
      </c>
      <c r="G126" s="5">
        <v>0.6</v>
      </c>
      <c r="I126" s="9">
        <f t="shared" si="40"/>
        <v>3.8000000000000003</v>
      </c>
      <c r="K126" s="21">
        <f t="shared" si="41"/>
        <v>6.333333333333334</v>
      </c>
      <c r="M126" s="9">
        <v>474.1</v>
      </c>
      <c r="O126" s="9">
        <v>207.23</v>
      </c>
      <c r="Q126" s="9">
        <f t="shared" si="42"/>
        <v>266.87</v>
      </c>
      <c r="S126" s="21">
        <f t="shared" si="43"/>
        <v>1.2877961685084207</v>
      </c>
      <c r="U126" s="9">
        <v>4.4</v>
      </c>
      <c r="W126" s="9">
        <v>0.6</v>
      </c>
      <c r="Y126" s="9">
        <f t="shared" si="44"/>
        <v>3.8000000000000003</v>
      </c>
      <c r="AA126" s="21">
        <f t="shared" si="45"/>
        <v>6.333333333333334</v>
      </c>
      <c r="AC126" s="9">
        <v>1648.14</v>
      </c>
      <c r="AE126" s="9">
        <v>2305.64</v>
      </c>
      <c r="AG126" s="9">
        <f t="shared" si="46"/>
        <v>-657.4999999999998</v>
      </c>
      <c r="AI126" s="21">
        <f t="shared" si="47"/>
        <v>-0.2851702781006574</v>
      </c>
    </row>
    <row r="127" spans="1:35" ht="12.75" outlineLevel="1">
      <c r="A127" s="1" t="s">
        <v>414</v>
      </c>
      <c r="B127" s="16" t="s">
        <v>415</v>
      </c>
      <c r="C127" s="1" t="s">
        <v>1075</v>
      </c>
      <c r="E127" s="5">
        <v>0</v>
      </c>
      <c r="G127" s="5">
        <v>14233.46</v>
      </c>
      <c r="I127" s="9">
        <f t="shared" si="40"/>
        <v>-14233.46</v>
      </c>
      <c r="K127" s="21" t="str">
        <f t="shared" si="41"/>
        <v>N.M.</v>
      </c>
      <c r="M127" s="9">
        <v>0</v>
      </c>
      <c r="O127" s="9">
        <v>546655</v>
      </c>
      <c r="Q127" s="9">
        <f t="shared" si="42"/>
        <v>-546655</v>
      </c>
      <c r="S127" s="21" t="str">
        <f t="shared" si="43"/>
        <v>N.M.</v>
      </c>
      <c r="U127" s="9">
        <v>0</v>
      </c>
      <c r="W127" s="9">
        <v>14233.46</v>
      </c>
      <c r="Y127" s="9">
        <f t="shared" si="44"/>
        <v>-14233.46</v>
      </c>
      <c r="AA127" s="21" t="str">
        <f t="shared" si="45"/>
        <v>N.M.</v>
      </c>
      <c r="AC127" s="9">
        <v>671067.96</v>
      </c>
      <c r="AE127" s="9">
        <v>2762672.62</v>
      </c>
      <c r="AG127" s="9">
        <f t="shared" si="46"/>
        <v>-2091604.6600000001</v>
      </c>
      <c r="AI127" s="21">
        <f t="shared" si="47"/>
        <v>-0.7570946498901487</v>
      </c>
    </row>
    <row r="128" spans="1:35" ht="12.75" outlineLevel="1">
      <c r="A128" s="1" t="s">
        <v>416</v>
      </c>
      <c r="B128" s="16" t="s">
        <v>417</v>
      </c>
      <c r="C128" s="1" t="s">
        <v>1076</v>
      </c>
      <c r="E128" s="5">
        <v>-17161.43</v>
      </c>
      <c r="G128" s="5">
        <v>14530.33</v>
      </c>
      <c r="I128" s="9">
        <f t="shared" si="40"/>
        <v>-31691.760000000002</v>
      </c>
      <c r="K128" s="21">
        <f t="shared" si="41"/>
        <v>-2.181076410515109</v>
      </c>
      <c r="M128" s="9">
        <v>-19948.96</v>
      </c>
      <c r="O128" s="9">
        <v>57653.18</v>
      </c>
      <c r="Q128" s="9">
        <f t="shared" si="42"/>
        <v>-77602.14</v>
      </c>
      <c r="S128" s="21">
        <f t="shared" si="43"/>
        <v>-1.3460166464365018</v>
      </c>
      <c r="U128" s="9">
        <v>-17161.43</v>
      </c>
      <c r="W128" s="9">
        <v>14530.33</v>
      </c>
      <c r="Y128" s="9">
        <f t="shared" si="44"/>
        <v>-31691.760000000002</v>
      </c>
      <c r="AA128" s="21">
        <f t="shared" si="45"/>
        <v>-2.181076410515109</v>
      </c>
      <c r="AC128" s="9">
        <v>-37595.17</v>
      </c>
      <c r="AE128" s="9">
        <v>437542.69</v>
      </c>
      <c r="AG128" s="9">
        <f t="shared" si="46"/>
        <v>-475137.86</v>
      </c>
      <c r="AI128" s="21">
        <f t="shared" si="47"/>
        <v>-1.0859234329797625</v>
      </c>
    </row>
    <row r="129" spans="1:35" ht="12.75" outlineLevel="1">
      <c r="A129" s="1" t="s">
        <v>418</v>
      </c>
      <c r="B129" s="16" t="s">
        <v>419</v>
      </c>
      <c r="C129" s="1" t="s">
        <v>1077</v>
      </c>
      <c r="E129" s="5">
        <v>-3892.92</v>
      </c>
      <c r="G129" s="5">
        <v>3410.22</v>
      </c>
      <c r="I129" s="9">
        <f t="shared" si="40"/>
        <v>-7303.139999999999</v>
      </c>
      <c r="K129" s="21">
        <f t="shared" si="41"/>
        <v>-2.141545120256171</v>
      </c>
      <c r="M129" s="9">
        <v>-2075.24</v>
      </c>
      <c r="O129" s="9">
        <v>6061.85</v>
      </c>
      <c r="Q129" s="9">
        <f t="shared" si="42"/>
        <v>-8137.09</v>
      </c>
      <c r="S129" s="21">
        <f t="shared" si="43"/>
        <v>-1.3423443338254823</v>
      </c>
      <c r="U129" s="9">
        <v>-3892.92</v>
      </c>
      <c r="W129" s="9">
        <v>3410.22</v>
      </c>
      <c r="Y129" s="9">
        <f t="shared" si="44"/>
        <v>-7303.139999999999</v>
      </c>
      <c r="AA129" s="21">
        <f t="shared" si="45"/>
        <v>-2.141545120256171</v>
      </c>
      <c r="AC129" s="9">
        <v>-3022.26</v>
      </c>
      <c r="AE129" s="9">
        <v>-1660.55</v>
      </c>
      <c r="AG129" s="9">
        <f t="shared" si="46"/>
        <v>-1361.7100000000003</v>
      </c>
      <c r="AI129" s="21">
        <f t="shared" si="47"/>
        <v>-0.8200355303965555</v>
      </c>
    </row>
    <row r="130" spans="1:35" ht="12.75" outlineLevel="1">
      <c r="A130" s="1" t="s">
        <v>420</v>
      </c>
      <c r="B130" s="16" t="s">
        <v>421</v>
      </c>
      <c r="C130" s="1" t="s">
        <v>1078</v>
      </c>
      <c r="E130" s="5">
        <v>61548.16</v>
      </c>
      <c r="G130" s="5">
        <v>12868.16</v>
      </c>
      <c r="I130" s="9">
        <f t="shared" si="40"/>
        <v>48680</v>
      </c>
      <c r="K130" s="21">
        <f t="shared" si="41"/>
        <v>3.7829806281550744</v>
      </c>
      <c r="M130" s="9">
        <v>94024.2</v>
      </c>
      <c r="O130" s="9">
        <v>27897.36</v>
      </c>
      <c r="Q130" s="9">
        <f t="shared" si="42"/>
        <v>66126.84</v>
      </c>
      <c r="S130" s="21">
        <f t="shared" si="43"/>
        <v>2.3703619267199474</v>
      </c>
      <c r="U130" s="9">
        <v>61548.16</v>
      </c>
      <c r="W130" s="9">
        <v>12868.16</v>
      </c>
      <c r="Y130" s="9">
        <f t="shared" si="44"/>
        <v>48680</v>
      </c>
      <c r="AA130" s="21">
        <f t="shared" si="45"/>
        <v>3.7829806281550744</v>
      </c>
      <c r="AC130" s="9">
        <v>191594.03</v>
      </c>
      <c r="AE130" s="9">
        <v>257724.05</v>
      </c>
      <c r="AG130" s="9">
        <f t="shared" si="46"/>
        <v>-66130.01999999999</v>
      </c>
      <c r="AI130" s="21">
        <f t="shared" si="47"/>
        <v>-0.2565923513928948</v>
      </c>
    </row>
    <row r="131" spans="1:35" ht="12.75" outlineLevel="1">
      <c r="A131" s="1" t="s">
        <v>422</v>
      </c>
      <c r="B131" s="16" t="s">
        <v>423</v>
      </c>
      <c r="C131" s="1" t="s">
        <v>226</v>
      </c>
      <c r="E131" s="5">
        <v>0</v>
      </c>
      <c r="G131" s="5">
        <v>16004.22</v>
      </c>
      <c r="I131" s="9">
        <f t="shared" si="40"/>
        <v>-16004.22</v>
      </c>
      <c r="K131" s="21" t="str">
        <f t="shared" si="41"/>
        <v>N.M.</v>
      </c>
      <c r="M131" s="9">
        <v>0</v>
      </c>
      <c r="O131" s="9">
        <v>83271.24</v>
      </c>
      <c r="Q131" s="9">
        <f t="shared" si="42"/>
        <v>-83271.24</v>
      </c>
      <c r="S131" s="21" t="str">
        <f t="shared" si="43"/>
        <v>N.M.</v>
      </c>
      <c r="U131" s="9">
        <v>0</v>
      </c>
      <c r="W131" s="9">
        <v>16004.22</v>
      </c>
      <c r="Y131" s="9">
        <f t="shared" si="44"/>
        <v>-16004.22</v>
      </c>
      <c r="AA131" s="21" t="str">
        <f t="shared" si="45"/>
        <v>N.M.</v>
      </c>
      <c r="AC131" s="9">
        <v>120032.02</v>
      </c>
      <c r="AE131" s="9">
        <v>449304.37</v>
      </c>
      <c r="AG131" s="9">
        <f t="shared" si="46"/>
        <v>-329272.35</v>
      </c>
      <c r="AI131" s="21">
        <f t="shared" si="47"/>
        <v>-0.732849204204268</v>
      </c>
    </row>
    <row r="132" spans="1:35" ht="12.75" outlineLevel="1">
      <c r="A132" s="1" t="s">
        <v>424</v>
      </c>
      <c r="B132" s="16" t="s">
        <v>425</v>
      </c>
      <c r="C132" s="1" t="s">
        <v>1079</v>
      </c>
      <c r="E132" s="5">
        <v>0</v>
      </c>
      <c r="G132" s="5">
        <v>9110.44</v>
      </c>
      <c r="I132" s="9">
        <f t="shared" si="40"/>
        <v>-9110.44</v>
      </c>
      <c r="K132" s="21" t="str">
        <f t="shared" si="41"/>
        <v>N.M.</v>
      </c>
      <c r="M132" s="9">
        <v>0</v>
      </c>
      <c r="O132" s="9">
        <v>9756.01</v>
      </c>
      <c r="Q132" s="9">
        <f t="shared" si="42"/>
        <v>-9756.01</v>
      </c>
      <c r="S132" s="21" t="str">
        <f t="shared" si="43"/>
        <v>N.M.</v>
      </c>
      <c r="U132" s="9">
        <v>0</v>
      </c>
      <c r="W132" s="9">
        <v>9110.44</v>
      </c>
      <c r="Y132" s="9">
        <f t="shared" si="44"/>
        <v>-9110.44</v>
      </c>
      <c r="AA132" s="21" t="str">
        <f t="shared" si="45"/>
        <v>N.M.</v>
      </c>
      <c r="AC132" s="9">
        <v>-6484.49</v>
      </c>
      <c r="AE132" s="9">
        <v>17397.1</v>
      </c>
      <c r="AG132" s="9">
        <f t="shared" si="46"/>
        <v>-23881.589999999997</v>
      </c>
      <c r="AI132" s="21">
        <f t="shared" si="47"/>
        <v>-1.3727339614073608</v>
      </c>
    </row>
    <row r="133" spans="1:35" ht="12.75" outlineLevel="1">
      <c r="A133" s="1" t="s">
        <v>426</v>
      </c>
      <c r="B133" s="16" t="s">
        <v>427</v>
      </c>
      <c r="C133" s="1" t="s">
        <v>1080</v>
      </c>
      <c r="E133" s="5">
        <v>0</v>
      </c>
      <c r="G133" s="5">
        <v>-30891</v>
      </c>
      <c r="I133" s="9">
        <f t="shared" si="40"/>
        <v>30891</v>
      </c>
      <c r="K133" s="21" t="str">
        <f t="shared" si="41"/>
        <v>N.M.</v>
      </c>
      <c r="M133" s="9">
        <v>0</v>
      </c>
      <c r="O133" s="9">
        <v>-174730</v>
      </c>
      <c r="Q133" s="9">
        <f t="shared" si="42"/>
        <v>174730</v>
      </c>
      <c r="S133" s="21" t="str">
        <f t="shared" si="43"/>
        <v>N.M.</v>
      </c>
      <c r="U133" s="9">
        <v>0</v>
      </c>
      <c r="W133" s="9">
        <v>-30891</v>
      </c>
      <c r="Y133" s="9">
        <f t="shared" si="44"/>
        <v>30891</v>
      </c>
      <c r="AA133" s="21" t="str">
        <f t="shared" si="45"/>
        <v>N.M.</v>
      </c>
      <c r="AC133" s="9">
        <v>-101471</v>
      </c>
      <c r="AE133" s="9">
        <v>-576520</v>
      </c>
      <c r="AG133" s="9">
        <f t="shared" si="46"/>
        <v>475049</v>
      </c>
      <c r="AI133" s="21">
        <f t="shared" si="47"/>
        <v>0.8239939637826962</v>
      </c>
    </row>
    <row r="134" spans="1:35" ht="12.75" outlineLevel="1">
      <c r="A134" s="1" t="s">
        <v>428</v>
      </c>
      <c r="B134" s="16" t="s">
        <v>429</v>
      </c>
      <c r="C134" s="1" t="s">
        <v>1081</v>
      </c>
      <c r="E134" s="5">
        <v>0</v>
      </c>
      <c r="G134" s="5">
        <v>0</v>
      </c>
      <c r="I134" s="9">
        <f t="shared" si="40"/>
        <v>0</v>
      </c>
      <c r="K134" s="21">
        <f t="shared" si="41"/>
        <v>0</v>
      </c>
      <c r="M134" s="9">
        <v>0</v>
      </c>
      <c r="O134" s="9">
        <v>-1461</v>
      </c>
      <c r="Q134" s="9">
        <f t="shared" si="42"/>
        <v>1461</v>
      </c>
      <c r="S134" s="21" t="str">
        <f t="shared" si="43"/>
        <v>N.M.</v>
      </c>
      <c r="U134" s="9">
        <v>0</v>
      </c>
      <c r="W134" s="9">
        <v>0</v>
      </c>
      <c r="Y134" s="9">
        <f t="shared" si="44"/>
        <v>0</v>
      </c>
      <c r="AA134" s="21">
        <f t="shared" si="45"/>
        <v>0</v>
      </c>
      <c r="AC134" s="9">
        <v>-1</v>
      </c>
      <c r="AE134" s="9">
        <v>-46391</v>
      </c>
      <c r="AG134" s="9">
        <f t="shared" si="46"/>
        <v>46390</v>
      </c>
      <c r="AI134" s="21">
        <f t="shared" si="47"/>
        <v>0.9999784440947598</v>
      </c>
    </row>
    <row r="135" spans="1:35" ht="12.75" outlineLevel="1">
      <c r="A135" s="1" t="s">
        <v>430</v>
      </c>
      <c r="B135" s="16" t="s">
        <v>431</v>
      </c>
      <c r="C135" s="1" t="s">
        <v>1082</v>
      </c>
      <c r="E135" s="5">
        <v>0</v>
      </c>
      <c r="G135" s="5">
        <v>0</v>
      </c>
      <c r="I135" s="9">
        <f t="shared" si="40"/>
        <v>0</v>
      </c>
      <c r="K135" s="21">
        <f t="shared" si="41"/>
        <v>0</v>
      </c>
      <c r="M135" s="9">
        <v>0</v>
      </c>
      <c r="O135" s="9">
        <v>105.5</v>
      </c>
      <c r="Q135" s="9">
        <f t="shared" si="42"/>
        <v>-105.5</v>
      </c>
      <c r="S135" s="21" t="str">
        <f t="shared" si="43"/>
        <v>N.M.</v>
      </c>
      <c r="U135" s="9">
        <v>0</v>
      </c>
      <c r="W135" s="9">
        <v>0</v>
      </c>
      <c r="Y135" s="9">
        <f t="shared" si="44"/>
        <v>0</v>
      </c>
      <c r="AA135" s="21">
        <f t="shared" si="45"/>
        <v>0</v>
      </c>
      <c r="AC135" s="9">
        <v>0</v>
      </c>
      <c r="AE135" s="9">
        <v>0</v>
      </c>
      <c r="AG135" s="9">
        <f t="shared" si="46"/>
        <v>0</v>
      </c>
      <c r="AI135" s="21">
        <f t="shared" si="47"/>
        <v>0</v>
      </c>
    </row>
    <row r="136" spans="1:35" ht="12.75" outlineLevel="1">
      <c r="A136" s="1" t="s">
        <v>432</v>
      </c>
      <c r="B136" s="16" t="s">
        <v>433</v>
      </c>
      <c r="C136" s="1" t="s">
        <v>1083</v>
      </c>
      <c r="E136" s="5">
        <v>0</v>
      </c>
      <c r="G136" s="5">
        <v>84515.33</v>
      </c>
      <c r="I136" s="9">
        <f t="shared" si="40"/>
        <v>-84515.33</v>
      </c>
      <c r="K136" s="21" t="str">
        <f t="shared" si="41"/>
        <v>N.M.</v>
      </c>
      <c r="M136" s="9">
        <v>0</v>
      </c>
      <c r="O136" s="9">
        <v>536613.07</v>
      </c>
      <c r="Q136" s="9">
        <f t="shared" si="42"/>
        <v>-536613.07</v>
      </c>
      <c r="S136" s="21" t="str">
        <f t="shared" si="43"/>
        <v>N.M.</v>
      </c>
      <c r="U136" s="9">
        <v>0</v>
      </c>
      <c r="W136" s="9">
        <v>84515.33</v>
      </c>
      <c r="Y136" s="9">
        <f t="shared" si="44"/>
        <v>-84515.33</v>
      </c>
      <c r="AA136" s="21" t="str">
        <f t="shared" si="45"/>
        <v>N.M.</v>
      </c>
      <c r="AC136" s="9">
        <v>992963.6</v>
      </c>
      <c r="AE136" s="9">
        <v>852728.83</v>
      </c>
      <c r="AG136" s="9">
        <f t="shared" si="46"/>
        <v>140234.77000000002</v>
      </c>
      <c r="AI136" s="21">
        <f t="shared" si="47"/>
        <v>0.16445412077834876</v>
      </c>
    </row>
    <row r="137" spans="1:35" ht="12.75" outlineLevel="1">
      <c r="A137" s="1" t="s">
        <v>434</v>
      </c>
      <c r="B137" s="16" t="s">
        <v>435</v>
      </c>
      <c r="C137" s="1" t="s">
        <v>1084</v>
      </c>
      <c r="E137" s="5">
        <v>177157.56</v>
      </c>
      <c r="G137" s="5">
        <v>0</v>
      </c>
      <c r="I137" s="9">
        <f t="shared" si="40"/>
        <v>177157.56</v>
      </c>
      <c r="K137" s="21" t="str">
        <f t="shared" si="41"/>
        <v>N.M.</v>
      </c>
      <c r="M137" s="9">
        <v>543138.13</v>
      </c>
      <c r="O137" s="9">
        <v>0</v>
      </c>
      <c r="Q137" s="9">
        <f t="shared" si="42"/>
        <v>543138.13</v>
      </c>
      <c r="S137" s="21" t="str">
        <f t="shared" si="43"/>
        <v>N.M.</v>
      </c>
      <c r="U137" s="9">
        <v>177157.56</v>
      </c>
      <c r="W137" s="9">
        <v>0</v>
      </c>
      <c r="Y137" s="9">
        <f t="shared" si="44"/>
        <v>177157.56</v>
      </c>
      <c r="AA137" s="21" t="str">
        <f t="shared" si="45"/>
        <v>N.M.</v>
      </c>
      <c r="AC137" s="9">
        <v>1077993.54</v>
      </c>
      <c r="AE137" s="9">
        <v>0</v>
      </c>
      <c r="AG137" s="9">
        <f t="shared" si="46"/>
        <v>1077993.54</v>
      </c>
      <c r="AI137" s="21" t="str">
        <f t="shared" si="47"/>
        <v>N.M.</v>
      </c>
    </row>
    <row r="138" spans="1:35" ht="12.75" outlineLevel="1">
      <c r="A138" s="1" t="s">
        <v>436</v>
      </c>
      <c r="B138" s="16" t="s">
        <v>437</v>
      </c>
      <c r="C138" s="1" t="s">
        <v>1085</v>
      </c>
      <c r="E138" s="5">
        <v>-149411.6</v>
      </c>
      <c r="G138" s="5">
        <v>0</v>
      </c>
      <c r="I138" s="9">
        <f t="shared" si="40"/>
        <v>-149411.6</v>
      </c>
      <c r="K138" s="21" t="str">
        <f t="shared" si="41"/>
        <v>N.M.</v>
      </c>
      <c r="M138" s="9">
        <v>-464983.82</v>
      </c>
      <c r="O138" s="9">
        <v>0</v>
      </c>
      <c r="Q138" s="9">
        <f t="shared" si="42"/>
        <v>-464983.82</v>
      </c>
      <c r="S138" s="21" t="str">
        <f t="shared" si="43"/>
        <v>N.M.</v>
      </c>
      <c r="U138" s="9">
        <v>-149411.6</v>
      </c>
      <c r="W138" s="9">
        <v>0</v>
      </c>
      <c r="Y138" s="9">
        <f t="shared" si="44"/>
        <v>-149411.6</v>
      </c>
      <c r="AA138" s="21" t="str">
        <f t="shared" si="45"/>
        <v>N.M.</v>
      </c>
      <c r="AC138" s="9">
        <v>-938591.19</v>
      </c>
      <c r="AE138" s="9">
        <v>0</v>
      </c>
      <c r="AG138" s="9">
        <f t="shared" si="46"/>
        <v>-938591.19</v>
      </c>
      <c r="AI138" s="21" t="str">
        <f t="shared" si="47"/>
        <v>N.M.</v>
      </c>
    </row>
    <row r="139" spans="1:35" ht="12.75" outlineLevel="1">
      <c r="A139" s="1" t="s">
        <v>438</v>
      </c>
      <c r="B139" s="16" t="s">
        <v>439</v>
      </c>
      <c r="C139" s="1" t="s">
        <v>1086</v>
      </c>
      <c r="E139" s="5">
        <v>2224.59</v>
      </c>
      <c r="G139" s="5">
        <v>0</v>
      </c>
      <c r="I139" s="9">
        <f t="shared" si="40"/>
        <v>2224.59</v>
      </c>
      <c r="K139" s="21" t="str">
        <f t="shared" si="41"/>
        <v>N.M.</v>
      </c>
      <c r="M139" s="9">
        <v>6808.11</v>
      </c>
      <c r="O139" s="9">
        <v>0</v>
      </c>
      <c r="Q139" s="9">
        <f t="shared" si="42"/>
        <v>6808.11</v>
      </c>
      <c r="S139" s="21" t="str">
        <f t="shared" si="43"/>
        <v>N.M.</v>
      </c>
      <c r="U139" s="9">
        <v>2224.59</v>
      </c>
      <c r="W139" s="9">
        <v>0</v>
      </c>
      <c r="Y139" s="9">
        <f t="shared" si="44"/>
        <v>2224.59</v>
      </c>
      <c r="AA139" s="21" t="str">
        <f t="shared" si="45"/>
        <v>N.M.</v>
      </c>
      <c r="AC139" s="9">
        <v>13436.69</v>
      </c>
      <c r="AE139" s="9">
        <v>0</v>
      </c>
      <c r="AG139" s="9">
        <f t="shared" si="46"/>
        <v>13436.69</v>
      </c>
      <c r="AI139" s="21" t="str">
        <f t="shared" si="47"/>
        <v>N.M.</v>
      </c>
    </row>
    <row r="140" spans="1:35" ht="12.75" outlineLevel="1">
      <c r="A140" s="1" t="s">
        <v>440</v>
      </c>
      <c r="B140" s="16" t="s">
        <v>441</v>
      </c>
      <c r="C140" s="1" t="s">
        <v>1087</v>
      </c>
      <c r="E140" s="5">
        <v>-1886.2</v>
      </c>
      <c r="G140" s="5">
        <v>0</v>
      </c>
      <c r="I140" s="9">
        <f t="shared" si="40"/>
        <v>-1886.2</v>
      </c>
      <c r="K140" s="21" t="str">
        <f t="shared" si="41"/>
        <v>N.M.</v>
      </c>
      <c r="M140" s="9">
        <v>-5863.54</v>
      </c>
      <c r="O140" s="9">
        <v>0</v>
      </c>
      <c r="Q140" s="9">
        <f t="shared" si="42"/>
        <v>-5863.54</v>
      </c>
      <c r="S140" s="21" t="str">
        <f t="shared" si="43"/>
        <v>N.M.</v>
      </c>
      <c r="U140" s="9">
        <v>-1886.2</v>
      </c>
      <c r="W140" s="9">
        <v>0</v>
      </c>
      <c r="Y140" s="9">
        <f t="shared" si="44"/>
        <v>-1886.2</v>
      </c>
      <c r="AA140" s="21" t="str">
        <f t="shared" si="45"/>
        <v>N.M.</v>
      </c>
      <c r="AC140" s="9">
        <v>-11817.52</v>
      </c>
      <c r="AE140" s="9">
        <v>0</v>
      </c>
      <c r="AG140" s="9">
        <f t="shared" si="46"/>
        <v>-11817.52</v>
      </c>
      <c r="AI140" s="21" t="str">
        <f t="shared" si="47"/>
        <v>N.M.</v>
      </c>
    </row>
    <row r="141" spans="1:35" ht="12.75" outlineLevel="1">
      <c r="A141" s="1" t="s">
        <v>442</v>
      </c>
      <c r="B141" s="16" t="s">
        <v>443</v>
      </c>
      <c r="C141" s="1" t="s">
        <v>1088</v>
      </c>
      <c r="E141" s="5">
        <v>311376.25</v>
      </c>
      <c r="G141" s="5">
        <v>0</v>
      </c>
      <c r="I141" s="9">
        <f t="shared" si="40"/>
        <v>311376.25</v>
      </c>
      <c r="K141" s="21" t="str">
        <f t="shared" si="41"/>
        <v>N.M.</v>
      </c>
      <c r="M141" s="9">
        <v>975358.51</v>
      </c>
      <c r="O141" s="9">
        <v>0</v>
      </c>
      <c r="Q141" s="9">
        <f t="shared" si="42"/>
        <v>975358.51</v>
      </c>
      <c r="S141" s="21" t="str">
        <f t="shared" si="43"/>
        <v>N.M.</v>
      </c>
      <c r="U141" s="9">
        <v>311376.25</v>
      </c>
      <c r="W141" s="9">
        <v>0</v>
      </c>
      <c r="Y141" s="9">
        <f t="shared" si="44"/>
        <v>311376.25</v>
      </c>
      <c r="AA141" s="21" t="str">
        <f t="shared" si="45"/>
        <v>N.M.</v>
      </c>
      <c r="AC141" s="9">
        <v>2218482.31</v>
      </c>
      <c r="AE141" s="9">
        <v>0</v>
      </c>
      <c r="AG141" s="9">
        <f t="shared" si="46"/>
        <v>2218482.31</v>
      </c>
      <c r="AI141" s="21" t="str">
        <f t="shared" si="47"/>
        <v>N.M.</v>
      </c>
    </row>
    <row r="142" spans="1:35" ht="12.75" outlineLevel="1">
      <c r="A142" s="1" t="s">
        <v>444</v>
      </c>
      <c r="B142" s="16" t="s">
        <v>445</v>
      </c>
      <c r="C142" s="1" t="s">
        <v>1089</v>
      </c>
      <c r="E142" s="5">
        <v>-59041.85</v>
      </c>
      <c r="G142" s="5">
        <v>0</v>
      </c>
      <c r="I142" s="9">
        <f t="shared" si="40"/>
        <v>-59041.85</v>
      </c>
      <c r="K142" s="21" t="str">
        <f t="shared" si="41"/>
        <v>N.M.</v>
      </c>
      <c r="M142" s="9">
        <v>-282434.42</v>
      </c>
      <c r="O142" s="9">
        <v>0</v>
      </c>
      <c r="Q142" s="9">
        <f t="shared" si="42"/>
        <v>-282434.42</v>
      </c>
      <c r="S142" s="21" t="str">
        <f t="shared" si="43"/>
        <v>N.M.</v>
      </c>
      <c r="U142" s="9">
        <v>-59041.85</v>
      </c>
      <c r="W142" s="9">
        <v>0</v>
      </c>
      <c r="Y142" s="9">
        <f t="shared" si="44"/>
        <v>-59041.85</v>
      </c>
      <c r="AA142" s="21" t="str">
        <f t="shared" si="45"/>
        <v>N.M.</v>
      </c>
      <c r="AC142" s="9">
        <v>-826877.36</v>
      </c>
      <c r="AE142" s="9">
        <v>0</v>
      </c>
      <c r="AG142" s="9">
        <f t="shared" si="46"/>
        <v>-826877.36</v>
      </c>
      <c r="AI142" s="21" t="str">
        <f t="shared" si="47"/>
        <v>N.M.</v>
      </c>
    </row>
    <row r="143" spans="1:35" ht="12.75" outlineLevel="1">
      <c r="A143" s="1" t="s">
        <v>446</v>
      </c>
      <c r="B143" s="16" t="s">
        <v>447</v>
      </c>
      <c r="C143" s="1" t="s">
        <v>1090</v>
      </c>
      <c r="E143" s="5">
        <v>388462.66</v>
      </c>
      <c r="G143" s="5">
        <v>0</v>
      </c>
      <c r="I143" s="9">
        <f t="shared" si="40"/>
        <v>388462.66</v>
      </c>
      <c r="K143" s="21" t="str">
        <f t="shared" si="41"/>
        <v>N.M.</v>
      </c>
      <c r="M143" s="9">
        <v>1476681.04</v>
      </c>
      <c r="O143" s="9">
        <v>0</v>
      </c>
      <c r="Q143" s="9">
        <f t="shared" si="42"/>
        <v>1476681.04</v>
      </c>
      <c r="S143" s="21" t="str">
        <f t="shared" si="43"/>
        <v>N.M.</v>
      </c>
      <c r="U143" s="9">
        <v>388462.66</v>
      </c>
      <c r="W143" s="9">
        <v>0</v>
      </c>
      <c r="Y143" s="9">
        <f t="shared" si="44"/>
        <v>388462.66</v>
      </c>
      <c r="AA143" s="21" t="str">
        <f t="shared" si="45"/>
        <v>N.M.</v>
      </c>
      <c r="AC143" s="9">
        <v>3888782.39</v>
      </c>
      <c r="AE143" s="9">
        <v>0</v>
      </c>
      <c r="AG143" s="9">
        <f t="shared" si="46"/>
        <v>3888782.39</v>
      </c>
      <c r="AI143" s="21" t="str">
        <f t="shared" si="47"/>
        <v>N.M.</v>
      </c>
    </row>
    <row r="144" spans="1:35" ht="12.75" outlineLevel="1">
      <c r="A144" s="1" t="s">
        <v>448</v>
      </c>
      <c r="B144" s="16" t="s">
        <v>449</v>
      </c>
      <c r="C144" s="1" t="s">
        <v>1091</v>
      </c>
      <c r="E144" s="5">
        <v>-344.95</v>
      </c>
      <c r="G144" s="5">
        <v>0</v>
      </c>
      <c r="I144" s="9">
        <f t="shared" si="40"/>
        <v>-344.95</v>
      </c>
      <c r="K144" s="21" t="str">
        <f t="shared" si="41"/>
        <v>N.M.</v>
      </c>
      <c r="M144" s="9">
        <v>348.3</v>
      </c>
      <c r="O144" s="9">
        <v>0</v>
      </c>
      <c r="Q144" s="9">
        <f t="shared" si="42"/>
        <v>348.3</v>
      </c>
      <c r="S144" s="21" t="str">
        <f t="shared" si="43"/>
        <v>N.M.</v>
      </c>
      <c r="U144" s="9">
        <v>-344.95</v>
      </c>
      <c r="W144" s="9">
        <v>0</v>
      </c>
      <c r="Y144" s="9">
        <f t="shared" si="44"/>
        <v>-344.95</v>
      </c>
      <c r="AA144" s="21" t="str">
        <f t="shared" si="45"/>
        <v>N.M.</v>
      </c>
      <c r="AC144" s="9">
        <v>668.94</v>
      </c>
      <c r="AE144" s="9">
        <v>0</v>
      </c>
      <c r="AG144" s="9">
        <f t="shared" si="46"/>
        <v>668.94</v>
      </c>
      <c r="AI144" s="21" t="str">
        <f t="shared" si="47"/>
        <v>N.M.</v>
      </c>
    </row>
    <row r="145" spans="1:35" ht="12.75" outlineLevel="1">
      <c r="A145" s="1" t="s">
        <v>450</v>
      </c>
      <c r="B145" s="16" t="s">
        <v>451</v>
      </c>
      <c r="C145" s="1" t="s">
        <v>1092</v>
      </c>
      <c r="E145" s="5">
        <v>701.34</v>
      </c>
      <c r="G145" s="5">
        <v>0</v>
      </c>
      <c r="I145" s="9">
        <f t="shared" si="40"/>
        <v>701.34</v>
      </c>
      <c r="K145" s="21" t="str">
        <f t="shared" si="41"/>
        <v>N.M.</v>
      </c>
      <c r="M145" s="9">
        <v>-159.86</v>
      </c>
      <c r="O145" s="9">
        <v>0</v>
      </c>
      <c r="Q145" s="9">
        <f t="shared" si="42"/>
        <v>-159.86</v>
      </c>
      <c r="S145" s="21" t="str">
        <f t="shared" si="43"/>
        <v>N.M.</v>
      </c>
      <c r="U145" s="9">
        <v>701.34</v>
      </c>
      <c r="W145" s="9">
        <v>0</v>
      </c>
      <c r="Y145" s="9">
        <f t="shared" si="44"/>
        <v>701.34</v>
      </c>
      <c r="AA145" s="21" t="str">
        <f t="shared" si="45"/>
        <v>N.M.</v>
      </c>
      <c r="AC145" s="9">
        <v>-177.98</v>
      </c>
      <c r="AE145" s="9">
        <v>0</v>
      </c>
      <c r="AG145" s="9">
        <f t="shared" si="46"/>
        <v>-177.98</v>
      </c>
      <c r="AI145" s="21" t="str">
        <f t="shared" si="47"/>
        <v>N.M.</v>
      </c>
    </row>
    <row r="146" spans="1:68" s="90" customFormat="1" ht="12.75">
      <c r="A146" s="90" t="s">
        <v>92</v>
      </c>
      <c r="B146" s="91"/>
      <c r="C146" s="77" t="s">
        <v>1093</v>
      </c>
      <c r="D146" s="105"/>
      <c r="E146" s="105">
        <v>1236566.86</v>
      </c>
      <c r="F146" s="105"/>
      <c r="G146" s="105">
        <v>234435.7</v>
      </c>
      <c r="H146" s="105"/>
      <c r="I146" s="9">
        <f>+E146-G146</f>
        <v>1002131.1600000001</v>
      </c>
      <c r="J146" s="37" t="str">
        <f>IF((+E146-G146)=(I146),"  ",$AO$504)</f>
        <v>  </v>
      </c>
      <c r="K146" s="38">
        <f>IF(G146&lt;0,IF(I146=0,0,IF(OR(G146=0,E146=0),"N.M.",IF(ABS(I146/G146)&gt;=10,"N.M.",I146/(-G146)))),IF(I146=0,0,IF(OR(G146=0,E146=0),"N.M.",IF(ABS(I146/G146)&gt;=10,"N.M.",I146/G146))))</f>
        <v>4.274652537988029</v>
      </c>
      <c r="L146" s="39"/>
      <c r="M146" s="5">
        <v>3506071.92</v>
      </c>
      <c r="N146" s="9"/>
      <c r="O146" s="5">
        <v>1491185.3</v>
      </c>
      <c r="P146" s="9"/>
      <c r="Q146" s="9">
        <f>(+M146-O146)</f>
        <v>2014886.6199999999</v>
      </c>
      <c r="R146" s="37" t="str">
        <f>IF((+M146-O146)=(Q146),"  ",$AO$504)</f>
        <v>  </v>
      </c>
      <c r="S146" s="38">
        <f>IF(O146&lt;0,IF(Q146=0,0,IF(OR(O146=0,M146=0),"N.M.",IF(ABS(Q146/O146)&gt;=10,"N.M.",Q146/(-O146)))),IF(Q146=0,0,IF(OR(O146=0,M146=0),"N.M.",IF(ABS(Q146/O146)&gt;=10,"N.M.",Q146/O146))))</f>
        <v>1.351198016772295</v>
      </c>
      <c r="T146" s="39"/>
      <c r="U146" s="9">
        <v>1236566.86</v>
      </c>
      <c r="V146" s="9"/>
      <c r="W146" s="9">
        <v>234435.7</v>
      </c>
      <c r="X146" s="9"/>
      <c r="Y146" s="9">
        <f>(+U146-W146)</f>
        <v>1002131.1600000001</v>
      </c>
      <c r="Z146" s="37" t="str">
        <f>IF((+U146-W146)=(Y146),"  ",$AO$504)</f>
        <v>  </v>
      </c>
      <c r="AA146" s="38">
        <f>IF(W146&lt;0,IF(Y146=0,0,IF(OR(W146=0,U146=0),"N.M.",IF(ABS(Y146/W146)&gt;=10,"N.M.",Y146/(-W146)))),IF(Y146=0,0,IF(OR(W146=0,U146=0),"N.M.",IF(ABS(Y146/W146)&gt;=10,"N.M.",Y146/W146))))</f>
        <v>4.274652537988029</v>
      </c>
      <c r="AB146" s="39"/>
      <c r="AC146" s="9">
        <v>13226192.130000005</v>
      </c>
      <c r="AD146" s="9"/>
      <c r="AE146" s="9">
        <v>6824882.5</v>
      </c>
      <c r="AF146" s="9"/>
      <c r="AG146" s="9">
        <f>(+AC146-AE146)</f>
        <v>6401309.630000005</v>
      </c>
      <c r="AH146" s="37" t="str">
        <f>IF((+AC146-AE146)=(AG146),"  ",$AO$504)</f>
        <v>  </v>
      </c>
      <c r="AI146" s="38">
        <f>IF(AE146&lt;0,IF(AG146=0,0,IF(OR(AE146=0,AC146=0),"N.M.",IF(ABS(AG146/AE146)&gt;=10,"N.M.",AG146/(-AE146)))),IF(AG146=0,0,IF(OR(AE146=0,AC146=0),"N.M.",IF(ABS(AG146/AE146)&gt;=10,"N.M.",AG146/AE146))))</f>
        <v>0.9379369725412862</v>
      </c>
      <c r="AJ146" s="105"/>
      <c r="AK146" s="105"/>
      <c r="AL146" s="105"/>
      <c r="AM146" s="105"/>
      <c r="AN146" s="105"/>
      <c r="AO146" s="105"/>
      <c r="AP146" s="106"/>
      <c r="AQ146" s="107"/>
      <c r="AR146" s="108"/>
      <c r="AS146" s="105"/>
      <c r="AT146" s="105"/>
      <c r="AU146" s="105"/>
      <c r="AV146" s="105"/>
      <c r="AW146" s="105"/>
      <c r="AX146" s="106"/>
      <c r="AY146" s="107"/>
      <c r="AZ146" s="108"/>
      <c r="BA146" s="105"/>
      <c r="BB146" s="105"/>
      <c r="BC146" s="105"/>
      <c r="BD146" s="106"/>
      <c r="BE146" s="107"/>
      <c r="BF146" s="108"/>
      <c r="BG146" s="105"/>
      <c r="BH146" s="109"/>
      <c r="BI146" s="105"/>
      <c r="BJ146" s="109"/>
      <c r="BK146" s="105"/>
      <c r="BL146" s="109"/>
      <c r="BM146" s="105"/>
      <c r="BN146" s="97"/>
      <c r="BO146" s="97"/>
      <c r="BP146" s="97"/>
    </row>
    <row r="147" spans="1:35" ht="12.75" outlineLevel="1">
      <c r="A147" s="1" t="s">
        <v>452</v>
      </c>
      <c r="B147" s="16" t="s">
        <v>453</v>
      </c>
      <c r="C147" s="1" t="s">
        <v>1094</v>
      </c>
      <c r="E147" s="5">
        <v>13712.1</v>
      </c>
      <c r="G147" s="5">
        <v>0</v>
      </c>
      <c r="I147" s="9">
        <f aca="true" t="shared" si="48" ref="I147:I152">+E147-G147</f>
        <v>13712.1</v>
      </c>
      <c r="K147" s="21" t="str">
        <f aca="true" t="shared" si="49" ref="K147:K152">IF(G147&lt;0,IF(I147=0,0,IF(OR(G147=0,E147=0),"N.M.",IF(ABS(I147/G147)&gt;=10,"N.M.",I147/(-G147)))),IF(I147=0,0,IF(OR(G147=0,E147=0),"N.M.",IF(ABS(I147/G147)&gt;=10,"N.M.",I147/G147))))</f>
        <v>N.M.</v>
      </c>
      <c r="M147" s="9">
        <v>29475.25</v>
      </c>
      <c r="O147" s="9">
        <v>0</v>
      </c>
      <c r="Q147" s="9">
        <f aca="true" t="shared" si="50" ref="Q147:Q152">(+M147-O147)</f>
        <v>29475.25</v>
      </c>
      <c r="S147" s="21" t="str">
        <f aca="true" t="shared" si="51" ref="S147:S152">IF(O147&lt;0,IF(Q147=0,0,IF(OR(O147=0,M147=0),"N.M.",IF(ABS(Q147/O147)&gt;=10,"N.M.",Q147/(-O147)))),IF(Q147=0,0,IF(OR(O147=0,M147=0),"N.M.",IF(ABS(Q147/O147)&gt;=10,"N.M.",Q147/O147))))</f>
        <v>N.M.</v>
      </c>
      <c r="U147" s="9">
        <v>13712.1</v>
      </c>
      <c r="W147" s="9">
        <v>0</v>
      </c>
      <c r="Y147" s="9">
        <f aca="true" t="shared" si="52" ref="Y147:Y152">(+U147-W147)</f>
        <v>13712.1</v>
      </c>
      <c r="AA147" s="21" t="str">
        <f aca="true" t="shared" si="53" ref="AA147:AA152">IF(W147&lt;0,IF(Y147=0,0,IF(OR(W147=0,U147=0),"N.M.",IF(ABS(Y147/W147)&gt;=10,"N.M.",Y147/(-W147)))),IF(Y147=0,0,IF(OR(W147=0,U147=0),"N.M.",IF(ABS(Y147/W147)&gt;=10,"N.M.",Y147/W147))))</f>
        <v>N.M.</v>
      </c>
      <c r="AC147" s="9">
        <v>46602.11</v>
      </c>
      <c r="AE147" s="9">
        <v>0</v>
      </c>
      <c r="AG147" s="9">
        <f aca="true" t="shared" si="54" ref="AG147:AG152">(+AC147-AE147)</f>
        <v>46602.11</v>
      </c>
      <c r="AI147" s="21" t="str">
        <f aca="true" t="shared" si="55" ref="AI147:AI152">IF(AE147&lt;0,IF(AG147=0,0,IF(OR(AE147=0,AC147=0),"N.M.",IF(ABS(AG147/AE147)&gt;=10,"N.M.",AG147/(-AE147)))),IF(AG147=0,0,IF(OR(AE147=0,AC147=0),"N.M.",IF(ABS(AG147/AE147)&gt;=10,"N.M.",AG147/AE147))))</f>
        <v>N.M.</v>
      </c>
    </row>
    <row r="148" spans="1:35" ht="12.75" outlineLevel="1">
      <c r="A148" s="1" t="s">
        <v>454</v>
      </c>
      <c r="B148" s="16" t="s">
        <v>455</v>
      </c>
      <c r="C148" s="1" t="s">
        <v>1095</v>
      </c>
      <c r="E148" s="5">
        <v>2652204</v>
      </c>
      <c r="G148" s="5">
        <v>3402458</v>
      </c>
      <c r="I148" s="9">
        <f t="shared" si="48"/>
        <v>-750254</v>
      </c>
      <c r="K148" s="21">
        <f t="shared" si="49"/>
        <v>-0.22050353009500778</v>
      </c>
      <c r="M148" s="9">
        <v>8092740</v>
      </c>
      <c r="O148" s="9">
        <v>9752288</v>
      </c>
      <c r="Q148" s="9">
        <f t="shared" si="50"/>
        <v>-1659548</v>
      </c>
      <c r="S148" s="21">
        <f t="shared" si="51"/>
        <v>-0.17017011802768744</v>
      </c>
      <c r="U148" s="9">
        <v>2652204</v>
      </c>
      <c r="W148" s="9">
        <v>3402458</v>
      </c>
      <c r="Y148" s="9">
        <f t="shared" si="52"/>
        <v>-750254</v>
      </c>
      <c r="AA148" s="21">
        <f t="shared" si="53"/>
        <v>-0.22050353009500778</v>
      </c>
      <c r="AC148" s="9">
        <v>38844108</v>
      </c>
      <c r="AE148" s="9">
        <v>36539525</v>
      </c>
      <c r="AG148" s="9">
        <f t="shared" si="54"/>
        <v>2304583</v>
      </c>
      <c r="AI148" s="21">
        <f t="shared" si="55"/>
        <v>0.06307096219778445</v>
      </c>
    </row>
    <row r="149" spans="1:35" ht="12.75" outlineLevel="1">
      <c r="A149" s="1" t="s">
        <v>456</v>
      </c>
      <c r="B149" s="16" t="s">
        <v>457</v>
      </c>
      <c r="C149" s="1" t="s">
        <v>1096</v>
      </c>
      <c r="E149" s="5">
        <v>3137825</v>
      </c>
      <c r="G149" s="5">
        <v>4332219</v>
      </c>
      <c r="I149" s="9">
        <f t="shared" si="48"/>
        <v>-1194394</v>
      </c>
      <c r="K149" s="21">
        <f t="shared" si="49"/>
        <v>-0.27570028200328744</v>
      </c>
      <c r="M149" s="9">
        <v>9472469</v>
      </c>
      <c r="O149" s="9">
        <v>14283315</v>
      </c>
      <c r="Q149" s="9">
        <f t="shared" si="50"/>
        <v>-4810846</v>
      </c>
      <c r="S149" s="21">
        <f t="shared" si="51"/>
        <v>-0.33681578821163016</v>
      </c>
      <c r="U149" s="9">
        <v>3137825</v>
      </c>
      <c r="W149" s="9">
        <v>4332219</v>
      </c>
      <c r="Y149" s="9">
        <f t="shared" si="52"/>
        <v>-1194394</v>
      </c>
      <c r="AA149" s="21">
        <f t="shared" si="53"/>
        <v>-0.27570028200328744</v>
      </c>
      <c r="AC149" s="9">
        <v>56274274</v>
      </c>
      <c r="AE149" s="9">
        <v>54642910</v>
      </c>
      <c r="AG149" s="9">
        <f t="shared" si="54"/>
        <v>1631364</v>
      </c>
      <c r="AI149" s="21">
        <f t="shared" si="55"/>
        <v>0.029854998571635368</v>
      </c>
    </row>
    <row r="150" spans="1:35" ht="12.75" outlineLevel="1">
      <c r="A150" s="1" t="s">
        <v>458</v>
      </c>
      <c r="B150" s="16" t="s">
        <v>459</v>
      </c>
      <c r="C150" s="1" t="s">
        <v>1097</v>
      </c>
      <c r="E150" s="5">
        <v>3180247</v>
      </c>
      <c r="G150" s="5">
        <v>3670590</v>
      </c>
      <c r="I150" s="9">
        <f t="shared" si="48"/>
        <v>-490343</v>
      </c>
      <c r="K150" s="21">
        <f t="shared" si="49"/>
        <v>-0.13358697103190495</v>
      </c>
      <c r="M150" s="9">
        <v>9649344</v>
      </c>
      <c r="O150" s="9">
        <v>10529768</v>
      </c>
      <c r="Q150" s="9">
        <f t="shared" si="50"/>
        <v>-880424</v>
      </c>
      <c r="S150" s="21">
        <f t="shared" si="51"/>
        <v>-0.08361285832698308</v>
      </c>
      <c r="U150" s="9">
        <v>3180247</v>
      </c>
      <c r="W150" s="9">
        <v>3670590</v>
      </c>
      <c r="Y150" s="9">
        <f t="shared" si="52"/>
        <v>-490343</v>
      </c>
      <c r="AA150" s="21">
        <f t="shared" si="53"/>
        <v>-0.13358697103190495</v>
      </c>
      <c r="AC150" s="9">
        <v>38794554.5</v>
      </c>
      <c r="AE150" s="9">
        <v>39431938.17</v>
      </c>
      <c r="AG150" s="9">
        <f t="shared" si="54"/>
        <v>-637383.6700000018</v>
      </c>
      <c r="AI150" s="21">
        <f t="shared" si="55"/>
        <v>-0.01616414763210717</v>
      </c>
    </row>
    <row r="151" spans="1:35" ht="12.75" outlineLevel="1">
      <c r="A151" s="1" t="s">
        <v>460</v>
      </c>
      <c r="B151" s="16" t="s">
        <v>461</v>
      </c>
      <c r="C151" s="1" t="s">
        <v>1098</v>
      </c>
      <c r="E151" s="5">
        <v>0</v>
      </c>
      <c r="G151" s="5">
        <v>342144.36</v>
      </c>
      <c r="I151" s="9">
        <f t="shared" si="48"/>
        <v>-342144.36</v>
      </c>
      <c r="K151" s="21" t="str">
        <f t="shared" si="49"/>
        <v>N.M.</v>
      </c>
      <c r="M151" s="9">
        <v>161648.08</v>
      </c>
      <c r="O151" s="9">
        <v>885340.2</v>
      </c>
      <c r="Q151" s="9">
        <f t="shared" si="50"/>
        <v>-723692.12</v>
      </c>
      <c r="S151" s="21">
        <f t="shared" si="51"/>
        <v>-0.8174169884073942</v>
      </c>
      <c r="U151" s="9">
        <v>0</v>
      </c>
      <c r="W151" s="9">
        <v>342144.36</v>
      </c>
      <c r="Y151" s="9">
        <f t="shared" si="52"/>
        <v>-342144.36</v>
      </c>
      <c r="AA151" s="21" t="str">
        <f t="shared" si="53"/>
        <v>N.M.</v>
      </c>
      <c r="AC151" s="9">
        <v>1760306.95</v>
      </c>
      <c r="AE151" s="9">
        <v>3303672.65</v>
      </c>
      <c r="AG151" s="9">
        <f t="shared" si="54"/>
        <v>-1543365.7</v>
      </c>
      <c r="AI151" s="21">
        <f t="shared" si="55"/>
        <v>-0.4671666546623498</v>
      </c>
    </row>
    <row r="152" spans="1:35" ht="12.75" outlineLevel="1">
      <c r="A152" s="1" t="s">
        <v>462</v>
      </c>
      <c r="B152" s="16" t="s">
        <v>463</v>
      </c>
      <c r="C152" s="1" t="s">
        <v>1099</v>
      </c>
      <c r="E152" s="5">
        <v>4891572</v>
      </c>
      <c r="G152" s="5">
        <v>4383697</v>
      </c>
      <c r="I152" s="9">
        <f t="shared" si="48"/>
        <v>507875</v>
      </c>
      <c r="K152" s="21">
        <f t="shared" si="49"/>
        <v>0.11585540697726143</v>
      </c>
      <c r="M152" s="9">
        <v>14661208</v>
      </c>
      <c r="O152" s="9">
        <v>12216680</v>
      </c>
      <c r="Q152" s="9">
        <f t="shared" si="50"/>
        <v>2444528</v>
      </c>
      <c r="S152" s="21">
        <f t="shared" si="51"/>
        <v>0.20009757151697516</v>
      </c>
      <c r="U152" s="9">
        <v>4891572</v>
      </c>
      <c r="W152" s="9">
        <v>4383697</v>
      </c>
      <c r="Y152" s="9">
        <f t="shared" si="52"/>
        <v>507875</v>
      </c>
      <c r="AA152" s="21">
        <f t="shared" si="53"/>
        <v>0.11585540697726143</v>
      </c>
      <c r="AC152" s="9">
        <v>54104106</v>
      </c>
      <c r="AE152" s="9">
        <v>42746595</v>
      </c>
      <c r="AG152" s="9">
        <f t="shared" si="54"/>
        <v>11357511</v>
      </c>
      <c r="AI152" s="21">
        <f t="shared" si="55"/>
        <v>0.2656939342186202</v>
      </c>
    </row>
    <row r="153" spans="1:68" s="90" customFormat="1" ht="12.75">
      <c r="A153" s="90" t="s">
        <v>93</v>
      </c>
      <c r="B153" s="91"/>
      <c r="C153" s="77" t="s">
        <v>1100</v>
      </c>
      <c r="D153" s="105"/>
      <c r="E153" s="105">
        <v>13875560.1</v>
      </c>
      <c r="F153" s="105"/>
      <c r="G153" s="105">
        <v>16131108.36</v>
      </c>
      <c r="H153" s="105"/>
      <c r="I153" s="9">
        <f>+E153-G153</f>
        <v>-2255548.26</v>
      </c>
      <c r="J153" s="37" t="str">
        <f>IF((+E153-G153)=(I153),"  ",$AO$504)</f>
        <v>  </v>
      </c>
      <c r="K153" s="38">
        <f>IF(G153&lt;0,IF(I153=0,0,IF(OR(G153=0,E153=0),"N.M.",IF(ABS(I153/G153)&gt;=10,"N.M.",I153/(-G153)))),IF(I153=0,0,IF(OR(G153=0,E153=0),"N.M.",IF(ABS(I153/G153)&gt;=10,"N.M.",I153/G153))))</f>
        <v>-0.13982599395296605</v>
      </c>
      <c r="L153" s="39"/>
      <c r="M153" s="5">
        <v>42066884.33</v>
      </c>
      <c r="N153" s="9"/>
      <c r="O153" s="5">
        <v>47667391.2</v>
      </c>
      <c r="P153" s="9"/>
      <c r="Q153" s="9">
        <f>(+M153-O153)</f>
        <v>-5600506.870000005</v>
      </c>
      <c r="R153" s="37" t="str">
        <f>IF((+M153-O153)=(Q153),"  ",$AO$504)</f>
        <v>  </v>
      </c>
      <c r="S153" s="38">
        <f>IF(O153&lt;0,IF(Q153=0,0,IF(OR(O153=0,M153=0),"N.M.",IF(ABS(Q153/O153)&gt;=10,"N.M.",Q153/(-O153)))),IF(Q153=0,0,IF(OR(O153=0,M153=0),"N.M.",IF(ABS(Q153/O153)&gt;=10,"N.M.",Q153/O153))))</f>
        <v>-0.1174913652501294</v>
      </c>
      <c r="T153" s="39"/>
      <c r="U153" s="9">
        <v>13875560.1</v>
      </c>
      <c r="V153" s="9"/>
      <c r="W153" s="9">
        <v>16131108.36</v>
      </c>
      <c r="X153" s="9"/>
      <c r="Y153" s="9">
        <f>(+U153-W153)</f>
        <v>-2255548.26</v>
      </c>
      <c r="Z153" s="37" t="str">
        <f>IF((+U153-W153)=(Y153),"  ",$AO$504)</f>
        <v>  </v>
      </c>
      <c r="AA153" s="38">
        <f>IF(W153&lt;0,IF(Y153=0,0,IF(OR(W153=0,U153=0),"N.M.",IF(ABS(Y153/W153)&gt;=10,"N.M.",Y153/(-W153)))),IF(Y153=0,0,IF(OR(W153=0,U153=0),"N.M.",IF(ABS(Y153/W153)&gt;=10,"N.M.",Y153/W153))))</f>
        <v>-0.13982599395296605</v>
      </c>
      <c r="AB153" s="39"/>
      <c r="AC153" s="9">
        <v>189823951.55999997</v>
      </c>
      <c r="AD153" s="9"/>
      <c r="AE153" s="9">
        <v>176664640.82000002</v>
      </c>
      <c r="AF153" s="9"/>
      <c r="AG153" s="9">
        <f>(+AC153-AE153)</f>
        <v>13159310.73999995</v>
      </c>
      <c r="AH153" s="37" t="str">
        <f>IF((+AC153-AE153)=(AG153),"  ",$AO$504)</f>
        <v>  </v>
      </c>
      <c r="AI153" s="38">
        <f>IF(AE153&lt;0,IF(AG153=0,0,IF(OR(AE153=0,AC153=0),"N.M.",IF(ABS(AG153/AE153)&gt;=10,"N.M.",AG153/(-AE153)))),IF(AG153=0,0,IF(OR(AE153=0,AC153=0),"N.M.",IF(ABS(AG153/AE153)&gt;=10,"N.M.",AG153/AE153))))</f>
        <v>0.07448751871863087</v>
      </c>
      <c r="AJ153" s="105"/>
      <c r="AK153" s="105"/>
      <c r="AL153" s="105"/>
      <c r="AM153" s="105"/>
      <c r="AN153" s="105"/>
      <c r="AO153" s="105"/>
      <c r="AP153" s="106"/>
      <c r="AQ153" s="107"/>
      <c r="AR153" s="108"/>
      <c r="AS153" s="105"/>
      <c r="AT153" s="105"/>
      <c r="AU153" s="105"/>
      <c r="AV153" s="105"/>
      <c r="AW153" s="105"/>
      <c r="AX153" s="106"/>
      <c r="AY153" s="107"/>
      <c r="AZ153" s="108"/>
      <c r="BA153" s="105"/>
      <c r="BB153" s="105"/>
      <c r="BC153" s="105"/>
      <c r="BD153" s="106"/>
      <c r="BE153" s="107"/>
      <c r="BF153" s="108"/>
      <c r="BG153" s="105"/>
      <c r="BH153" s="109"/>
      <c r="BI153" s="105"/>
      <c r="BJ153" s="109"/>
      <c r="BK153" s="105"/>
      <c r="BL153" s="109"/>
      <c r="BM153" s="105"/>
      <c r="BN153" s="97"/>
      <c r="BO153" s="97"/>
      <c r="BP153" s="97"/>
    </row>
    <row r="154" spans="1:35" ht="12.75" outlineLevel="1">
      <c r="A154" s="1" t="s">
        <v>464</v>
      </c>
      <c r="B154" s="16" t="s">
        <v>465</v>
      </c>
      <c r="C154" s="1" t="s">
        <v>1101</v>
      </c>
      <c r="E154" s="5">
        <v>0</v>
      </c>
      <c r="G154" s="5">
        <v>6150.66</v>
      </c>
      <c r="I154" s="9">
        <f aca="true" t="shared" si="56" ref="I154:I185">+E154-G154</f>
        <v>-6150.66</v>
      </c>
      <c r="K154" s="21" t="str">
        <f aca="true" t="shared" si="57" ref="K154:K185">IF(G154&lt;0,IF(I154=0,0,IF(OR(G154=0,E154=0),"N.M.",IF(ABS(I154/G154)&gt;=10,"N.M.",I154/(-G154)))),IF(I154=0,0,IF(OR(G154=0,E154=0),"N.M.",IF(ABS(I154/G154)&gt;=10,"N.M.",I154/G154))))</f>
        <v>N.M.</v>
      </c>
      <c r="M154" s="9">
        <v>12049.22</v>
      </c>
      <c r="O154" s="9">
        <v>6150.66</v>
      </c>
      <c r="Q154" s="9">
        <f aca="true" t="shared" si="58" ref="Q154:Q185">(+M154-O154)</f>
        <v>5898.5599999999995</v>
      </c>
      <c r="S154" s="21">
        <f aca="true" t="shared" si="59" ref="S154:S185">IF(O154&lt;0,IF(Q154=0,0,IF(OR(O154=0,M154=0),"N.M.",IF(ABS(Q154/O154)&gt;=10,"N.M.",Q154/(-O154)))),IF(Q154=0,0,IF(OR(O154=0,M154=0),"N.M.",IF(ABS(Q154/O154)&gt;=10,"N.M.",Q154/O154))))</f>
        <v>0.9590125287367534</v>
      </c>
      <c r="U154" s="9">
        <v>0</v>
      </c>
      <c r="W154" s="9">
        <v>6150.66</v>
      </c>
      <c r="Y154" s="9">
        <f aca="true" t="shared" si="60" ref="Y154:Y185">(+U154-W154)</f>
        <v>-6150.66</v>
      </c>
      <c r="AA154" s="21" t="str">
        <f aca="true" t="shared" si="61" ref="AA154:AA185">IF(W154&lt;0,IF(Y154=0,0,IF(OR(W154=0,U154=0),"N.M.",IF(ABS(Y154/W154)&gt;=10,"N.M.",Y154/(-W154)))),IF(Y154=0,0,IF(OR(W154=0,U154=0),"N.M.",IF(ABS(Y154/W154)&gt;=10,"N.M.",Y154/W154))))</f>
        <v>N.M.</v>
      </c>
      <c r="AC154" s="9">
        <v>67561.85</v>
      </c>
      <c r="AE154" s="9">
        <v>6150.66</v>
      </c>
      <c r="AG154" s="9">
        <f aca="true" t="shared" si="62" ref="AG154:AG185">(+AC154-AE154)</f>
        <v>61411.19</v>
      </c>
      <c r="AI154" s="21">
        <f aca="true" t="shared" si="63" ref="AI154:AI185">IF(AE154&lt;0,IF(AG154=0,0,IF(OR(AE154=0,AC154=0),"N.M.",IF(ABS(AG154/AE154)&gt;=10,"N.M.",AG154/(-AE154)))),IF(AG154=0,0,IF(OR(AE154=0,AC154=0),"N.M.",IF(ABS(AG154/AE154)&gt;=10,"N.M.",AG154/AE154))))</f>
        <v>9.984487843581014</v>
      </c>
    </row>
    <row r="155" spans="1:35" ht="12.75" outlineLevel="1">
      <c r="A155" s="1" t="s">
        <v>466</v>
      </c>
      <c r="B155" s="16" t="s">
        <v>467</v>
      </c>
      <c r="C155" s="1" t="s">
        <v>1102</v>
      </c>
      <c r="E155" s="5">
        <v>-141</v>
      </c>
      <c r="G155" s="5">
        <v>-105.5</v>
      </c>
      <c r="I155" s="9">
        <f t="shared" si="56"/>
        <v>-35.5</v>
      </c>
      <c r="K155" s="21">
        <f t="shared" si="57"/>
        <v>-0.33649289099526064</v>
      </c>
      <c r="M155" s="9">
        <v>-526</v>
      </c>
      <c r="O155" s="9">
        <v>-316.5</v>
      </c>
      <c r="Q155" s="9">
        <f t="shared" si="58"/>
        <v>-209.5</v>
      </c>
      <c r="S155" s="21">
        <f t="shared" si="59"/>
        <v>-0.6619273301737757</v>
      </c>
      <c r="U155" s="9">
        <v>-141</v>
      </c>
      <c r="W155" s="9">
        <v>-105.5</v>
      </c>
      <c r="Y155" s="9">
        <f t="shared" si="60"/>
        <v>-35.5</v>
      </c>
      <c r="AA155" s="21">
        <f t="shared" si="61"/>
        <v>-0.33649289099526064</v>
      </c>
      <c r="AC155" s="9">
        <v>-1475.5</v>
      </c>
      <c r="AE155" s="9">
        <v>-1266</v>
      </c>
      <c r="AG155" s="9">
        <f t="shared" si="62"/>
        <v>-209.5</v>
      </c>
      <c r="AI155" s="21">
        <f t="shared" si="63"/>
        <v>-0.16548183254344392</v>
      </c>
    </row>
    <row r="156" spans="1:35" ht="12.75" outlineLevel="1">
      <c r="A156" s="1" t="s">
        <v>468</v>
      </c>
      <c r="B156" s="16" t="s">
        <v>469</v>
      </c>
      <c r="C156" s="1" t="s">
        <v>1103</v>
      </c>
      <c r="E156" s="5">
        <v>244869.06</v>
      </c>
      <c r="G156" s="5">
        <v>188140.43</v>
      </c>
      <c r="I156" s="9">
        <f t="shared" si="56"/>
        <v>56728.630000000005</v>
      </c>
      <c r="K156" s="21">
        <f t="shared" si="57"/>
        <v>0.30152280400337134</v>
      </c>
      <c r="M156" s="9">
        <v>659538.46</v>
      </c>
      <c r="O156" s="9">
        <v>491937.99</v>
      </c>
      <c r="Q156" s="9">
        <f t="shared" si="58"/>
        <v>167600.46999999997</v>
      </c>
      <c r="S156" s="21">
        <f t="shared" si="59"/>
        <v>0.3406943017350621</v>
      </c>
      <c r="U156" s="9">
        <v>244869.06</v>
      </c>
      <c r="W156" s="9">
        <v>188140.43</v>
      </c>
      <c r="Y156" s="9">
        <f t="shared" si="60"/>
        <v>56728.630000000005</v>
      </c>
      <c r="AA156" s="21">
        <f t="shared" si="61"/>
        <v>0.30152280400337134</v>
      </c>
      <c r="AC156" s="9">
        <v>2316543.63</v>
      </c>
      <c r="AE156" s="9">
        <v>1535360.91</v>
      </c>
      <c r="AG156" s="9">
        <f t="shared" si="62"/>
        <v>781182.72</v>
      </c>
      <c r="AI156" s="21">
        <f t="shared" si="63"/>
        <v>0.5087941961476666</v>
      </c>
    </row>
    <row r="157" spans="1:35" ht="12.75" outlineLevel="1">
      <c r="A157" s="1" t="s">
        <v>470</v>
      </c>
      <c r="B157" s="16" t="s">
        <v>471</v>
      </c>
      <c r="C157" s="1" t="s">
        <v>1104</v>
      </c>
      <c r="E157" s="5">
        <v>135715.05</v>
      </c>
      <c r="G157" s="5">
        <v>98753.03</v>
      </c>
      <c r="I157" s="9">
        <f t="shared" si="56"/>
        <v>36962.01999999999</v>
      </c>
      <c r="K157" s="21">
        <f t="shared" si="57"/>
        <v>0.3742874522432374</v>
      </c>
      <c r="M157" s="9">
        <v>351053.61</v>
      </c>
      <c r="O157" s="9">
        <v>270994.43</v>
      </c>
      <c r="Q157" s="9">
        <f t="shared" si="58"/>
        <v>80059.18</v>
      </c>
      <c r="S157" s="21">
        <f t="shared" si="59"/>
        <v>0.2954274004819951</v>
      </c>
      <c r="U157" s="9">
        <v>135715.05</v>
      </c>
      <c r="W157" s="9">
        <v>98753.03</v>
      </c>
      <c r="Y157" s="9">
        <f t="shared" si="60"/>
        <v>36962.01999999999</v>
      </c>
      <c r="AA157" s="21">
        <f t="shared" si="61"/>
        <v>0.3742874522432374</v>
      </c>
      <c r="AC157" s="9">
        <v>1173161.61</v>
      </c>
      <c r="AE157" s="9">
        <v>1306469.59</v>
      </c>
      <c r="AG157" s="9">
        <f t="shared" si="62"/>
        <v>-133307.97999999998</v>
      </c>
      <c r="AI157" s="21">
        <f t="shared" si="63"/>
        <v>-0.10203680286197857</v>
      </c>
    </row>
    <row r="158" spans="1:35" ht="12.75" outlineLevel="1">
      <c r="A158" s="1" t="s">
        <v>472</v>
      </c>
      <c r="B158" s="16" t="s">
        <v>473</v>
      </c>
      <c r="C158" s="1" t="s">
        <v>1105</v>
      </c>
      <c r="E158" s="5">
        <v>347839.649</v>
      </c>
      <c r="G158" s="5">
        <v>262590.827</v>
      </c>
      <c r="I158" s="9">
        <f t="shared" si="56"/>
        <v>85248.82199999999</v>
      </c>
      <c r="K158" s="21">
        <f t="shared" si="57"/>
        <v>0.3246450874691064</v>
      </c>
      <c r="M158" s="9">
        <v>1074574.205</v>
      </c>
      <c r="O158" s="9">
        <v>1108478.72</v>
      </c>
      <c r="Q158" s="9">
        <f t="shared" si="58"/>
        <v>-33904.5149999999</v>
      </c>
      <c r="S158" s="21">
        <f t="shared" si="59"/>
        <v>-0.03058652763311496</v>
      </c>
      <c r="U158" s="9">
        <v>347839.649</v>
      </c>
      <c r="W158" s="9">
        <v>262590.827</v>
      </c>
      <c r="Y158" s="9">
        <f t="shared" si="60"/>
        <v>85248.82199999999</v>
      </c>
      <c r="AA158" s="21">
        <f t="shared" si="61"/>
        <v>0.3246450874691064</v>
      </c>
      <c r="AC158" s="9">
        <v>4539598.162</v>
      </c>
      <c r="AE158" s="9">
        <v>4328919.693</v>
      </c>
      <c r="AG158" s="9">
        <f t="shared" si="62"/>
        <v>210678.46899999958</v>
      </c>
      <c r="AI158" s="21">
        <f t="shared" si="63"/>
        <v>0.04866767783672987</v>
      </c>
    </row>
    <row r="159" spans="1:35" ht="12.75" outlineLevel="1">
      <c r="A159" s="1" t="s">
        <v>474</v>
      </c>
      <c r="B159" s="16" t="s">
        <v>475</v>
      </c>
      <c r="C159" s="1" t="s">
        <v>1106</v>
      </c>
      <c r="E159" s="5">
        <v>65244.304000000004</v>
      </c>
      <c r="G159" s="5">
        <v>35324.409</v>
      </c>
      <c r="I159" s="9">
        <f t="shared" si="56"/>
        <v>29919.895000000004</v>
      </c>
      <c r="K159" s="21">
        <f t="shared" si="57"/>
        <v>0.8470034134187497</v>
      </c>
      <c r="M159" s="9">
        <v>301637.402</v>
      </c>
      <c r="O159" s="9">
        <v>234863.17700000003</v>
      </c>
      <c r="Q159" s="9">
        <f t="shared" si="58"/>
        <v>66774.22499999998</v>
      </c>
      <c r="S159" s="21">
        <f t="shared" si="59"/>
        <v>0.2843111715209403</v>
      </c>
      <c r="U159" s="9">
        <v>65244.304000000004</v>
      </c>
      <c r="W159" s="9">
        <v>35324.409</v>
      </c>
      <c r="Y159" s="9">
        <f t="shared" si="60"/>
        <v>29919.895000000004</v>
      </c>
      <c r="AA159" s="21">
        <f t="shared" si="61"/>
        <v>0.8470034134187497</v>
      </c>
      <c r="AC159" s="9">
        <v>1130995.409</v>
      </c>
      <c r="AE159" s="9">
        <v>1167928.113</v>
      </c>
      <c r="AG159" s="9">
        <f t="shared" si="62"/>
        <v>-36932.70399999991</v>
      </c>
      <c r="AI159" s="21">
        <f t="shared" si="63"/>
        <v>-0.03162241202083292</v>
      </c>
    </row>
    <row r="160" spans="1:35" ht="12.75" outlineLevel="1">
      <c r="A160" s="1" t="s">
        <v>476</v>
      </c>
      <c r="B160" s="16" t="s">
        <v>477</v>
      </c>
      <c r="C160" s="1" t="s">
        <v>1107</v>
      </c>
      <c r="E160" s="5">
        <v>0</v>
      </c>
      <c r="G160" s="5">
        <v>0</v>
      </c>
      <c r="I160" s="9">
        <f t="shared" si="56"/>
        <v>0</v>
      </c>
      <c r="K160" s="21">
        <f t="shared" si="57"/>
        <v>0</v>
      </c>
      <c r="M160" s="9">
        <v>0</v>
      </c>
      <c r="O160" s="9">
        <v>3738.67</v>
      </c>
      <c r="Q160" s="9">
        <f t="shared" si="58"/>
        <v>-3738.67</v>
      </c>
      <c r="S160" s="21" t="str">
        <f t="shared" si="59"/>
        <v>N.M.</v>
      </c>
      <c r="U160" s="9">
        <v>0</v>
      </c>
      <c r="W160" s="9">
        <v>0</v>
      </c>
      <c r="Y160" s="9">
        <f t="shared" si="60"/>
        <v>0</v>
      </c>
      <c r="AA160" s="21">
        <f t="shared" si="61"/>
        <v>0</v>
      </c>
      <c r="AC160" s="9">
        <v>1010750.52</v>
      </c>
      <c r="AE160" s="9">
        <v>1490921.97</v>
      </c>
      <c r="AG160" s="9">
        <f t="shared" si="62"/>
        <v>-480171.44999999995</v>
      </c>
      <c r="AI160" s="21">
        <f t="shared" si="63"/>
        <v>-0.3220634343459302</v>
      </c>
    </row>
    <row r="161" spans="1:35" ht="12.75" outlineLevel="1">
      <c r="A161" s="1" t="s">
        <v>478</v>
      </c>
      <c r="B161" s="16" t="s">
        <v>479</v>
      </c>
      <c r="C161" s="1" t="s">
        <v>1108</v>
      </c>
      <c r="E161" s="5">
        <v>4075.2</v>
      </c>
      <c r="G161" s="5">
        <v>4401.504</v>
      </c>
      <c r="I161" s="9">
        <f t="shared" si="56"/>
        <v>-326.3040000000001</v>
      </c>
      <c r="K161" s="21">
        <f t="shared" si="57"/>
        <v>-0.07413465942550548</v>
      </c>
      <c r="M161" s="9">
        <v>11568.523000000001</v>
      </c>
      <c r="O161" s="9">
        <v>12403.905</v>
      </c>
      <c r="Q161" s="9">
        <f t="shared" si="58"/>
        <v>-835.3819999999996</v>
      </c>
      <c r="S161" s="21">
        <f t="shared" si="59"/>
        <v>-0.06734830684369153</v>
      </c>
      <c r="U161" s="9">
        <v>4075.2</v>
      </c>
      <c r="W161" s="9">
        <v>4401.504</v>
      </c>
      <c r="Y161" s="9">
        <f t="shared" si="60"/>
        <v>-326.3040000000001</v>
      </c>
      <c r="AA161" s="21">
        <f t="shared" si="61"/>
        <v>-0.07413465942550548</v>
      </c>
      <c r="AC161" s="9">
        <v>56182.33</v>
      </c>
      <c r="AE161" s="9">
        <v>65584.606</v>
      </c>
      <c r="AG161" s="9">
        <f t="shared" si="62"/>
        <v>-9402.275999999998</v>
      </c>
      <c r="AI161" s="21">
        <f t="shared" si="63"/>
        <v>-0.14336101981004504</v>
      </c>
    </row>
    <row r="162" spans="1:35" ht="12.75" outlineLevel="1">
      <c r="A162" s="1" t="s">
        <v>480</v>
      </c>
      <c r="B162" s="16" t="s">
        <v>481</v>
      </c>
      <c r="C162" s="1" t="s">
        <v>1109</v>
      </c>
      <c r="E162" s="5">
        <v>280658.292</v>
      </c>
      <c r="G162" s="5">
        <v>410824.89</v>
      </c>
      <c r="I162" s="9">
        <f t="shared" si="56"/>
        <v>-130166.598</v>
      </c>
      <c r="K162" s="21">
        <f t="shared" si="57"/>
        <v>-0.3168420443074907</v>
      </c>
      <c r="M162" s="9">
        <v>1117838.687</v>
      </c>
      <c r="O162" s="9">
        <v>1592125.488</v>
      </c>
      <c r="Q162" s="9">
        <f t="shared" si="58"/>
        <v>-474286.801</v>
      </c>
      <c r="S162" s="21">
        <f t="shared" si="59"/>
        <v>-0.2978953635091859</v>
      </c>
      <c r="U162" s="9">
        <v>280658.292</v>
      </c>
      <c r="W162" s="9">
        <v>410824.89</v>
      </c>
      <c r="Y162" s="9">
        <f t="shared" si="60"/>
        <v>-130166.598</v>
      </c>
      <c r="AA162" s="21">
        <f t="shared" si="61"/>
        <v>-0.3168420443074907</v>
      </c>
      <c r="AC162" s="9">
        <v>2993685.3249999997</v>
      </c>
      <c r="AE162" s="9">
        <v>3599788.1750000003</v>
      </c>
      <c r="AG162" s="9">
        <f t="shared" si="62"/>
        <v>-606102.8500000006</v>
      </c>
      <c r="AI162" s="21">
        <f t="shared" si="63"/>
        <v>-0.16837180982183778</v>
      </c>
    </row>
    <row r="163" spans="1:35" ht="12.75" outlineLevel="1">
      <c r="A163" s="1" t="s">
        <v>482</v>
      </c>
      <c r="B163" s="16" t="s">
        <v>483</v>
      </c>
      <c r="C163" s="1" t="s">
        <v>1110</v>
      </c>
      <c r="E163" s="5">
        <v>314</v>
      </c>
      <c r="G163" s="5">
        <v>366</v>
      </c>
      <c r="I163" s="9">
        <f t="shared" si="56"/>
        <v>-52</v>
      </c>
      <c r="K163" s="21">
        <f t="shared" si="57"/>
        <v>-0.14207650273224043</v>
      </c>
      <c r="M163" s="9">
        <v>2122</v>
      </c>
      <c r="O163" s="9">
        <v>1690</v>
      </c>
      <c r="Q163" s="9">
        <f t="shared" si="58"/>
        <v>432</v>
      </c>
      <c r="S163" s="21">
        <f t="shared" si="59"/>
        <v>0.2556213017751479</v>
      </c>
      <c r="U163" s="9">
        <v>314</v>
      </c>
      <c r="W163" s="9">
        <v>366</v>
      </c>
      <c r="Y163" s="9">
        <f t="shared" si="60"/>
        <v>-52</v>
      </c>
      <c r="AA163" s="21">
        <f t="shared" si="61"/>
        <v>-0.14207650273224043</v>
      </c>
      <c r="AC163" s="9">
        <v>4887</v>
      </c>
      <c r="AE163" s="9">
        <v>5057</v>
      </c>
      <c r="AG163" s="9">
        <f t="shared" si="62"/>
        <v>-170</v>
      </c>
      <c r="AI163" s="21">
        <f t="shared" si="63"/>
        <v>-0.03361676883527783</v>
      </c>
    </row>
    <row r="164" spans="1:35" ht="12.75" outlineLevel="1">
      <c r="A164" s="1" t="s">
        <v>484</v>
      </c>
      <c r="B164" s="16" t="s">
        <v>485</v>
      </c>
      <c r="C164" s="1" t="s">
        <v>1111</v>
      </c>
      <c r="E164" s="5">
        <v>79.15</v>
      </c>
      <c r="G164" s="5">
        <v>20.67</v>
      </c>
      <c r="I164" s="9">
        <f t="shared" si="56"/>
        <v>58.480000000000004</v>
      </c>
      <c r="K164" s="21">
        <f t="shared" si="57"/>
        <v>2.8292210933720368</v>
      </c>
      <c r="M164" s="9">
        <v>108.98</v>
      </c>
      <c r="O164" s="9">
        <v>20.67</v>
      </c>
      <c r="Q164" s="9">
        <f t="shared" si="58"/>
        <v>88.31</v>
      </c>
      <c r="S164" s="21">
        <f t="shared" si="59"/>
        <v>4.272375423318819</v>
      </c>
      <c r="U164" s="9">
        <v>79.15</v>
      </c>
      <c r="W164" s="9">
        <v>20.67</v>
      </c>
      <c r="Y164" s="9">
        <f t="shared" si="60"/>
        <v>58.480000000000004</v>
      </c>
      <c r="AA164" s="21">
        <f t="shared" si="61"/>
        <v>2.8292210933720368</v>
      </c>
      <c r="AC164" s="9">
        <v>312.86</v>
      </c>
      <c r="AE164" s="9">
        <v>339.79</v>
      </c>
      <c r="AG164" s="9">
        <f t="shared" si="62"/>
        <v>-26.930000000000007</v>
      </c>
      <c r="AI164" s="21">
        <f t="shared" si="63"/>
        <v>-0.0792548338679773</v>
      </c>
    </row>
    <row r="165" spans="1:35" ht="12.75" outlineLevel="1">
      <c r="A165" s="1" t="s">
        <v>486</v>
      </c>
      <c r="B165" s="16" t="s">
        <v>487</v>
      </c>
      <c r="C165" s="1" t="s">
        <v>1112</v>
      </c>
      <c r="E165" s="5">
        <v>0</v>
      </c>
      <c r="G165" s="5">
        <v>0</v>
      </c>
      <c r="I165" s="9">
        <f t="shared" si="56"/>
        <v>0</v>
      </c>
      <c r="K165" s="21">
        <f t="shared" si="57"/>
        <v>0</v>
      </c>
      <c r="M165" s="9">
        <v>0</v>
      </c>
      <c r="O165" s="9">
        <v>0</v>
      </c>
      <c r="Q165" s="9">
        <f t="shared" si="58"/>
        <v>0</v>
      </c>
      <c r="S165" s="21">
        <f t="shared" si="59"/>
        <v>0</v>
      </c>
      <c r="U165" s="9">
        <v>0</v>
      </c>
      <c r="W165" s="9">
        <v>0</v>
      </c>
      <c r="Y165" s="9">
        <f t="shared" si="60"/>
        <v>0</v>
      </c>
      <c r="AA165" s="21">
        <f t="shared" si="61"/>
        <v>0</v>
      </c>
      <c r="AC165" s="9">
        <v>0</v>
      </c>
      <c r="AE165" s="9">
        <v>90.29</v>
      </c>
      <c r="AG165" s="9">
        <f t="shared" si="62"/>
        <v>-90.29</v>
      </c>
      <c r="AI165" s="21" t="str">
        <f t="shared" si="63"/>
        <v>N.M.</v>
      </c>
    </row>
    <row r="166" spans="1:35" ht="12.75" outlineLevel="1">
      <c r="A166" s="1" t="s">
        <v>488</v>
      </c>
      <c r="B166" s="16" t="s">
        <v>489</v>
      </c>
      <c r="C166" s="1" t="s">
        <v>1113</v>
      </c>
      <c r="E166" s="5">
        <v>188973.39</v>
      </c>
      <c r="G166" s="5">
        <v>328271.69</v>
      </c>
      <c r="I166" s="9">
        <f t="shared" si="56"/>
        <v>-139298.3</v>
      </c>
      <c r="K166" s="21">
        <f t="shared" si="57"/>
        <v>-0.42433844965430917</v>
      </c>
      <c r="M166" s="9">
        <v>666062.61</v>
      </c>
      <c r="O166" s="9">
        <v>783022.19</v>
      </c>
      <c r="Q166" s="9">
        <f t="shared" si="58"/>
        <v>-116959.57999999996</v>
      </c>
      <c r="S166" s="21">
        <f t="shared" si="59"/>
        <v>-0.1493694323017844</v>
      </c>
      <c r="U166" s="9">
        <v>188973.39</v>
      </c>
      <c r="W166" s="9">
        <v>328271.69</v>
      </c>
      <c r="Y166" s="9">
        <f t="shared" si="60"/>
        <v>-139298.3</v>
      </c>
      <c r="AA166" s="21">
        <f t="shared" si="61"/>
        <v>-0.42433844965430917</v>
      </c>
      <c r="AC166" s="9">
        <v>3267037.65</v>
      </c>
      <c r="AE166" s="9">
        <v>3230307.52</v>
      </c>
      <c r="AG166" s="9">
        <f t="shared" si="62"/>
        <v>36730.12999999989</v>
      </c>
      <c r="AI166" s="21">
        <f t="shared" si="63"/>
        <v>0.01137047472186174</v>
      </c>
    </row>
    <row r="167" spans="1:35" ht="12.75" outlineLevel="1">
      <c r="A167" s="1" t="s">
        <v>490</v>
      </c>
      <c r="B167" s="16" t="s">
        <v>491</v>
      </c>
      <c r="C167" s="1" t="s">
        <v>1114</v>
      </c>
      <c r="E167" s="5">
        <v>0</v>
      </c>
      <c r="G167" s="5">
        <v>0</v>
      </c>
      <c r="I167" s="9">
        <f t="shared" si="56"/>
        <v>0</v>
      </c>
      <c r="K167" s="21">
        <f t="shared" si="57"/>
        <v>0</v>
      </c>
      <c r="M167" s="9">
        <v>0</v>
      </c>
      <c r="O167" s="9">
        <v>0</v>
      </c>
      <c r="Q167" s="9">
        <f t="shared" si="58"/>
        <v>0</v>
      </c>
      <c r="S167" s="21">
        <f t="shared" si="59"/>
        <v>0</v>
      </c>
      <c r="U167" s="9">
        <v>0</v>
      </c>
      <c r="W167" s="9">
        <v>0</v>
      </c>
      <c r="Y167" s="9">
        <f t="shared" si="60"/>
        <v>0</v>
      </c>
      <c r="AA167" s="21">
        <f t="shared" si="61"/>
        <v>0</v>
      </c>
      <c r="AC167" s="9">
        <v>0</v>
      </c>
      <c r="AE167" s="9">
        <v>482.17</v>
      </c>
      <c r="AG167" s="9">
        <f t="shared" si="62"/>
        <v>-482.17</v>
      </c>
      <c r="AI167" s="21" t="str">
        <f t="shared" si="63"/>
        <v>N.M.</v>
      </c>
    </row>
    <row r="168" spans="1:35" ht="12.75" outlineLevel="1">
      <c r="A168" s="1" t="s">
        <v>492</v>
      </c>
      <c r="B168" s="16" t="s">
        <v>493</v>
      </c>
      <c r="C168" s="1" t="s">
        <v>1115</v>
      </c>
      <c r="E168" s="5">
        <v>361.6</v>
      </c>
      <c r="G168" s="5">
        <v>1066.42</v>
      </c>
      <c r="I168" s="9">
        <f t="shared" si="56"/>
        <v>-704.82</v>
      </c>
      <c r="K168" s="21">
        <f t="shared" si="57"/>
        <v>-0.6609215881172521</v>
      </c>
      <c r="M168" s="9">
        <v>16468.36</v>
      </c>
      <c r="O168" s="9">
        <v>6540.97</v>
      </c>
      <c r="Q168" s="9">
        <f t="shared" si="58"/>
        <v>9927.39</v>
      </c>
      <c r="S168" s="21">
        <f t="shared" si="59"/>
        <v>1.5177244353666197</v>
      </c>
      <c r="U168" s="9">
        <v>361.6</v>
      </c>
      <c r="W168" s="9">
        <v>1066.42</v>
      </c>
      <c r="Y168" s="9">
        <f t="shared" si="60"/>
        <v>-704.82</v>
      </c>
      <c r="AA168" s="21">
        <f t="shared" si="61"/>
        <v>-0.6609215881172521</v>
      </c>
      <c r="AC168" s="9">
        <v>39518.84</v>
      </c>
      <c r="AE168" s="9">
        <v>23196.43</v>
      </c>
      <c r="AG168" s="9">
        <f t="shared" si="62"/>
        <v>16322.409999999996</v>
      </c>
      <c r="AI168" s="21">
        <f t="shared" si="63"/>
        <v>0.7036604339547076</v>
      </c>
    </row>
    <row r="169" spans="1:35" ht="12.75" outlineLevel="1">
      <c r="A169" s="1" t="s">
        <v>494</v>
      </c>
      <c r="B169" s="16" t="s">
        <v>495</v>
      </c>
      <c r="C169" s="1" t="s">
        <v>1116</v>
      </c>
      <c r="E169" s="5">
        <v>27.83</v>
      </c>
      <c r="G169" s="5">
        <v>125.83</v>
      </c>
      <c r="I169" s="9">
        <f t="shared" si="56"/>
        <v>-98</v>
      </c>
      <c r="K169" s="21">
        <f t="shared" si="57"/>
        <v>-0.7788285782404832</v>
      </c>
      <c r="M169" s="9">
        <v>202.47</v>
      </c>
      <c r="O169" s="9">
        <v>125.83</v>
      </c>
      <c r="Q169" s="9">
        <f t="shared" si="58"/>
        <v>76.64</v>
      </c>
      <c r="S169" s="21">
        <f t="shared" si="59"/>
        <v>0.6090757371056187</v>
      </c>
      <c r="U169" s="9">
        <v>27.83</v>
      </c>
      <c r="W169" s="9">
        <v>125.83</v>
      </c>
      <c r="Y169" s="9">
        <f t="shared" si="60"/>
        <v>-98</v>
      </c>
      <c r="AA169" s="21">
        <f t="shared" si="61"/>
        <v>-0.7788285782404832</v>
      </c>
      <c r="AC169" s="9">
        <v>1320.07</v>
      </c>
      <c r="AE169" s="9">
        <v>125.83</v>
      </c>
      <c r="AG169" s="9">
        <f t="shared" si="62"/>
        <v>1194.24</v>
      </c>
      <c r="AI169" s="21">
        <f t="shared" si="63"/>
        <v>9.49090042120321</v>
      </c>
    </row>
    <row r="170" spans="1:35" ht="12.75" outlineLevel="1">
      <c r="A170" s="1" t="s">
        <v>496</v>
      </c>
      <c r="B170" s="16" t="s">
        <v>497</v>
      </c>
      <c r="C170" s="1" t="s">
        <v>1117</v>
      </c>
      <c r="E170" s="5">
        <v>30621.12</v>
      </c>
      <c r="G170" s="5">
        <v>31474.73</v>
      </c>
      <c r="I170" s="9">
        <f t="shared" si="56"/>
        <v>-853.6100000000006</v>
      </c>
      <c r="K170" s="21">
        <f t="shared" si="57"/>
        <v>-0.0271204868159314</v>
      </c>
      <c r="M170" s="9">
        <v>110855.84</v>
      </c>
      <c r="O170" s="9">
        <v>88603.6</v>
      </c>
      <c r="Q170" s="9">
        <f t="shared" si="58"/>
        <v>22252.23999999999</v>
      </c>
      <c r="S170" s="21">
        <f t="shared" si="59"/>
        <v>0.25114374585231286</v>
      </c>
      <c r="U170" s="9">
        <v>30621.12</v>
      </c>
      <c r="W170" s="9">
        <v>31474.73</v>
      </c>
      <c r="Y170" s="9">
        <f t="shared" si="60"/>
        <v>-853.6100000000006</v>
      </c>
      <c r="AA170" s="21">
        <f t="shared" si="61"/>
        <v>-0.0271204868159314</v>
      </c>
      <c r="AC170" s="9">
        <v>412048.24</v>
      </c>
      <c r="AE170" s="9">
        <v>313065.77</v>
      </c>
      <c r="AG170" s="9">
        <f t="shared" si="62"/>
        <v>98982.46999999997</v>
      </c>
      <c r="AI170" s="21">
        <f t="shared" si="63"/>
        <v>0.3161714869051317</v>
      </c>
    </row>
    <row r="171" spans="1:35" ht="12.75" outlineLevel="1">
      <c r="A171" s="1" t="s">
        <v>498</v>
      </c>
      <c r="B171" s="16" t="s">
        <v>499</v>
      </c>
      <c r="C171" s="1" t="s">
        <v>1118</v>
      </c>
      <c r="E171" s="5">
        <v>0</v>
      </c>
      <c r="G171" s="5">
        <v>37590.18</v>
      </c>
      <c r="I171" s="9">
        <f t="shared" si="56"/>
        <v>-37590.18</v>
      </c>
      <c r="K171" s="21" t="str">
        <f t="shared" si="57"/>
        <v>N.M.</v>
      </c>
      <c r="M171" s="9">
        <v>0</v>
      </c>
      <c r="O171" s="9">
        <v>110061.26</v>
      </c>
      <c r="Q171" s="9">
        <f t="shared" si="58"/>
        <v>-110061.26</v>
      </c>
      <c r="S171" s="21" t="str">
        <f t="shared" si="59"/>
        <v>N.M.</v>
      </c>
      <c r="U171" s="9">
        <v>0</v>
      </c>
      <c r="W171" s="9">
        <v>37590.18</v>
      </c>
      <c r="Y171" s="9">
        <f t="shared" si="60"/>
        <v>-37590.18</v>
      </c>
      <c r="AA171" s="21" t="str">
        <f t="shared" si="61"/>
        <v>N.M.</v>
      </c>
      <c r="AC171" s="9">
        <v>47505.65</v>
      </c>
      <c r="AE171" s="9">
        <v>451649.32</v>
      </c>
      <c r="AG171" s="9">
        <f t="shared" si="62"/>
        <v>-404143.67</v>
      </c>
      <c r="AI171" s="21">
        <f t="shared" si="63"/>
        <v>-0.8948173994815269</v>
      </c>
    </row>
    <row r="172" spans="1:35" ht="12.75" outlineLevel="1">
      <c r="A172" s="1" t="s">
        <v>500</v>
      </c>
      <c r="B172" s="16" t="s">
        <v>501</v>
      </c>
      <c r="C172" s="1" t="s">
        <v>1119</v>
      </c>
      <c r="E172" s="5">
        <v>0</v>
      </c>
      <c r="G172" s="5">
        <v>307739.27</v>
      </c>
      <c r="I172" s="9">
        <f t="shared" si="56"/>
        <v>-307739.27</v>
      </c>
      <c r="K172" s="21" t="str">
        <f t="shared" si="57"/>
        <v>N.M.</v>
      </c>
      <c r="M172" s="9">
        <v>0</v>
      </c>
      <c r="O172" s="9">
        <v>744616.94</v>
      </c>
      <c r="Q172" s="9">
        <f t="shared" si="58"/>
        <v>-744616.94</v>
      </c>
      <c r="S172" s="21" t="str">
        <f t="shared" si="59"/>
        <v>N.M.</v>
      </c>
      <c r="U172" s="9">
        <v>0</v>
      </c>
      <c r="W172" s="9">
        <v>307739.27</v>
      </c>
      <c r="Y172" s="9">
        <f t="shared" si="60"/>
        <v>-307739.27</v>
      </c>
      <c r="AA172" s="21" t="str">
        <f t="shared" si="61"/>
        <v>N.M.</v>
      </c>
      <c r="AC172" s="9">
        <v>473523.26</v>
      </c>
      <c r="AE172" s="9">
        <v>2855461.7</v>
      </c>
      <c r="AG172" s="9">
        <f t="shared" si="62"/>
        <v>-2381938.4400000004</v>
      </c>
      <c r="AI172" s="21">
        <f t="shared" si="63"/>
        <v>-0.8341692833771857</v>
      </c>
    </row>
    <row r="173" spans="1:35" ht="12.75" outlineLevel="1">
      <c r="A173" s="1" t="s">
        <v>502</v>
      </c>
      <c r="B173" s="16" t="s">
        <v>503</v>
      </c>
      <c r="C173" s="1" t="s">
        <v>1120</v>
      </c>
      <c r="E173" s="5">
        <v>0</v>
      </c>
      <c r="G173" s="5">
        <v>-4390</v>
      </c>
      <c r="I173" s="9">
        <f t="shared" si="56"/>
        <v>4390</v>
      </c>
      <c r="K173" s="21" t="str">
        <f t="shared" si="57"/>
        <v>N.M.</v>
      </c>
      <c r="M173" s="9">
        <v>0</v>
      </c>
      <c r="O173" s="9">
        <v>-22854</v>
      </c>
      <c r="Q173" s="9">
        <f t="shared" si="58"/>
        <v>22854</v>
      </c>
      <c r="S173" s="21" t="str">
        <f t="shared" si="59"/>
        <v>N.M.</v>
      </c>
      <c r="U173" s="9">
        <v>0</v>
      </c>
      <c r="W173" s="9">
        <v>-4390</v>
      </c>
      <c r="Y173" s="9">
        <f t="shared" si="60"/>
        <v>4390</v>
      </c>
      <c r="AA173" s="21" t="str">
        <f t="shared" si="61"/>
        <v>N.M.</v>
      </c>
      <c r="AC173" s="9">
        <v>-5476</v>
      </c>
      <c r="AE173" s="9">
        <v>-78413</v>
      </c>
      <c r="AG173" s="9">
        <f t="shared" si="62"/>
        <v>72937</v>
      </c>
      <c r="AI173" s="21">
        <f t="shared" si="63"/>
        <v>0.93016464106717</v>
      </c>
    </row>
    <row r="174" spans="1:35" ht="12.75" outlineLevel="1">
      <c r="A174" s="1" t="s">
        <v>504</v>
      </c>
      <c r="B174" s="16" t="s">
        <v>505</v>
      </c>
      <c r="C174" s="1" t="s">
        <v>1121</v>
      </c>
      <c r="E174" s="5">
        <v>258030.91</v>
      </c>
      <c r="G174" s="5">
        <v>412030.05</v>
      </c>
      <c r="I174" s="9">
        <f t="shared" si="56"/>
        <v>-153999.13999999998</v>
      </c>
      <c r="K174" s="21">
        <f t="shared" si="57"/>
        <v>-0.37375705970960127</v>
      </c>
      <c r="M174" s="9">
        <v>758410.65</v>
      </c>
      <c r="O174" s="9">
        <v>1067496.08</v>
      </c>
      <c r="Q174" s="9">
        <f t="shared" si="58"/>
        <v>-309085.43000000005</v>
      </c>
      <c r="S174" s="21">
        <f t="shared" si="59"/>
        <v>-0.28954244965470977</v>
      </c>
      <c r="U174" s="9">
        <v>258030.91</v>
      </c>
      <c r="W174" s="9">
        <v>412030.05</v>
      </c>
      <c r="Y174" s="9">
        <f t="shared" si="60"/>
        <v>-153999.13999999998</v>
      </c>
      <c r="AA174" s="21">
        <f t="shared" si="61"/>
        <v>-0.37375705970960127</v>
      </c>
      <c r="AC174" s="9">
        <v>3575423.12</v>
      </c>
      <c r="AE174" s="9">
        <v>4219969.68</v>
      </c>
      <c r="AG174" s="9">
        <f t="shared" si="62"/>
        <v>-644546.5599999996</v>
      </c>
      <c r="AI174" s="21">
        <f t="shared" si="63"/>
        <v>-0.15273724905056654</v>
      </c>
    </row>
    <row r="175" spans="1:35" ht="12.75" outlineLevel="1">
      <c r="A175" s="1" t="s">
        <v>506</v>
      </c>
      <c r="B175" s="16" t="s">
        <v>507</v>
      </c>
      <c r="C175" s="1" t="s">
        <v>1122</v>
      </c>
      <c r="E175" s="5">
        <v>0</v>
      </c>
      <c r="G175" s="5">
        <v>0</v>
      </c>
      <c r="I175" s="9">
        <f t="shared" si="56"/>
        <v>0</v>
      </c>
      <c r="K175" s="21">
        <f t="shared" si="57"/>
        <v>0</v>
      </c>
      <c r="M175" s="9">
        <v>0</v>
      </c>
      <c r="O175" s="9">
        <v>0</v>
      </c>
      <c r="Q175" s="9">
        <f t="shared" si="58"/>
        <v>0</v>
      </c>
      <c r="S175" s="21">
        <f t="shared" si="59"/>
        <v>0</v>
      </c>
      <c r="U175" s="9">
        <v>0</v>
      </c>
      <c r="W175" s="9">
        <v>0</v>
      </c>
      <c r="Y175" s="9">
        <f t="shared" si="60"/>
        <v>0</v>
      </c>
      <c r="AA175" s="21">
        <f t="shared" si="61"/>
        <v>0</v>
      </c>
      <c r="AC175" s="9">
        <v>0</v>
      </c>
      <c r="AE175" s="9">
        <v>32657.07</v>
      </c>
      <c r="AG175" s="9">
        <f t="shared" si="62"/>
        <v>-32657.07</v>
      </c>
      <c r="AI175" s="21" t="str">
        <f t="shared" si="63"/>
        <v>N.M.</v>
      </c>
    </row>
    <row r="176" spans="1:35" ht="12.75" outlineLevel="1">
      <c r="A176" s="1" t="s">
        <v>508</v>
      </c>
      <c r="B176" s="16" t="s">
        <v>509</v>
      </c>
      <c r="C176" s="1" t="s">
        <v>1105</v>
      </c>
      <c r="E176" s="5">
        <v>20661.634000000002</v>
      </c>
      <c r="G176" s="5">
        <v>26782.83</v>
      </c>
      <c r="I176" s="9">
        <f t="shared" si="56"/>
        <v>-6121.196</v>
      </c>
      <c r="K176" s="21">
        <f t="shared" si="57"/>
        <v>-0.2285492608510751</v>
      </c>
      <c r="M176" s="9">
        <v>91494.982</v>
      </c>
      <c r="O176" s="9">
        <v>110397.045</v>
      </c>
      <c r="Q176" s="9">
        <f t="shared" si="58"/>
        <v>-18902.062999999995</v>
      </c>
      <c r="S176" s="21">
        <f t="shared" si="59"/>
        <v>-0.17121892166588332</v>
      </c>
      <c r="U176" s="9">
        <v>20661.634000000002</v>
      </c>
      <c r="W176" s="9">
        <v>26782.83</v>
      </c>
      <c r="Y176" s="9">
        <f t="shared" si="60"/>
        <v>-6121.196</v>
      </c>
      <c r="AA176" s="21">
        <f t="shared" si="61"/>
        <v>-0.2285492608510751</v>
      </c>
      <c r="AC176" s="9">
        <v>382729.771</v>
      </c>
      <c r="AE176" s="9">
        <v>397225.49700000003</v>
      </c>
      <c r="AG176" s="9">
        <f t="shared" si="62"/>
        <v>-14495.726000000024</v>
      </c>
      <c r="AI176" s="21">
        <f t="shared" si="63"/>
        <v>-0.036492435932429644</v>
      </c>
    </row>
    <row r="177" spans="1:35" ht="12.75" outlineLevel="1">
      <c r="A177" s="1" t="s">
        <v>510</v>
      </c>
      <c r="B177" s="16" t="s">
        <v>511</v>
      </c>
      <c r="C177" s="1" t="s">
        <v>1123</v>
      </c>
      <c r="E177" s="5">
        <v>352.41</v>
      </c>
      <c r="G177" s="5">
        <v>45039.13</v>
      </c>
      <c r="I177" s="9">
        <f t="shared" si="56"/>
        <v>-44686.719999999994</v>
      </c>
      <c r="K177" s="21">
        <f t="shared" si="57"/>
        <v>-0.9921754705297371</v>
      </c>
      <c r="M177" s="9">
        <v>-412165.7</v>
      </c>
      <c r="O177" s="9">
        <v>191996.16</v>
      </c>
      <c r="Q177" s="9">
        <f t="shared" si="58"/>
        <v>-604161.86</v>
      </c>
      <c r="S177" s="21">
        <f t="shared" si="59"/>
        <v>-3.1467392889524457</v>
      </c>
      <c r="U177" s="9">
        <v>352.41</v>
      </c>
      <c r="W177" s="9">
        <v>45039.13</v>
      </c>
      <c r="Y177" s="9">
        <f t="shared" si="60"/>
        <v>-44686.719999999994</v>
      </c>
      <c r="AA177" s="21">
        <f t="shared" si="61"/>
        <v>-0.9921754705297371</v>
      </c>
      <c r="AC177" s="9">
        <v>132526.627</v>
      </c>
      <c r="AE177" s="9">
        <v>613786.28</v>
      </c>
      <c r="AG177" s="9">
        <f t="shared" si="62"/>
        <v>-481259.65300000005</v>
      </c>
      <c r="AI177" s="21">
        <f t="shared" si="63"/>
        <v>-0.7840834321027834</v>
      </c>
    </row>
    <row r="178" spans="1:35" ht="12.75" outlineLevel="1">
      <c r="A178" s="1" t="s">
        <v>512</v>
      </c>
      <c r="B178" s="16" t="s">
        <v>513</v>
      </c>
      <c r="C178" s="1" t="s">
        <v>1124</v>
      </c>
      <c r="E178" s="5">
        <v>268.14</v>
      </c>
      <c r="G178" s="5">
        <v>0</v>
      </c>
      <c r="I178" s="9">
        <f t="shared" si="56"/>
        <v>268.14</v>
      </c>
      <c r="K178" s="21" t="str">
        <f t="shared" si="57"/>
        <v>N.M.</v>
      </c>
      <c r="M178" s="9">
        <v>1147.87</v>
      </c>
      <c r="O178" s="9">
        <v>0</v>
      </c>
      <c r="Q178" s="9">
        <f t="shared" si="58"/>
        <v>1147.87</v>
      </c>
      <c r="S178" s="21" t="str">
        <f t="shared" si="59"/>
        <v>N.M.</v>
      </c>
      <c r="U178" s="9">
        <v>268.14</v>
      </c>
      <c r="W178" s="9">
        <v>0</v>
      </c>
      <c r="Y178" s="9">
        <f t="shared" si="60"/>
        <v>268.14</v>
      </c>
      <c r="AA178" s="21" t="str">
        <f t="shared" si="61"/>
        <v>N.M.</v>
      </c>
      <c r="AC178" s="9">
        <v>1147.87</v>
      </c>
      <c r="AE178" s="9">
        <v>0</v>
      </c>
      <c r="AG178" s="9">
        <f t="shared" si="62"/>
        <v>1147.87</v>
      </c>
      <c r="AI178" s="21" t="str">
        <f t="shared" si="63"/>
        <v>N.M.</v>
      </c>
    </row>
    <row r="179" spans="1:35" ht="12.75" outlineLevel="1">
      <c r="A179" s="1" t="s">
        <v>514</v>
      </c>
      <c r="B179" s="16" t="s">
        <v>515</v>
      </c>
      <c r="C179" s="1" t="s">
        <v>1125</v>
      </c>
      <c r="E179" s="5">
        <v>45492.51</v>
      </c>
      <c r="G179" s="5">
        <v>0</v>
      </c>
      <c r="I179" s="9">
        <f t="shared" si="56"/>
        <v>45492.51</v>
      </c>
      <c r="K179" s="21" t="str">
        <f t="shared" si="57"/>
        <v>N.M.</v>
      </c>
      <c r="M179" s="9">
        <v>531061.75</v>
      </c>
      <c r="O179" s="9">
        <v>0</v>
      </c>
      <c r="Q179" s="9">
        <f t="shared" si="58"/>
        <v>531061.75</v>
      </c>
      <c r="S179" s="21" t="str">
        <f t="shared" si="59"/>
        <v>N.M.</v>
      </c>
      <c r="U179" s="9">
        <v>45492.51</v>
      </c>
      <c r="W179" s="9">
        <v>0</v>
      </c>
      <c r="Y179" s="9">
        <f t="shared" si="60"/>
        <v>45492.51</v>
      </c>
      <c r="AA179" s="21" t="str">
        <f t="shared" si="61"/>
        <v>N.M.</v>
      </c>
      <c r="AC179" s="9">
        <v>531061.75</v>
      </c>
      <c r="AE179" s="9">
        <v>0</v>
      </c>
      <c r="AG179" s="9">
        <f t="shared" si="62"/>
        <v>531061.75</v>
      </c>
      <c r="AI179" s="21" t="str">
        <f t="shared" si="63"/>
        <v>N.M.</v>
      </c>
    </row>
    <row r="180" spans="1:35" ht="12.75" outlineLevel="1">
      <c r="A180" s="1" t="s">
        <v>516</v>
      </c>
      <c r="B180" s="16" t="s">
        <v>517</v>
      </c>
      <c r="C180" s="1" t="s">
        <v>1126</v>
      </c>
      <c r="E180" s="5">
        <v>19201.5</v>
      </c>
      <c r="G180" s="5">
        <v>0</v>
      </c>
      <c r="I180" s="9">
        <f t="shared" si="56"/>
        <v>19201.5</v>
      </c>
      <c r="K180" s="21" t="str">
        <f t="shared" si="57"/>
        <v>N.M.</v>
      </c>
      <c r="M180" s="9">
        <v>56102.06</v>
      </c>
      <c r="O180" s="9">
        <v>0</v>
      </c>
      <c r="Q180" s="9">
        <f t="shared" si="58"/>
        <v>56102.06</v>
      </c>
      <c r="S180" s="21" t="str">
        <f t="shared" si="59"/>
        <v>N.M.</v>
      </c>
      <c r="U180" s="9">
        <v>19201.5</v>
      </c>
      <c r="W180" s="9">
        <v>0</v>
      </c>
      <c r="Y180" s="9">
        <f t="shared" si="60"/>
        <v>19201.5</v>
      </c>
      <c r="AA180" s="21" t="str">
        <f t="shared" si="61"/>
        <v>N.M.</v>
      </c>
      <c r="AC180" s="9">
        <v>217433.28</v>
      </c>
      <c r="AE180" s="9">
        <v>0</v>
      </c>
      <c r="AG180" s="9">
        <f t="shared" si="62"/>
        <v>217433.28</v>
      </c>
      <c r="AI180" s="21" t="str">
        <f t="shared" si="63"/>
        <v>N.M.</v>
      </c>
    </row>
    <row r="181" spans="1:35" ht="12.75" outlineLevel="1">
      <c r="A181" s="1" t="s">
        <v>518</v>
      </c>
      <c r="B181" s="16" t="s">
        <v>519</v>
      </c>
      <c r="C181" s="1" t="s">
        <v>1127</v>
      </c>
      <c r="E181" s="5">
        <v>138755.6</v>
      </c>
      <c r="G181" s="5">
        <v>0</v>
      </c>
      <c r="I181" s="9">
        <f t="shared" si="56"/>
        <v>138755.6</v>
      </c>
      <c r="K181" s="21" t="str">
        <f t="shared" si="57"/>
        <v>N.M.</v>
      </c>
      <c r="M181" s="9">
        <v>382211.98</v>
      </c>
      <c r="O181" s="9">
        <v>0</v>
      </c>
      <c r="Q181" s="9">
        <f t="shared" si="58"/>
        <v>382211.98</v>
      </c>
      <c r="S181" s="21" t="str">
        <f t="shared" si="59"/>
        <v>N.M.</v>
      </c>
      <c r="U181" s="9">
        <v>138755.6</v>
      </c>
      <c r="W181" s="9">
        <v>0</v>
      </c>
      <c r="Y181" s="9">
        <f t="shared" si="60"/>
        <v>138755.6</v>
      </c>
      <c r="AA181" s="21" t="str">
        <f t="shared" si="61"/>
        <v>N.M.</v>
      </c>
      <c r="AC181" s="9">
        <v>1197716.03</v>
      </c>
      <c r="AE181" s="9">
        <v>0</v>
      </c>
      <c r="AG181" s="9">
        <f t="shared" si="62"/>
        <v>1197716.03</v>
      </c>
      <c r="AI181" s="21" t="str">
        <f t="shared" si="63"/>
        <v>N.M.</v>
      </c>
    </row>
    <row r="182" spans="1:35" ht="12.75" outlineLevel="1">
      <c r="A182" s="1" t="s">
        <v>520</v>
      </c>
      <c r="B182" s="16" t="s">
        <v>521</v>
      </c>
      <c r="C182" s="1" t="s">
        <v>1128</v>
      </c>
      <c r="E182" s="5">
        <v>530.94</v>
      </c>
      <c r="G182" s="5">
        <v>0</v>
      </c>
      <c r="I182" s="9">
        <f t="shared" si="56"/>
        <v>530.94</v>
      </c>
      <c r="K182" s="21" t="str">
        <f t="shared" si="57"/>
        <v>N.M.</v>
      </c>
      <c r="M182" s="9">
        <v>2073.43</v>
      </c>
      <c r="O182" s="9">
        <v>0</v>
      </c>
      <c r="Q182" s="9">
        <f t="shared" si="58"/>
        <v>2073.43</v>
      </c>
      <c r="S182" s="21" t="str">
        <f t="shared" si="59"/>
        <v>N.M.</v>
      </c>
      <c r="U182" s="9">
        <v>530.94</v>
      </c>
      <c r="W182" s="9">
        <v>0</v>
      </c>
      <c r="Y182" s="9">
        <f t="shared" si="60"/>
        <v>530.94</v>
      </c>
      <c r="AA182" s="21" t="str">
        <f t="shared" si="61"/>
        <v>N.M.</v>
      </c>
      <c r="AC182" s="9">
        <v>2073.43</v>
      </c>
      <c r="AE182" s="9">
        <v>0</v>
      </c>
      <c r="AG182" s="9">
        <f t="shared" si="62"/>
        <v>2073.43</v>
      </c>
      <c r="AI182" s="21" t="str">
        <f t="shared" si="63"/>
        <v>N.M.</v>
      </c>
    </row>
    <row r="183" spans="1:35" ht="12.75" outlineLevel="1">
      <c r="A183" s="1" t="s">
        <v>522</v>
      </c>
      <c r="B183" s="16" t="s">
        <v>523</v>
      </c>
      <c r="C183" s="1" t="s">
        <v>1129</v>
      </c>
      <c r="E183" s="5">
        <v>1279.43</v>
      </c>
      <c r="G183" s="5">
        <v>0</v>
      </c>
      <c r="I183" s="9">
        <f t="shared" si="56"/>
        <v>1279.43</v>
      </c>
      <c r="K183" s="21" t="str">
        <f t="shared" si="57"/>
        <v>N.M.</v>
      </c>
      <c r="M183" s="9">
        <v>3354.17</v>
      </c>
      <c r="O183" s="9">
        <v>0</v>
      </c>
      <c r="Q183" s="9">
        <f t="shared" si="58"/>
        <v>3354.17</v>
      </c>
      <c r="S183" s="21" t="str">
        <f t="shared" si="59"/>
        <v>N.M.</v>
      </c>
      <c r="U183" s="9">
        <v>1279.43</v>
      </c>
      <c r="W183" s="9">
        <v>0</v>
      </c>
      <c r="Y183" s="9">
        <f t="shared" si="60"/>
        <v>1279.43</v>
      </c>
      <c r="AA183" s="21" t="str">
        <f t="shared" si="61"/>
        <v>N.M.</v>
      </c>
      <c r="AC183" s="9">
        <v>11912.98</v>
      </c>
      <c r="AE183" s="9">
        <v>0</v>
      </c>
      <c r="AG183" s="9">
        <f t="shared" si="62"/>
        <v>11912.98</v>
      </c>
      <c r="AI183" s="21" t="str">
        <f t="shared" si="63"/>
        <v>N.M.</v>
      </c>
    </row>
    <row r="184" spans="1:35" ht="12.75" outlineLevel="1">
      <c r="A184" s="1" t="s">
        <v>524</v>
      </c>
      <c r="B184" s="16" t="s">
        <v>525</v>
      </c>
      <c r="C184" s="1" t="s">
        <v>1130</v>
      </c>
      <c r="E184" s="5">
        <v>9232.96</v>
      </c>
      <c r="G184" s="5">
        <v>0</v>
      </c>
      <c r="I184" s="9">
        <f t="shared" si="56"/>
        <v>9232.96</v>
      </c>
      <c r="K184" s="21" t="str">
        <f t="shared" si="57"/>
        <v>N.M.</v>
      </c>
      <c r="M184" s="9">
        <v>22906.4</v>
      </c>
      <c r="O184" s="9">
        <v>0</v>
      </c>
      <c r="Q184" s="9">
        <f t="shared" si="58"/>
        <v>22906.4</v>
      </c>
      <c r="S184" s="21" t="str">
        <f t="shared" si="59"/>
        <v>N.M.</v>
      </c>
      <c r="U184" s="9">
        <v>9232.96</v>
      </c>
      <c r="W184" s="9">
        <v>0</v>
      </c>
      <c r="Y184" s="9">
        <f t="shared" si="60"/>
        <v>9232.96</v>
      </c>
      <c r="AA184" s="21" t="str">
        <f t="shared" si="61"/>
        <v>N.M.</v>
      </c>
      <c r="AC184" s="9">
        <v>70088.56</v>
      </c>
      <c r="AE184" s="9">
        <v>0</v>
      </c>
      <c r="AG184" s="9">
        <f t="shared" si="62"/>
        <v>70088.56</v>
      </c>
      <c r="AI184" s="21" t="str">
        <f t="shared" si="63"/>
        <v>N.M.</v>
      </c>
    </row>
    <row r="185" spans="1:35" ht="12.75" outlineLevel="1">
      <c r="A185" s="1" t="s">
        <v>526</v>
      </c>
      <c r="B185" s="16" t="s">
        <v>527</v>
      </c>
      <c r="C185" s="1" t="s">
        <v>1131</v>
      </c>
      <c r="E185" s="5">
        <v>9752.068000000001</v>
      </c>
      <c r="G185" s="5">
        <v>10331.34</v>
      </c>
      <c r="I185" s="9">
        <f t="shared" si="56"/>
        <v>-579.271999999999</v>
      </c>
      <c r="K185" s="21">
        <f t="shared" si="57"/>
        <v>-0.056069396612636796</v>
      </c>
      <c r="M185" s="9">
        <v>42269.488000000005</v>
      </c>
      <c r="O185" s="9">
        <v>39940.55</v>
      </c>
      <c r="Q185" s="9">
        <f t="shared" si="58"/>
        <v>2328.938000000002</v>
      </c>
      <c r="S185" s="21">
        <f t="shared" si="59"/>
        <v>0.05831011340604979</v>
      </c>
      <c r="U185" s="9">
        <v>9752.068000000001</v>
      </c>
      <c r="W185" s="9">
        <v>10331.34</v>
      </c>
      <c r="Y185" s="9">
        <f t="shared" si="60"/>
        <v>-579.271999999999</v>
      </c>
      <c r="AA185" s="21">
        <f t="shared" si="61"/>
        <v>-0.056069396612636796</v>
      </c>
      <c r="AC185" s="9">
        <v>197064.639</v>
      </c>
      <c r="AE185" s="9">
        <v>196433.6</v>
      </c>
      <c r="AG185" s="9">
        <f t="shared" si="62"/>
        <v>631.0389999999898</v>
      </c>
      <c r="AI185" s="21">
        <f t="shared" si="63"/>
        <v>0.003212479942331606</v>
      </c>
    </row>
    <row r="186" spans="1:35" ht="12.75" outlineLevel="1">
      <c r="A186" s="1" t="s">
        <v>528</v>
      </c>
      <c r="B186" s="16" t="s">
        <v>529</v>
      </c>
      <c r="C186" s="1" t="s">
        <v>1132</v>
      </c>
      <c r="E186" s="5">
        <v>36248.416</v>
      </c>
      <c r="G186" s="5">
        <v>51531.431</v>
      </c>
      <c r="I186" s="9">
        <f aca="true" t="shared" si="64" ref="I186:I217">+E186-G186</f>
        <v>-15283.015</v>
      </c>
      <c r="K186" s="21">
        <f aca="true" t="shared" si="65" ref="K186:K217">IF(G186&lt;0,IF(I186=0,0,IF(OR(G186=0,E186=0),"N.M.",IF(ABS(I186/G186)&gt;=10,"N.M.",I186/(-G186)))),IF(I186=0,0,IF(OR(G186=0,E186=0),"N.M.",IF(ABS(I186/G186)&gt;=10,"N.M.",I186/G186))))</f>
        <v>-0.29657656896817014</v>
      </c>
      <c r="M186" s="9">
        <v>136101.49300000002</v>
      </c>
      <c r="O186" s="9">
        <v>214498.472</v>
      </c>
      <c r="Q186" s="9">
        <f aca="true" t="shared" si="66" ref="Q186:Q217">(+M186-O186)</f>
        <v>-78396.97899999999</v>
      </c>
      <c r="S186" s="21">
        <f aca="true" t="shared" si="67" ref="S186:S217">IF(O186&lt;0,IF(Q186=0,0,IF(OR(O186=0,M186=0),"N.M.",IF(ABS(Q186/O186)&gt;=10,"N.M.",Q186/(-O186)))),IF(Q186=0,0,IF(OR(O186=0,M186=0),"N.M.",IF(ABS(Q186/O186)&gt;=10,"N.M.",Q186/O186))))</f>
        <v>-0.365489685166615</v>
      </c>
      <c r="U186" s="9">
        <v>36248.416</v>
      </c>
      <c r="W186" s="9">
        <v>51531.431</v>
      </c>
      <c r="Y186" s="9">
        <f aca="true" t="shared" si="68" ref="Y186:Y217">(+U186-W186)</f>
        <v>-15283.015</v>
      </c>
      <c r="AA186" s="21">
        <f aca="true" t="shared" si="69" ref="AA186:AA217">IF(W186&lt;0,IF(Y186=0,0,IF(OR(W186=0,U186=0),"N.M.",IF(ABS(Y186/W186)&gt;=10,"N.M.",Y186/(-W186)))),IF(Y186=0,0,IF(OR(W186=0,U186=0),"N.M.",IF(ABS(Y186/W186)&gt;=10,"N.M.",Y186/W186))))</f>
        <v>-0.29657656896817014</v>
      </c>
      <c r="AC186" s="9">
        <v>364185.95200000005</v>
      </c>
      <c r="AE186" s="9">
        <v>509707.02</v>
      </c>
      <c r="AG186" s="9">
        <f aca="true" t="shared" si="70" ref="AG186:AG217">(+AC186-AE186)</f>
        <v>-145521.06799999997</v>
      </c>
      <c r="AI186" s="21">
        <f aca="true" t="shared" si="71" ref="AI186:AI217">IF(AE186&lt;0,IF(AG186=0,0,IF(OR(AE186=0,AC186=0),"N.M.",IF(ABS(AG186/AE186)&gt;=10,"N.M.",AG186/(-AE186)))),IF(AG186=0,0,IF(OR(AE186=0,AC186=0),"N.M.",IF(ABS(AG186/AE186)&gt;=10,"N.M.",AG186/AE186))))</f>
        <v>-0.28549943848134557</v>
      </c>
    </row>
    <row r="187" spans="1:35" ht="12.75" outlineLevel="1">
      <c r="A187" s="1" t="s">
        <v>530</v>
      </c>
      <c r="B187" s="16" t="s">
        <v>531</v>
      </c>
      <c r="C187" s="1" t="s">
        <v>1133</v>
      </c>
      <c r="E187" s="5">
        <v>0</v>
      </c>
      <c r="G187" s="5">
        <v>0</v>
      </c>
      <c r="I187" s="9">
        <f t="shared" si="64"/>
        <v>0</v>
      </c>
      <c r="K187" s="21">
        <f t="shared" si="65"/>
        <v>0</v>
      </c>
      <c r="M187" s="9">
        <v>0</v>
      </c>
      <c r="O187" s="9">
        <v>0</v>
      </c>
      <c r="Q187" s="9">
        <f t="shared" si="66"/>
        <v>0</v>
      </c>
      <c r="S187" s="21">
        <f t="shared" si="67"/>
        <v>0</v>
      </c>
      <c r="U187" s="9">
        <v>0</v>
      </c>
      <c r="W187" s="9">
        <v>0</v>
      </c>
      <c r="Y187" s="9">
        <f t="shared" si="68"/>
        <v>0</v>
      </c>
      <c r="AA187" s="21">
        <f t="shared" si="69"/>
        <v>0</v>
      </c>
      <c r="AC187" s="9">
        <v>0</v>
      </c>
      <c r="AE187" s="9">
        <v>205.99800000000002</v>
      </c>
      <c r="AG187" s="9">
        <f t="shared" si="70"/>
        <v>-205.99800000000002</v>
      </c>
      <c r="AI187" s="21" t="str">
        <f t="shared" si="71"/>
        <v>N.M.</v>
      </c>
    </row>
    <row r="188" spans="1:35" ht="12.75" outlineLevel="1">
      <c r="A188" s="1" t="s">
        <v>532</v>
      </c>
      <c r="B188" s="16" t="s">
        <v>533</v>
      </c>
      <c r="C188" s="1" t="s">
        <v>1134</v>
      </c>
      <c r="E188" s="5">
        <v>10866</v>
      </c>
      <c r="G188" s="5">
        <v>9939</v>
      </c>
      <c r="I188" s="9">
        <f t="shared" si="64"/>
        <v>927</v>
      </c>
      <c r="K188" s="21">
        <f t="shared" si="65"/>
        <v>0.0932689405372774</v>
      </c>
      <c r="M188" s="9">
        <v>29913</v>
      </c>
      <c r="O188" s="9">
        <v>31311</v>
      </c>
      <c r="Q188" s="9">
        <f t="shared" si="66"/>
        <v>-1398</v>
      </c>
      <c r="S188" s="21">
        <f t="shared" si="67"/>
        <v>-0.04464884545367443</v>
      </c>
      <c r="U188" s="9">
        <v>10866</v>
      </c>
      <c r="W188" s="9">
        <v>9939</v>
      </c>
      <c r="Y188" s="9">
        <f t="shared" si="68"/>
        <v>927</v>
      </c>
      <c r="AA188" s="21">
        <f t="shared" si="69"/>
        <v>0.0932689405372774</v>
      </c>
      <c r="AC188" s="9">
        <v>106915.5</v>
      </c>
      <c r="AE188" s="9">
        <v>128661</v>
      </c>
      <c r="AG188" s="9">
        <f t="shared" si="70"/>
        <v>-21745.5</v>
      </c>
      <c r="AI188" s="21">
        <f t="shared" si="71"/>
        <v>-0.16901392030218948</v>
      </c>
    </row>
    <row r="189" spans="1:35" ht="12.75" outlineLevel="1">
      <c r="A189" s="1" t="s">
        <v>534</v>
      </c>
      <c r="B189" s="16" t="s">
        <v>535</v>
      </c>
      <c r="C189" s="1" t="s">
        <v>1135</v>
      </c>
      <c r="E189" s="5">
        <v>-47310</v>
      </c>
      <c r="G189" s="5">
        <v>-314858</v>
      </c>
      <c r="I189" s="9">
        <f t="shared" si="64"/>
        <v>267548</v>
      </c>
      <c r="K189" s="21">
        <f t="shared" si="65"/>
        <v>0.8497417883617376</v>
      </c>
      <c r="M189" s="9">
        <v>-120062</v>
      </c>
      <c r="O189" s="9">
        <v>-1073174</v>
      </c>
      <c r="Q189" s="9">
        <f t="shared" si="66"/>
        <v>953112</v>
      </c>
      <c r="S189" s="21">
        <f t="shared" si="67"/>
        <v>0.8881243861666421</v>
      </c>
      <c r="U189" s="9">
        <v>-47310</v>
      </c>
      <c r="W189" s="9">
        <v>-314858</v>
      </c>
      <c r="Y189" s="9">
        <f t="shared" si="68"/>
        <v>267548</v>
      </c>
      <c r="AA189" s="21">
        <f t="shared" si="69"/>
        <v>0.8497417883617376</v>
      </c>
      <c r="AC189" s="9">
        <v>-1718078</v>
      </c>
      <c r="AE189" s="9">
        <v>-3517357</v>
      </c>
      <c r="AG189" s="9">
        <f t="shared" si="70"/>
        <v>1799279</v>
      </c>
      <c r="AI189" s="21">
        <f t="shared" si="71"/>
        <v>0.5115428999672197</v>
      </c>
    </row>
    <row r="190" spans="1:35" ht="12.75" outlineLevel="1">
      <c r="A190" s="1" t="s">
        <v>536</v>
      </c>
      <c r="B190" s="16" t="s">
        <v>537</v>
      </c>
      <c r="C190" s="1" t="s">
        <v>1136</v>
      </c>
      <c r="E190" s="5">
        <v>119982.06</v>
      </c>
      <c r="G190" s="5">
        <v>138609.853</v>
      </c>
      <c r="I190" s="9">
        <f t="shared" si="64"/>
        <v>-18627.793000000005</v>
      </c>
      <c r="K190" s="21">
        <f t="shared" si="65"/>
        <v>-0.13439010717369423</v>
      </c>
      <c r="M190" s="9">
        <v>290422.096</v>
      </c>
      <c r="O190" s="9">
        <v>348554.223</v>
      </c>
      <c r="Q190" s="9">
        <f t="shared" si="66"/>
        <v>-58132.12699999998</v>
      </c>
      <c r="S190" s="21">
        <f t="shared" si="67"/>
        <v>-0.16678072782954054</v>
      </c>
      <c r="U190" s="9">
        <v>119982.06</v>
      </c>
      <c r="W190" s="9">
        <v>138609.853</v>
      </c>
      <c r="Y190" s="9">
        <f t="shared" si="68"/>
        <v>-18627.793000000005</v>
      </c>
      <c r="AA190" s="21">
        <f t="shared" si="69"/>
        <v>-0.13439010717369423</v>
      </c>
      <c r="AC190" s="9">
        <v>713274.121</v>
      </c>
      <c r="AE190" s="9">
        <v>939871.495</v>
      </c>
      <c r="AG190" s="9">
        <f t="shared" si="70"/>
        <v>-226597.37399999995</v>
      </c>
      <c r="AI190" s="21">
        <f t="shared" si="71"/>
        <v>-0.24109399551478042</v>
      </c>
    </row>
    <row r="191" spans="1:35" ht="12.75" outlineLevel="1">
      <c r="A191" s="1" t="s">
        <v>538</v>
      </c>
      <c r="B191" s="16" t="s">
        <v>539</v>
      </c>
      <c r="C191" s="1" t="s">
        <v>1137</v>
      </c>
      <c r="E191" s="5">
        <v>1497.96</v>
      </c>
      <c r="G191" s="5">
        <v>1441.87</v>
      </c>
      <c r="I191" s="9">
        <f t="shared" si="64"/>
        <v>56.090000000000146</v>
      </c>
      <c r="K191" s="21">
        <f t="shared" si="65"/>
        <v>0.03890087178455766</v>
      </c>
      <c r="M191" s="9">
        <v>1597.96</v>
      </c>
      <c r="O191" s="9">
        <v>1441.87</v>
      </c>
      <c r="Q191" s="9">
        <f t="shared" si="66"/>
        <v>156.09000000000015</v>
      </c>
      <c r="S191" s="21">
        <f t="shared" si="67"/>
        <v>0.10825525186043135</v>
      </c>
      <c r="U191" s="9">
        <v>1497.96</v>
      </c>
      <c r="W191" s="9">
        <v>1441.87</v>
      </c>
      <c r="Y191" s="9">
        <f t="shared" si="68"/>
        <v>56.090000000000146</v>
      </c>
      <c r="AA191" s="21">
        <f t="shared" si="69"/>
        <v>0.03890087178455766</v>
      </c>
      <c r="AC191" s="9">
        <v>1847.96</v>
      </c>
      <c r="AE191" s="9">
        <v>1691.87</v>
      </c>
      <c r="AG191" s="9">
        <f t="shared" si="70"/>
        <v>156.09000000000015</v>
      </c>
      <c r="AI191" s="21">
        <f t="shared" si="71"/>
        <v>0.09225886149645077</v>
      </c>
    </row>
    <row r="192" spans="1:35" ht="12.75" outlineLevel="1">
      <c r="A192" s="1" t="s">
        <v>540</v>
      </c>
      <c r="B192" s="16" t="s">
        <v>541</v>
      </c>
      <c r="C192" s="1" t="s">
        <v>1138</v>
      </c>
      <c r="E192" s="5">
        <v>17082.92</v>
      </c>
      <c r="G192" s="5">
        <v>0</v>
      </c>
      <c r="I192" s="9">
        <f t="shared" si="64"/>
        <v>17082.92</v>
      </c>
      <c r="K192" s="21" t="str">
        <f t="shared" si="65"/>
        <v>N.M.</v>
      </c>
      <c r="M192" s="9">
        <v>50170.71</v>
      </c>
      <c r="O192" s="9">
        <v>0</v>
      </c>
      <c r="Q192" s="9">
        <f t="shared" si="66"/>
        <v>50170.71</v>
      </c>
      <c r="S192" s="21" t="str">
        <f t="shared" si="67"/>
        <v>N.M.</v>
      </c>
      <c r="U192" s="9">
        <v>17082.92</v>
      </c>
      <c r="W192" s="9">
        <v>0</v>
      </c>
      <c r="Y192" s="9">
        <f t="shared" si="68"/>
        <v>17082.92</v>
      </c>
      <c r="AA192" s="21" t="str">
        <f t="shared" si="69"/>
        <v>N.M.</v>
      </c>
      <c r="AC192" s="9">
        <v>196022.27</v>
      </c>
      <c r="AE192" s="9">
        <v>0</v>
      </c>
      <c r="AG192" s="9">
        <f t="shared" si="70"/>
        <v>196022.27</v>
      </c>
      <c r="AI192" s="21" t="str">
        <f t="shared" si="71"/>
        <v>N.M.</v>
      </c>
    </row>
    <row r="193" spans="1:35" ht="12.75" outlineLevel="1">
      <c r="A193" s="1" t="s">
        <v>542</v>
      </c>
      <c r="B193" s="16" t="s">
        <v>543</v>
      </c>
      <c r="C193" s="1" t="s">
        <v>1139</v>
      </c>
      <c r="E193" s="5">
        <v>122852.75</v>
      </c>
      <c r="G193" s="5">
        <v>0</v>
      </c>
      <c r="I193" s="9">
        <f t="shared" si="64"/>
        <v>122852.75</v>
      </c>
      <c r="K193" s="21" t="str">
        <f t="shared" si="65"/>
        <v>N.M.</v>
      </c>
      <c r="M193" s="9">
        <v>340129.12</v>
      </c>
      <c r="O193" s="9">
        <v>0</v>
      </c>
      <c r="Q193" s="9">
        <f t="shared" si="66"/>
        <v>340129.12</v>
      </c>
      <c r="S193" s="21" t="str">
        <f t="shared" si="67"/>
        <v>N.M.</v>
      </c>
      <c r="U193" s="9">
        <v>122852.75</v>
      </c>
      <c r="W193" s="9">
        <v>0</v>
      </c>
      <c r="Y193" s="9">
        <f t="shared" si="68"/>
        <v>122852.75</v>
      </c>
      <c r="AA193" s="21" t="str">
        <f t="shared" si="69"/>
        <v>N.M.</v>
      </c>
      <c r="AC193" s="9">
        <v>1143931.35</v>
      </c>
      <c r="AE193" s="9">
        <v>0</v>
      </c>
      <c r="AG193" s="9">
        <f t="shared" si="70"/>
        <v>1143931.35</v>
      </c>
      <c r="AI193" s="21" t="str">
        <f t="shared" si="71"/>
        <v>N.M.</v>
      </c>
    </row>
    <row r="194" spans="1:35" ht="12.75" outlineLevel="1">
      <c r="A194" s="1" t="s">
        <v>544</v>
      </c>
      <c r="B194" s="16" t="s">
        <v>545</v>
      </c>
      <c r="C194" s="1" t="s">
        <v>1105</v>
      </c>
      <c r="E194" s="5">
        <v>98559.373</v>
      </c>
      <c r="G194" s="5">
        <v>41533.603</v>
      </c>
      <c r="I194" s="9">
        <f t="shared" si="64"/>
        <v>57025.770000000004</v>
      </c>
      <c r="K194" s="21">
        <f t="shared" si="65"/>
        <v>1.3730032041766278</v>
      </c>
      <c r="M194" s="9">
        <v>225448.782</v>
      </c>
      <c r="O194" s="9">
        <v>260141.041</v>
      </c>
      <c r="Q194" s="9">
        <f t="shared" si="66"/>
        <v>-34692.25899999999</v>
      </c>
      <c r="S194" s="21">
        <f t="shared" si="67"/>
        <v>-0.1333594225141891</v>
      </c>
      <c r="U194" s="9">
        <v>98559.373</v>
      </c>
      <c r="W194" s="9">
        <v>41533.603</v>
      </c>
      <c r="Y194" s="9">
        <f t="shared" si="68"/>
        <v>57025.770000000004</v>
      </c>
      <c r="AA194" s="21">
        <f t="shared" si="69"/>
        <v>1.3730032041766278</v>
      </c>
      <c r="AC194" s="9">
        <v>872632.537</v>
      </c>
      <c r="AE194" s="9">
        <v>1052698.137</v>
      </c>
      <c r="AG194" s="9">
        <f t="shared" si="70"/>
        <v>-180065.6000000001</v>
      </c>
      <c r="AI194" s="21">
        <f t="shared" si="71"/>
        <v>-0.1710515043877199</v>
      </c>
    </row>
    <row r="195" spans="1:35" ht="12.75" outlineLevel="1">
      <c r="A195" s="1" t="s">
        <v>546</v>
      </c>
      <c r="B195" s="16" t="s">
        <v>547</v>
      </c>
      <c r="C195" s="1" t="s">
        <v>1123</v>
      </c>
      <c r="E195" s="5">
        <v>564.85</v>
      </c>
      <c r="G195" s="5">
        <v>687.815</v>
      </c>
      <c r="I195" s="9">
        <f t="shared" si="64"/>
        <v>-122.96500000000003</v>
      </c>
      <c r="K195" s="21">
        <f t="shared" si="65"/>
        <v>-0.17877626978184544</v>
      </c>
      <c r="M195" s="9">
        <v>2783.52</v>
      </c>
      <c r="O195" s="9">
        <v>60075.743</v>
      </c>
      <c r="Q195" s="9">
        <f t="shared" si="66"/>
        <v>-57292.223000000005</v>
      </c>
      <c r="S195" s="21">
        <f t="shared" si="67"/>
        <v>-0.9536664906499783</v>
      </c>
      <c r="U195" s="9">
        <v>564.85</v>
      </c>
      <c r="W195" s="9">
        <v>687.815</v>
      </c>
      <c r="Y195" s="9">
        <f t="shared" si="68"/>
        <v>-122.96500000000003</v>
      </c>
      <c r="AA195" s="21">
        <f t="shared" si="69"/>
        <v>-0.17877626978184544</v>
      </c>
      <c r="AC195" s="9">
        <v>14038.127</v>
      </c>
      <c r="AE195" s="9">
        <v>330454.961</v>
      </c>
      <c r="AG195" s="9">
        <f t="shared" si="70"/>
        <v>-316416.83400000003</v>
      </c>
      <c r="AI195" s="21">
        <f t="shared" si="71"/>
        <v>-0.9575187887707336</v>
      </c>
    </row>
    <row r="196" spans="1:35" ht="12.75" outlineLevel="1">
      <c r="A196" s="1" t="s">
        <v>548</v>
      </c>
      <c r="B196" s="16" t="s">
        <v>549</v>
      </c>
      <c r="C196" s="1" t="s">
        <v>1140</v>
      </c>
      <c r="E196" s="5">
        <v>14841.362000000001</v>
      </c>
      <c r="G196" s="5">
        <v>10476.328</v>
      </c>
      <c r="I196" s="9">
        <f t="shared" si="64"/>
        <v>4365.0340000000015</v>
      </c>
      <c r="K196" s="21">
        <f t="shared" si="65"/>
        <v>0.4166568667953124</v>
      </c>
      <c r="M196" s="9">
        <v>50438.538</v>
      </c>
      <c r="O196" s="9">
        <v>50180.785</v>
      </c>
      <c r="Q196" s="9">
        <f t="shared" si="66"/>
        <v>257.752999999997</v>
      </c>
      <c r="S196" s="21">
        <f t="shared" si="67"/>
        <v>0.00513648800033712</v>
      </c>
      <c r="U196" s="9">
        <v>14841.362000000001</v>
      </c>
      <c r="W196" s="9">
        <v>10476.328</v>
      </c>
      <c r="Y196" s="9">
        <f t="shared" si="68"/>
        <v>4365.0340000000015</v>
      </c>
      <c r="AA196" s="21">
        <f t="shared" si="69"/>
        <v>0.4166568667953124</v>
      </c>
      <c r="AC196" s="9">
        <v>224854.54</v>
      </c>
      <c r="AE196" s="9">
        <v>218991.171</v>
      </c>
      <c r="AG196" s="9">
        <f t="shared" si="70"/>
        <v>5863.369000000006</v>
      </c>
      <c r="AI196" s="21">
        <f t="shared" si="71"/>
        <v>0.026774453843164327</v>
      </c>
    </row>
    <row r="197" spans="1:35" ht="12.75" outlineLevel="1">
      <c r="A197" s="1" t="s">
        <v>550</v>
      </c>
      <c r="B197" s="16" t="s">
        <v>551</v>
      </c>
      <c r="C197" s="1" t="s">
        <v>1132</v>
      </c>
      <c r="E197" s="5">
        <v>2425.513</v>
      </c>
      <c r="G197" s="5">
        <v>22258.767</v>
      </c>
      <c r="I197" s="9">
        <f t="shared" si="64"/>
        <v>-19833.254</v>
      </c>
      <c r="K197" s="21">
        <f t="shared" si="65"/>
        <v>-0.8910311159643299</v>
      </c>
      <c r="M197" s="9">
        <v>41278.504</v>
      </c>
      <c r="O197" s="9">
        <v>94852.24100000001</v>
      </c>
      <c r="Q197" s="9">
        <f t="shared" si="66"/>
        <v>-53573.73700000001</v>
      </c>
      <c r="S197" s="21">
        <f t="shared" si="67"/>
        <v>-0.5648125593574537</v>
      </c>
      <c r="U197" s="9">
        <v>2425.513</v>
      </c>
      <c r="W197" s="9">
        <v>22258.767</v>
      </c>
      <c r="Y197" s="9">
        <f t="shared" si="68"/>
        <v>-19833.254</v>
      </c>
      <c r="AA197" s="21">
        <f t="shared" si="69"/>
        <v>-0.8910311159643299</v>
      </c>
      <c r="AC197" s="9">
        <v>175283.549</v>
      </c>
      <c r="AE197" s="9">
        <v>254101.27899999998</v>
      </c>
      <c r="AG197" s="9">
        <f t="shared" si="70"/>
        <v>-78817.72999999998</v>
      </c>
      <c r="AI197" s="21">
        <f t="shared" si="71"/>
        <v>-0.31018234268706685</v>
      </c>
    </row>
    <row r="198" spans="1:35" ht="12.75" outlineLevel="1">
      <c r="A198" s="1" t="s">
        <v>552</v>
      </c>
      <c r="B198" s="16" t="s">
        <v>553</v>
      </c>
      <c r="C198" s="1" t="s">
        <v>1133</v>
      </c>
      <c r="E198" s="5">
        <v>3124.598</v>
      </c>
      <c r="G198" s="5">
        <v>1694.809</v>
      </c>
      <c r="I198" s="9">
        <f t="shared" si="64"/>
        <v>1429.789</v>
      </c>
      <c r="K198" s="21">
        <f t="shared" si="65"/>
        <v>0.843628397064212</v>
      </c>
      <c r="M198" s="9">
        <v>24873.492</v>
      </c>
      <c r="O198" s="9">
        <v>6504.963000000001</v>
      </c>
      <c r="Q198" s="9">
        <f t="shared" si="66"/>
        <v>18368.529</v>
      </c>
      <c r="S198" s="21">
        <f t="shared" si="67"/>
        <v>2.823771480329711</v>
      </c>
      <c r="U198" s="9">
        <v>3124.598</v>
      </c>
      <c r="W198" s="9">
        <v>1694.809</v>
      </c>
      <c r="Y198" s="9">
        <f t="shared" si="68"/>
        <v>1429.789</v>
      </c>
      <c r="AA198" s="21">
        <f t="shared" si="69"/>
        <v>0.843628397064212</v>
      </c>
      <c r="AC198" s="9">
        <v>90262.661</v>
      </c>
      <c r="AE198" s="9">
        <v>29029.789</v>
      </c>
      <c r="AG198" s="9">
        <f t="shared" si="70"/>
        <v>61232.87199999999</v>
      </c>
      <c r="AI198" s="21">
        <f t="shared" si="71"/>
        <v>2.109311645358497</v>
      </c>
    </row>
    <row r="199" spans="1:35" ht="12.75" outlineLevel="1">
      <c r="A199" s="1" t="s">
        <v>554</v>
      </c>
      <c r="B199" s="16" t="s">
        <v>555</v>
      </c>
      <c r="C199" s="1" t="s">
        <v>1141</v>
      </c>
      <c r="E199" s="5">
        <v>5239.192</v>
      </c>
      <c r="G199" s="5">
        <v>-35.35</v>
      </c>
      <c r="I199" s="9">
        <f t="shared" si="64"/>
        <v>5274.542</v>
      </c>
      <c r="K199" s="21" t="str">
        <f t="shared" si="65"/>
        <v>N.M.</v>
      </c>
      <c r="M199" s="9">
        <v>11078.007000000001</v>
      </c>
      <c r="O199" s="9">
        <v>520.016</v>
      </c>
      <c r="Q199" s="9">
        <f t="shared" si="66"/>
        <v>10557.991000000002</v>
      </c>
      <c r="S199" s="21" t="str">
        <f t="shared" si="67"/>
        <v>N.M.</v>
      </c>
      <c r="U199" s="9">
        <v>5239.192</v>
      </c>
      <c r="W199" s="9">
        <v>-35.35</v>
      </c>
      <c r="Y199" s="9">
        <f t="shared" si="68"/>
        <v>5274.542</v>
      </c>
      <c r="AA199" s="21" t="str">
        <f t="shared" si="69"/>
        <v>N.M.</v>
      </c>
      <c r="AC199" s="9">
        <v>13848.975999999999</v>
      </c>
      <c r="AE199" s="9">
        <v>3019.0860000000002</v>
      </c>
      <c r="AG199" s="9">
        <f t="shared" si="70"/>
        <v>10829.89</v>
      </c>
      <c r="AI199" s="21">
        <f t="shared" si="71"/>
        <v>3.5871419363343735</v>
      </c>
    </row>
    <row r="200" spans="1:35" ht="12.75" outlineLevel="1">
      <c r="A200" s="1" t="s">
        <v>556</v>
      </c>
      <c r="B200" s="16" t="s">
        <v>557</v>
      </c>
      <c r="C200" s="1" t="s">
        <v>1142</v>
      </c>
      <c r="E200" s="5">
        <v>46562.504</v>
      </c>
      <c r="G200" s="5">
        <v>33598.191</v>
      </c>
      <c r="I200" s="9">
        <f t="shared" si="64"/>
        <v>12964.313000000002</v>
      </c>
      <c r="K200" s="21">
        <f t="shared" si="65"/>
        <v>0.38586342342062413</v>
      </c>
      <c r="M200" s="9">
        <v>185325.11099999998</v>
      </c>
      <c r="O200" s="9">
        <v>252836.93399999998</v>
      </c>
      <c r="Q200" s="9">
        <f t="shared" si="66"/>
        <v>-67511.823</v>
      </c>
      <c r="S200" s="21">
        <f t="shared" si="67"/>
        <v>-0.26701725073125593</v>
      </c>
      <c r="U200" s="9">
        <v>46562.504</v>
      </c>
      <c r="W200" s="9">
        <v>33598.191</v>
      </c>
      <c r="Y200" s="9">
        <f t="shared" si="68"/>
        <v>12964.313000000002</v>
      </c>
      <c r="AA200" s="21">
        <f t="shared" si="69"/>
        <v>0.38586342342062413</v>
      </c>
      <c r="AC200" s="9">
        <v>611843.264</v>
      </c>
      <c r="AE200" s="9">
        <v>646325.032</v>
      </c>
      <c r="AG200" s="9">
        <f t="shared" si="70"/>
        <v>-34481.76800000004</v>
      </c>
      <c r="AI200" s="21">
        <f t="shared" si="71"/>
        <v>-0.05335050677721552</v>
      </c>
    </row>
    <row r="201" spans="1:35" ht="12.75" outlineLevel="1">
      <c r="A201" s="1" t="s">
        <v>558</v>
      </c>
      <c r="B201" s="16" t="s">
        <v>559</v>
      </c>
      <c r="C201" s="1" t="s">
        <v>1143</v>
      </c>
      <c r="E201" s="5">
        <v>20565.769</v>
      </c>
      <c r="G201" s="5">
        <v>21296.671</v>
      </c>
      <c r="I201" s="9">
        <f t="shared" si="64"/>
        <v>-730.9019999999982</v>
      </c>
      <c r="K201" s="21">
        <f t="shared" si="65"/>
        <v>-0.0343200117990271</v>
      </c>
      <c r="M201" s="9">
        <v>92715.778</v>
      </c>
      <c r="O201" s="9">
        <v>90983.514</v>
      </c>
      <c r="Q201" s="9">
        <f t="shared" si="66"/>
        <v>1732.2640000000101</v>
      </c>
      <c r="S201" s="21">
        <f t="shared" si="67"/>
        <v>0.01903931738666425</v>
      </c>
      <c r="U201" s="9">
        <v>20565.769</v>
      </c>
      <c r="W201" s="9">
        <v>21296.671</v>
      </c>
      <c r="Y201" s="9">
        <f t="shared" si="68"/>
        <v>-730.9019999999982</v>
      </c>
      <c r="AA201" s="21">
        <f t="shared" si="69"/>
        <v>-0.0343200117990271</v>
      </c>
      <c r="AC201" s="9">
        <v>357349.89</v>
      </c>
      <c r="AE201" s="9">
        <v>363224.15599999996</v>
      </c>
      <c r="AG201" s="9">
        <f t="shared" si="70"/>
        <v>-5874.265999999945</v>
      </c>
      <c r="AI201" s="21">
        <f t="shared" si="71"/>
        <v>-0.016172564249829095</v>
      </c>
    </row>
    <row r="202" spans="1:35" ht="12.75" outlineLevel="1">
      <c r="A202" s="1" t="s">
        <v>560</v>
      </c>
      <c r="B202" s="16" t="s">
        <v>561</v>
      </c>
      <c r="C202" s="1" t="s">
        <v>1144</v>
      </c>
      <c r="E202" s="5">
        <v>339933.551</v>
      </c>
      <c r="G202" s="5">
        <v>249523.772</v>
      </c>
      <c r="I202" s="9">
        <f t="shared" si="64"/>
        <v>90409.77899999998</v>
      </c>
      <c r="K202" s="21">
        <f t="shared" si="65"/>
        <v>0.3623293214724246</v>
      </c>
      <c r="M202" s="9">
        <v>1075625.065</v>
      </c>
      <c r="O202" s="9">
        <v>1214002.2140000002</v>
      </c>
      <c r="Q202" s="9">
        <f t="shared" si="66"/>
        <v>-138377.1490000002</v>
      </c>
      <c r="S202" s="21">
        <f t="shared" si="67"/>
        <v>-0.11398426411766016</v>
      </c>
      <c r="U202" s="9">
        <v>339933.551</v>
      </c>
      <c r="W202" s="9">
        <v>249523.772</v>
      </c>
      <c r="Y202" s="9">
        <f t="shared" si="68"/>
        <v>90409.77899999998</v>
      </c>
      <c r="AA202" s="21">
        <f t="shared" si="69"/>
        <v>0.3623293214724246</v>
      </c>
      <c r="AC202" s="9">
        <v>2886138.763</v>
      </c>
      <c r="AE202" s="9">
        <v>3862818.821</v>
      </c>
      <c r="AG202" s="9">
        <f t="shared" si="70"/>
        <v>-976680.0580000002</v>
      </c>
      <c r="AI202" s="21">
        <f t="shared" si="71"/>
        <v>-0.25284128074822804</v>
      </c>
    </row>
    <row r="203" spans="1:35" ht="12.75" outlineLevel="1">
      <c r="A203" s="1" t="s">
        <v>562</v>
      </c>
      <c r="B203" s="16" t="s">
        <v>563</v>
      </c>
      <c r="C203" s="1" t="s">
        <v>1137</v>
      </c>
      <c r="E203" s="5">
        <v>116867.6</v>
      </c>
      <c r="G203" s="5">
        <v>119118.5</v>
      </c>
      <c r="I203" s="9">
        <f t="shared" si="64"/>
        <v>-2250.899999999994</v>
      </c>
      <c r="K203" s="21">
        <f t="shared" si="65"/>
        <v>-0.01889630913753946</v>
      </c>
      <c r="M203" s="9">
        <v>354222.72</v>
      </c>
      <c r="O203" s="9">
        <v>276938.48</v>
      </c>
      <c r="Q203" s="9">
        <f t="shared" si="66"/>
        <v>77284.23999999999</v>
      </c>
      <c r="S203" s="21">
        <f t="shared" si="67"/>
        <v>0.2790664554813762</v>
      </c>
      <c r="U203" s="9">
        <v>116867.6</v>
      </c>
      <c r="W203" s="9">
        <v>119118.5</v>
      </c>
      <c r="Y203" s="9">
        <f t="shared" si="68"/>
        <v>-2250.899999999994</v>
      </c>
      <c r="AA203" s="21">
        <f t="shared" si="69"/>
        <v>-0.01889630913753946</v>
      </c>
      <c r="AC203" s="9">
        <v>1546174.93</v>
      </c>
      <c r="AE203" s="9">
        <v>1326483.95</v>
      </c>
      <c r="AG203" s="9">
        <f t="shared" si="70"/>
        <v>219690.97999999998</v>
      </c>
      <c r="AI203" s="21">
        <f t="shared" si="71"/>
        <v>0.16561902614803592</v>
      </c>
    </row>
    <row r="204" spans="1:35" ht="12.75" outlineLevel="1">
      <c r="A204" s="1" t="s">
        <v>564</v>
      </c>
      <c r="B204" s="16" t="s">
        <v>565</v>
      </c>
      <c r="C204" s="1" t="s">
        <v>1145</v>
      </c>
      <c r="E204" s="5">
        <v>3136.21</v>
      </c>
      <c r="G204" s="5">
        <v>5033.6</v>
      </c>
      <c r="I204" s="9">
        <f t="shared" si="64"/>
        <v>-1897.3900000000003</v>
      </c>
      <c r="K204" s="21">
        <f t="shared" si="65"/>
        <v>-0.37694493006993013</v>
      </c>
      <c r="M204" s="9">
        <v>13203.39</v>
      </c>
      <c r="O204" s="9">
        <v>19687.8</v>
      </c>
      <c r="Q204" s="9">
        <f t="shared" si="66"/>
        <v>-6484.41</v>
      </c>
      <c r="S204" s="21">
        <f t="shared" si="67"/>
        <v>-0.3293618382957974</v>
      </c>
      <c r="U204" s="9">
        <v>3136.21</v>
      </c>
      <c r="W204" s="9">
        <v>5033.6</v>
      </c>
      <c r="Y204" s="9">
        <f t="shared" si="68"/>
        <v>-1897.3900000000003</v>
      </c>
      <c r="AA204" s="21">
        <f t="shared" si="69"/>
        <v>-0.37694493006993013</v>
      </c>
      <c r="AC204" s="9">
        <v>58505.69</v>
      </c>
      <c r="AE204" s="9">
        <v>85631.7</v>
      </c>
      <c r="AG204" s="9">
        <f t="shared" si="70"/>
        <v>-27126.009999999995</v>
      </c>
      <c r="AI204" s="21">
        <f t="shared" si="71"/>
        <v>-0.31677532969682953</v>
      </c>
    </row>
    <row r="205" spans="1:35" ht="12.75" outlineLevel="1">
      <c r="A205" s="1" t="s">
        <v>566</v>
      </c>
      <c r="B205" s="16" t="s">
        <v>567</v>
      </c>
      <c r="C205" s="1" t="s">
        <v>1146</v>
      </c>
      <c r="E205" s="5">
        <v>23104.689</v>
      </c>
      <c r="G205" s="5">
        <v>21676.609</v>
      </c>
      <c r="I205" s="9">
        <f t="shared" si="64"/>
        <v>1428.079999999998</v>
      </c>
      <c r="K205" s="21">
        <f t="shared" si="65"/>
        <v>0.06588115327448117</v>
      </c>
      <c r="M205" s="9">
        <v>86882.39499999999</v>
      </c>
      <c r="O205" s="9">
        <v>91223.98</v>
      </c>
      <c r="Q205" s="9">
        <f t="shared" si="66"/>
        <v>-4341.585000000006</v>
      </c>
      <c r="S205" s="21">
        <f t="shared" si="67"/>
        <v>-0.047592584756771264</v>
      </c>
      <c r="U205" s="9">
        <v>23104.689</v>
      </c>
      <c r="W205" s="9">
        <v>21676.609</v>
      </c>
      <c r="Y205" s="9">
        <f t="shared" si="68"/>
        <v>1428.079999999998</v>
      </c>
      <c r="AA205" s="21">
        <f t="shared" si="69"/>
        <v>0.06588115327448117</v>
      </c>
      <c r="AC205" s="9">
        <v>361979.641</v>
      </c>
      <c r="AE205" s="9">
        <v>423608.113</v>
      </c>
      <c r="AG205" s="9">
        <f t="shared" si="70"/>
        <v>-61628.47200000001</v>
      </c>
      <c r="AI205" s="21">
        <f t="shared" si="71"/>
        <v>-0.14548463570148856</v>
      </c>
    </row>
    <row r="206" spans="1:35" ht="12.75" outlineLevel="1">
      <c r="A206" s="1" t="s">
        <v>568</v>
      </c>
      <c r="B206" s="16" t="s">
        <v>569</v>
      </c>
      <c r="C206" s="1" t="s">
        <v>1147</v>
      </c>
      <c r="E206" s="5">
        <v>3812.6530000000002</v>
      </c>
      <c r="G206" s="5">
        <v>2247.982</v>
      </c>
      <c r="I206" s="9">
        <f t="shared" si="64"/>
        <v>1564.6710000000003</v>
      </c>
      <c r="K206" s="21">
        <f t="shared" si="65"/>
        <v>0.6960335981337931</v>
      </c>
      <c r="M206" s="9">
        <v>18046.1</v>
      </c>
      <c r="O206" s="9">
        <v>9198.824</v>
      </c>
      <c r="Q206" s="9">
        <f t="shared" si="66"/>
        <v>8847.275999999998</v>
      </c>
      <c r="S206" s="21">
        <f t="shared" si="67"/>
        <v>0.9617833757880353</v>
      </c>
      <c r="U206" s="9">
        <v>3812.6530000000002</v>
      </c>
      <c r="W206" s="9">
        <v>2247.982</v>
      </c>
      <c r="Y206" s="9">
        <f t="shared" si="68"/>
        <v>1564.6710000000003</v>
      </c>
      <c r="AA206" s="21">
        <f t="shared" si="69"/>
        <v>0.6960335981337931</v>
      </c>
      <c r="AC206" s="9">
        <v>57075.436</v>
      </c>
      <c r="AE206" s="9">
        <v>54916.565</v>
      </c>
      <c r="AG206" s="9">
        <f t="shared" si="70"/>
        <v>2158.870999999999</v>
      </c>
      <c r="AI206" s="21">
        <f t="shared" si="71"/>
        <v>0.03931183605529587</v>
      </c>
    </row>
    <row r="207" spans="1:35" ht="12.75" outlineLevel="1">
      <c r="A207" s="1" t="s">
        <v>570</v>
      </c>
      <c r="B207" s="16" t="s">
        <v>571</v>
      </c>
      <c r="C207" s="1" t="s">
        <v>1148</v>
      </c>
      <c r="E207" s="5">
        <v>0</v>
      </c>
      <c r="G207" s="5">
        <v>0</v>
      </c>
      <c r="I207" s="9">
        <f t="shared" si="64"/>
        <v>0</v>
      </c>
      <c r="K207" s="21">
        <f t="shared" si="65"/>
        <v>0</v>
      </c>
      <c r="M207" s="9">
        <v>0</v>
      </c>
      <c r="O207" s="9">
        <v>0</v>
      </c>
      <c r="Q207" s="9">
        <f t="shared" si="66"/>
        <v>0</v>
      </c>
      <c r="S207" s="21">
        <f t="shared" si="67"/>
        <v>0</v>
      </c>
      <c r="U207" s="9">
        <v>0</v>
      </c>
      <c r="W207" s="9">
        <v>0</v>
      </c>
      <c r="Y207" s="9">
        <f t="shared" si="68"/>
        <v>0</v>
      </c>
      <c r="AA207" s="21">
        <f t="shared" si="69"/>
        <v>0</v>
      </c>
      <c r="AC207" s="9">
        <v>23.22</v>
      </c>
      <c r="AE207" s="9">
        <v>37.94</v>
      </c>
      <c r="AG207" s="9">
        <f t="shared" si="70"/>
        <v>-14.719999999999999</v>
      </c>
      <c r="AI207" s="21">
        <f t="shared" si="71"/>
        <v>-0.3879810226673695</v>
      </c>
    </row>
    <row r="208" spans="1:35" ht="12.75" outlineLevel="1">
      <c r="A208" s="1" t="s">
        <v>572</v>
      </c>
      <c r="B208" s="16" t="s">
        <v>573</v>
      </c>
      <c r="C208" s="1" t="s">
        <v>1149</v>
      </c>
      <c r="E208" s="5">
        <v>55858.825</v>
      </c>
      <c r="G208" s="5">
        <v>57029.122</v>
      </c>
      <c r="I208" s="9">
        <f t="shared" si="64"/>
        <v>-1170.297000000006</v>
      </c>
      <c r="K208" s="21">
        <f t="shared" si="65"/>
        <v>-0.020521041863488725</v>
      </c>
      <c r="M208" s="9">
        <v>222695.315</v>
      </c>
      <c r="O208" s="9">
        <v>322652.875</v>
      </c>
      <c r="Q208" s="9">
        <f t="shared" si="66"/>
        <v>-99957.56</v>
      </c>
      <c r="S208" s="21">
        <f t="shared" si="67"/>
        <v>-0.3097990681161604</v>
      </c>
      <c r="U208" s="9">
        <v>55858.825</v>
      </c>
      <c r="W208" s="9">
        <v>57029.122</v>
      </c>
      <c r="Y208" s="9">
        <f t="shared" si="68"/>
        <v>-1170.297000000006</v>
      </c>
      <c r="AA208" s="21">
        <f t="shared" si="69"/>
        <v>-0.020521041863488725</v>
      </c>
      <c r="AC208" s="9">
        <v>1076631.3</v>
      </c>
      <c r="AE208" s="9">
        <v>1466183.916</v>
      </c>
      <c r="AG208" s="9">
        <f t="shared" si="70"/>
        <v>-389552.6159999999</v>
      </c>
      <c r="AI208" s="21">
        <f t="shared" si="71"/>
        <v>-0.2656915082404982</v>
      </c>
    </row>
    <row r="209" spans="1:35" ht="12.75" outlineLevel="1">
      <c r="A209" s="1" t="s">
        <v>574</v>
      </c>
      <c r="B209" s="16" t="s">
        <v>575</v>
      </c>
      <c r="C209" s="1" t="s">
        <v>1150</v>
      </c>
      <c r="E209" s="5">
        <v>3328.052</v>
      </c>
      <c r="G209" s="5">
        <v>3231.723</v>
      </c>
      <c r="I209" s="9">
        <f t="shared" si="64"/>
        <v>96.32900000000018</v>
      </c>
      <c r="K209" s="21">
        <f t="shared" si="65"/>
        <v>0.029807319501083535</v>
      </c>
      <c r="M209" s="9">
        <v>10884.383</v>
      </c>
      <c r="O209" s="9">
        <v>10195.734</v>
      </c>
      <c r="Q209" s="9">
        <f t="shared" si="66"/>
        <v>688.6489999999994</v>
      </c>
      <c r="S209" s="21">
        <f t="shared" si="67"/>
        <v>0.06754285664965361</v>
      </c>
      <c r="U209" s="9">
        <v>3328.052</v>
      </c>
      <c r="W209" s="9">
        <v>3231.723</v>
      </c>
      <c r="Y209" s="9">
        <f t="shared" si="68"/>
        <v>96.32900000000018</v>
      </c>
      <c r="AA209" s="21">
        <f t="shared" si="69"/>
        <v>0.029807319501083535</v>
      </c>
      <c r="AC209" s="9">
        <v>40185.92</v>
      </c>
      <c r="AE209" s="9">
        <v>39784.316</v>
      </c>
      <c r="AG209" s="9">
        <f t="shared" si="70"/>
        <v>401.60399999999936</v>
      </c>
      <c r="AI209" s="21">
        <f t="shared" si="71"/>
        <v>0.010094530719090392</v>
      </c>
    </row>
    <row r="210" spans="1:35" ht="12.75" outlineLevel="1">
      <c r="A210" s="1" t="s">
        <v>576</v>
      </c>
      <c r="B210" s="16" t="s">
        <v>577</v>
      </c>
      <c r="C210" s="1" t="s">
        <v>1151</v>
      </c>
      <c r="E210" s="5">
        <v>5576.2970000000005</v>
      </c>
      <c r="G210" s="5">
        <v>4635.437</v>
      </c>
      <c r="I210" s="9">
        <f t="shared" si="64"/>
        <v>940.8600000000006</v>
      </c>
      <c r="K210" s="21">
        <f t="shared" si="65"/>
        <v>0.20297115460742982</v>
      </c>
      <c r="M210" s="9">
        <v>17537.455</v>
      </c>
      <c r="O210" s="9">
        <v>14467.172</v>
      </c>
      <c r="Q210" s="9">
        <f t="shared" si="66"/>
        <v>3070.2830000000013</v>
      </c>
      <c r="S210" s="21">
        <f t="shared" si="67"/>
        <v>0.21222413060410156</v>
      </c>
      <c r="U210" s="9">
        <v>5576.2970000000005</v>
      </c>
      <c r="W210" s="9">
        <v>4635.437</v>
      </c>
      <c r="Y210" s="9">
        <f t="shared" si="68"/>
        <v>940.8600000000006</v>
      </c>
      <c r="AA210" s="21">
        <f t="shared" si="69"/>
        <v>0.20297115460742982</v>
      </c>
      <c r="AC210" s="9">
        <v>76143.56700000001</v>
      </c>
      <c r="AE210" s="9">
        <v>96678.183</v>
      </c>
      <c r="AG210" s="9">
        <f t="shared" si="70"/>
        <v>-20534.615999999995</v>
      </c>
      <c r="AI210" s="21">
        <f t="shared" si="71"/>
        <v>-0.21240175769542538</v>
      </c>
    </row>
    <row r="211" spans="1:35" ht="12.75" outlineLevel="1">
      <c r="A211" s="1" t="s">
        <v>578</v>
      </c>
      <c r="B211" s="16" t="s">
        <v>579</v>
      </c>
      <c r="C211" s="1" t="s">
        <v>1152</v>
      </c>
      <c r="E211" s="5">
        <v>46483.604</v>
      </c>
      <c r="G211" s="5">
        <v>44423.708</v>
      </c>
      <c r="I211" s="9">
        <f t="shared" si="64"/>
        <v>2059.8960000000006</v>
      </c>
      <c r="K211" s="21">
        <f t="shared" si="65"/>
        <v>0.04636929452174503</v>
      </c>
      <c r="M211" s="9">
        <v>189920.52899999998</v>
      </c>
      <c r="O211" s="9">
        <v>270210.196</v>
      </c>
      <c r="Q211" s="9">
        <f t="shared" si="66"/>
        <v>-80289.66700000002</v>
      </c>
      <c r="S211" s="21">
        <f t="shared" si="67"/>
        <v>-0.2971378141482123</v>
      </c>
      <c r="U211" s="9">
        <v>46483.604</v>
      </c>
      <c r="W211" s="9">
        <v>44423.708</v>
      </c>
      <c r="Y211" s="9">
        <f t="shared" si="68"/>
        <v>2059.8960000000006</v>
      </c>
      <c r="AA211" s="21">
        <f t="shared" si="69"/>
        <v>0.04636929452174503</v>
      </c>
      <c r="AC211" s="9">
        <v>639820.9090000001</v>
      </c>
      <c r="AE211" s="9">
        <v>677928.504</v>
      </c>
      <c r="AG211" s="9">
        <f t="shared" si="70"/>
        <v>-38107.594999999856</v>
      </c>
      <c r="AI211" s="21">
        <f t="shared" si="71"/>
        <v>-0.056211819941413554</v>
      </c>
    </row>
    <row r="212" spans="1:35" ht="12.75" outlineLevel="1">
      <c r="A212" s="1" t="s">
        <v>580</v>
      </c>
      <c r="B212" s="16" t="s">
        <v>581</v>
      </c>
      <c r="C212" s="1" t="s">
        <v>1153</v>
      </c>
      <c r="E212" s="5">
        <v>236733.02</v>
      </c>
      <c r="G212" s="5">
        <v>197809.025</v>
      </c>
      <c r="I212" s="9">
        <f t="shared" si="64"/>
        <v>38923.994999999995</v>
      </c>
      <c r="K212" s="21">
        <f t="shared" si="65"/>
        <v>0.196775627401227</v>
      </c>
      <c r="M212" s="9">
        <v>825907.975</v>
      </c>
      <c r="O212" s="9">
        <v>731657.3150000001</v>
      </c>
      <c r="Q212" s="9">
        <f t="shared" si="66"/>
        <v>94250.65999999992</v>
      </c>
      <c r="S212" s="21">
        <f t="shared" si="67"/>
        <v>0.12881803826426572</v>
      </c>
      <c r="U212" s="9">
        <v>236733.02</v>
      </c>
      <c r="W212" s="9">
        <v>197809.025</v>
      </c>
      <c r="Y212" s="9">
        <f t="shared" si="68"/>
        <v>38923.994999999995</v>
      </c>
      <c r="AA212" s="21">
        <f t="shared" si="69"/>
        <v>0.196775627401227</v>
      </c>
      <c r="AC212" s="9">
        <v>3213472.345</v>
      </c>
      <c r="AE212" s="9">
        <v>2904023.304</v>
      </c>
      <c r="AG212" s="9">
        <f t="shared" si="70"/>
        <v>309449.0410000002</v>
      </c>
      <c r="AI212" s="21">
        <f t="shared" si="71"/>
        <v>0.10655873200940408</v>
      </c>
    </row>
    <row r="213" spans="1:35" ht="12.75" outlineLevel="1">
      <c r="A213" s="1" t="s">
        <v>582</v>
      </c>
      <c r="B213" s="16" t="s">
        <v>583</v>
      </c>
      <c r="C213" s="1" t="s">
        <v>1154</v>
      </c>
      <c r="E213" s="5">
        <v>2829.73</v>
      </c>
      <c r="G213" s="5">
        <v>2258.19</v>
      </c>
      <c r="I213" s="9">
        <f t="shared" si="64"/>
        <v>571.54</v>
      </c>
      <c r="K213" s="21">
        <f t="shared" si="65"/>
        <v>0.25309650649413906</v>
      </c>
      <c r="M213" s="9">
        <v>9844.85</v>
      </c>
      <c r="O213" s="9">
        <v>7496.02</v>
      </c>
      <c r="Q213" s="9">
        <f t="shared" si="66"/>
        <v>2348.83</v>
      </c>
      <c r="S213" s="21">
        <f t="shared" si="67"/>
        <v>0.3133436143446789</v>
      </c>
      <c r="U213" s="9">
        <v>2829.73</v>
      </c>
      <c r="W213" s="9">
        <v>2258.19</v>
      </c>
      <c r="Y213" s="9">
        <f t="shared" si="68"/>
        <v>571.54</v>
      </c>
      <c r="AA213" s="21">
        <f t="shared" si="69"/>
        <v>0.25309650649413906</v>
      </c>
      <c r="AC213" s="9">
        <v>39051.27</v>
      </c>
      <c r="AE213" s="9">
        <v>32325.36</v>
      </c>
      <c r="AG213" s="9">
        <f t="shared" si="70"/>
        <v>6725.909999999996</v>
      </c>
      <c r="AI213" s="21">
        <f t="shared" si="71"/>
        <v>0.2080691444735649</v>
      </c>
    </row>
    <row r="214" spans="1:35" ht="12.75" outlineLevel="1">
      <c r="A214" s="1" t="s">
        <v>584</v>
      </c>
      <c r="B214" s="16" t="s">
        <v>585</v>
      </c>
      <c r="C214" s="1" t="s">
        <v>1155</v>
      </c>
      <c r="E214" s="5">
        <v>47433.71</v>
      </c>
      <c r="G214" s="5">
        <v>59408.88</v>
      </c>
      <c r="I214" s="9">
        <f t="shared" si="64"/>
        <v>-11975.169999999998</v>
      </c>
      <c r="K214" s="21">
        <f t="shared" si="65"/>
        <v>-0.20157205454807428</v>
      </c>
      <c r="M214" s="9">
        <v>151806.33</v>
      </c>
      <c r="O214" s="9">
        <v>175724.12800000003</v>
      </c>
      <c r="Q214" s="9">
        <f t="shared" si="66"/>
        <v>-23917.79800000004</v>
      </c>
      <c r="S214" s="21">
        <f t="shared" si="67"/>
        <v>-0.13610992566712315</v>
      </c>
      <c r="U214" s="9">
        <v>47433.71</v>
      </c>
      <c r="W214" s="9">
        <v>59408.88</v>
      </c>
      <c r="Y214" s="9">
        <f t="shared" si="68"/>
        <v>-11975.169999999998</v>
      </c>
      <c r="AA214" s="21">
        <f t="shared" si="69"/>
        <v>-0.20157205454807428</v>
      </c>
      <c r="AC214" s="9">
        <v>627866.289</v>
      </c>
      <c r="AE214" s="9">
        <v>620252.603</v>
      </c>
      <c r="AG214" s="9">
        <f t="shared" si="70"/>
        <v>7613.685999999987</v>
      </c>
      <c r="AI214" s="21">
        <f t="shared" si="71"/>
        <v>0.012275137521671935</v>
      </c>
    </row>
    <row r="215" spans="1:35" ht="12.75" outlineLevel="1">
      <c r="A215" s="1" t="s">
        <v>586</v>
      </c>
      <c r="B215" s="16" t="s">
        <v>587</v>
      </c>
      <c r="C215" s="1" t="s">
        <v>1156</v>
      </c>
      <c r="E215" s="5">
        <v>7852.52</v>
      </c>
      <c r="G215" s="5">
        <v>7257.37</v>
      </c>
      <c r="I215" s="9">
        <f t="shared" si="64"/>
        <v>595.1500000000005</v>
      </c>
      <c r="K215" s="21">
        <f t="shared" si="65"/>
        <v>0.08200629153536344</v>
      </c>
      <c r="M215" s="9">
        <v>31716.44</v>
      </c>
      <c r="O215" s="9">
        <v>24249.57</v>
      </c>
      <c r="Q215" s="9">
        <f t="shared" si="66"/>
        <v>7466.869999999999</v>
      </c>
      <c r="S215" s="21">
        <f t="shared" si="67"/>
        <v>0.3079176249310812</v>
      </c>
      <c r="U215" s="9">
        <v>7852.52</v>
      </c>
      <c r="W215" s="9">
        <v>7257.37</v>
      </c>
      <c r="Y215" s="9">
        <f t="shared" si="68"/>
        <v>595.1500000000005</v>
      </c>
      <c r="AA215" s="21">
        <f t="shared" si="69"/>
        <v>0.08200629153536344</v>
      </c>
      <c r="AC215" s="9">
        <v>133373.03</v>
      </c>
      <c r="AE215" s="9">
        <v>130739.28</v>
      </c>
      <c r="AG215" s="9">
        <f t="shared" si="70"/>
        <v>2633.75</v>
      </c>
      <c r="AI215" s="21">
        <f t="shared" si="71"/>
        <v>0.0201450551050916</v>
      </c>
    </row>
    <row r="216" spans="1:35" ht="12.75" outlineLevel="1">
      <c r="A216" s="1" t="s">
        <v>588</v>
      </c>
      <c r="B216" s="16" t="s">
        <v>589</v>
      </c>
      <c r="C216" s="1" t="s">
        <v>1157</v>
      </c>
      <c r="E216" s="5">
        <v>10154.85</v>
      </c>
      <c r="G216" s="5">
        <v>9118.55</v>
      </c>
      <c r="I216" s="9">
        <f t="shared" si="64"/>
        <v>1036.300000000001</v>
      </c>
      <c r="K216" s="21">
        <f t="shared" si="65"/>
        <v>0.11364745491333612</v>
      </c>
      <c r="M216" s="9">
        <v>30093.82</v>
      </c>
      <c r="O216" s="9">
        <v>29909.49</v>
      </c>
      <c r="Q216" s="9">
        <f t="shared" si="66"/>
        <v>184.3299999999981</v>
      </c>
      <c r="S216" s="21">
        <f t="shared" si="67"/>
        <v>0.006162926883741518</v>
      </c>
      <c r="U216" s="9">
        <v>10154.85</v>
      </c>
      <c r="W216" s="9">
        <v>9118.55</v>
      </c>
      <c r="Y216" s="9">
        <f t="shared" si="68"/>
        <v>1036.300000000001</v>
      </c>
      <c r="AA216" s="21">
        <f t="shared" si="69"/>
        <v>0.11364745491333612</v>
      </c>
      <c r="AC216" s="9">
        <v>135130</v>
      </c>
      <c r="AE216" s="9">
        <v>128503.65</v>
      </c>
      <c r="AG216" s="9">
        <f t="shared" si="70"/>
        <v>6626.350000000006</v>
      </c>
      <c r="AI216" s="21">
        <f t="shared" si="71"/>
        <v>0.05156546137016346</v>
      </c>
    </row>
    <row r="217" spans="1:35" ht="12.75" outlineLevel="1">
      <c r="A217" s="1" t="s">
        <v>590</v>
      </c>
      <c r="B217" s="16" t="s">
        <v>591</v>
      </c>
      <c r="C217" s="1" t="s">
        <v>1158</v>
      </c>
      <c r="E217" s="5">
        <v>39517.592</v>
      </c>
      <c r="G217" s="5">
        <v>35961.817</v>
      </c>
      <c r="I217" s="9">
        <f t="shared" si="64"/>
        <v>3555.774999999994</v>
      </c>
      <c r="K217" s="21">
        <f t="shared" si="65"/>
        <v>0.0988763999327396</v>
      </c>
      <c r="M217" s="9">
        <v>136028.407</v>
      </c>
      <c r="O217" s="9">
        <v>129626.195</v>
      </c>
      <c r="Q217" s="9">
        <f t="shared" si="66"/>
        <v>6402.2119999999995</v>
      </c>
      <c r="S217" s="21">
        <f t="shared" si="67"/>
        <v>0.04938980118948951</v>
      </c>
      <c r="U217" s="9">
        <v>39517.592</v>
      </c>
      <c r="W217" s="9">
        <v>35961.817</v>
      </c>
      <c r="Y217" s="9">
        <f t="shared" si="68"/>
        <v>3555.774999999994</v>
      </c>
      <c r="AA217" s="21">
        <f t="shared" si="69"/>
        <v>0.0988763999327396</v>
      </c>
      <c r="AC217" s="9">
        <v>581647.2039999999</v>
      </c>
      <c r="AE217" s="9">
        <v>564831.5650000001</v>
      </c>
      <c r="AG217" s="9">
        <f t="shared" si="70"/>
        <v>16815.63899999985</v>
      </c>
      <c r="AI217" s="21">
        <f t="shared" si="71"/>
        <v>0.029771068123644696</v>
      </c>
    </row>
    <row r="218" spans="1:35" ht="12.75" outlineLevel="1">
      <c r="A218" s="1" t="s">
        <v>592</v>
      </c>
      <c r="B218" s="16" t="s">
        <v>593</v>
      </c>
      <c r="C218" s="1" t="s">
        <v>1159</v>
      </c>
      <c r="E218" s="5">
        <v>32674.593</v>
      </c>
      <c r="G218" s="5">
        <v>25595.409</v>
      </c>
      <c r="I218" s="9">
        <f aca="true" t="shared" si="72" ref="I218:I249">+E218-G218</f>
        <v>7079.184000000001</v>
      </c>
      <c r="K218" s="21">
        <f aca="true" t="shared" si="73" ref="K218:K249">IF(G218&lt;0,IF(I218=0,0,IF(OR(G218=0,E218=0),"N.M.",IF(ABS(I218/G218)&gt;=10,"N.M.",I218/(-G218)))),IF(I218=0,0,IF(OR(G218=0,E218=0),"N.M.",IF(ABS(I218/G218)&gt;=10,"N.M.",I218/G218))))</f>
        <v>0.2765802257740832</v>
      </c>
      <c r="M218" s="9">
        <v>108391.39600000001</v>
      </c>
      <c r="O218" s="9">
        <v>86620.737</v>
      </c>
      <c r="Q218" s="9">
        <f aca="true" t="shared" si="74" ref="Q218:Q249">(+M218-O218)</f>
        <v>21770.659000000014</v>
      </c>
      <c r="S218" s="21">
        <f aca="true" t="shared" si="75" ref="S218:S249">IF(O218&lt;0,IF(Q218=0,0,IF(OR(O218=0,M218=0),"N.M.",IF(ABS(Q218/O218)&gt;=10,"N.M.",Q218/(-O218)))),IF(Q218=0,0,IF(OR(O218=0,M218=0),"N.M.",IF(ABS(Q218/O218)&gt;=10,"N.M.",Q218/O218))))</f>
        <v>0.25133310745208753</v>
      </c>
      <c r="U218" s="9">
        <v>32674.593</v>
      </c>
      <c r="W218" s="9">
        <v>25595.409</v>
      </c>
      <c r="Y218" s="9">
        <f aca="true" t="shared" si="76" ref="Y218:Y249">(+U218-W218)</f>
        <v>7079.184000000001</v>
      </c>
      <c r="AA218" s="21">
        <f aca="true" t="shared" si="77" ref="AA218:AA249">IF(W218&lt;0,IF(Y218=0,0,IF(OR(W218=0,U218=0),"N.M.",IF(ABS(Y218/W218)&gt;=10,"N.M.",Y218/(-W218)))),IF(Y218=0,0,IF(OR(W218=0,U218=0),"N.M.",IF(ABS(Y218/W218)&gt;=10,"N.M.",Y218/W218))))</f>
        <v>0.2765802257740832</v>
      </c>
      <c r="AC218" s="9">
        <v>493024.49</v>
      </c>
      <c r="AE218" s="9">
        <v>462329.676</v>
      </c>
      <c r="AG218" s="9">
        <f aca="true" t="shared" si="78" ref="AG218:AG249">(+AC218-AE218)</f>
        <v>30694.814000000013</v>
      </c>
      <c r="AI218" s="21">
        <f aca="true" t="shared" si="79" ref="AI218:AI249">IF(AE218&lt;0,IF(AG218=0,0,IF(OR(AE218=0,AC218=0),"N.M.",IF(ABS(AG218/AE218)&gt;=10,"N.M.",AG218/(-AE218)))),IF(AG218=0,0,IF(OR(AE218=0,AC218=0),"N.M.",IF(ABS(AG218/AE218)&gt;=10,"N.M.",AG218/AE218))))</f>
        <v>0.06639161531997356</v>
      </c>
    </row>
    <row r="219" spans="1:35" ht="12.75" outlineLevel="1">
      <c r="A219" s="1" t="s">
        <v>594</v>
      </c>
      <c r="B219" s="16" t="s">
        <v>595</v>
      </c>
      <c r="C219" s="1" t="s">
        <v>1160</v>
      </c>
      <c r="E219" s="5">
        <v>4039.244</v>
      </c>
      <c r="G219" s="5">
        <v>3757.728</v>
      </c>
      <c r="I219" s="9">
        <f t="shared" si="72"/>
        <v>281.5160000000001</v>
      </c>
      <c r="K219" s="21">
        <f t="shared" si="73"/>
        <v>0.0749165453167446</v>
      </c>
      <c r="M219" s="9">
        <v>25417.959</v>
      </c>
      <c r="O219" s="9">
        <v>28568.314</v>
      </c>
      <c r="Q219" s="9">
        <f t="shared" si="74"/>
        <v>-3150.3549999999996</v>
      </c>
      <c r="S219" s="21">
        <f t="shared" si="75"/>
        <v>-0.11027444601736035</v>
      </c>
      <c r="U219" s="9">
        <v>4039.244</v>
      </c>
      <c r="W219" s="9">
        <v>3757.728</v>
      </c>
      <c r="Y219" s="9">
        <f t="shared" si="76"/>
        <v>281.5160000000001</v>
      </c>
      <c r="AA219" s="21">
        <f t="shared" si="77"/>
        <v>0.0749165453167446</v>
      </c>
      <c r="AC219" s="9">
        <v>126357.67</v>
      </c>
      <c r="AE219" s="9">
        <v>99483.008</v>
      </c>
      <c r="AG219" s="9">
        <f t="shared" si="78"/>
        <v>26874.661999999997</v>
      </c>
      <c r="AI219" s="21">
        <f t="shared" si="79"/>
        <v>0.27014323893382874</v>
      </c>
    </row>
    <row r="220" spans="1:35" ht="12.75" outlineLevel="1">
      <c r="A220" s="1" t="s">
        <v>596</v>
      </c>
      <c r="B220" s="16" t="s">
        <v>597</v>
      </c>
      <c r="C220" s="1" t="s">
        <v>1161</v>
      </c>
      <c r="E220" s="5">
        <v>0</v>
      </c>
      <c r="G220" s="5">
        <v>220.33</v>
      </c>
      <c r="I220" s="9">
        <f t="shared" si="72"/>
        <v>-220.33</v>
      </c>
      <c r="K220" s="21" t="str">
        <f t="shared" si="73"/>
        <v>N.M.</v>
      </c>
      <c r="M220" s="9">
        <v>0</v>
      </c>
      <c r="O220" s="9">
        <v>29539.66</v>
      </c>
      <c r="Q220" s="9">
        <f t="shared" si="74"/>
        <v>-29539.66</v>
      </c>
      <c r="S220" s="21" t="str">
        <f t="shared" si="75"/>
        <v>N.M.</v>
      </c>
      <c r="U220" s="9">
        <v>0</v>
      </c>
      <c r="W220" s="9">
        <v>220.33</v>
      </c>
      <c r="Y220" s="9">
        <f t="shared" si="76"/>
        <v>-220.33</v>
      </c>
      <c r="AA220" s="21" t="str">
        <f t="shared" si="77"/>
        <v>N.M.</v>
      </c>
      <c r="AC220" s="9">
        <v>0</v>
      </c>
      <c r="AE220" s="9">
        <v>41633.98</v>
      </c>
      <c r="AG220" s="9">
        <f t="shared" si="78"/>
        <v>-41633.98</v>
      </c>
      <c r="AI220" s="21" t="str">
        <f t="shared" si="79"/>
        <v>N.M.</v>
      </c>
    </row>
    <row r="221" spans="1:35" ht="12.75" outlineLevel="1">
      <c r="A221" s="1" t="s">
        <v>598</v>
      </c>
      <c r="B221" s="16" t="s">
        <v>599</v>
      </c>
      <c r="C221" s="1" t="s">
        <v>1162</v>
      </c>
      <c r="E221" s="5">
        <v>1238.53</v>
      </c>
      <c r="G221" s="5">
        <v>19849.2</v>
      </c>
      <c r="I221" s="9">
        <f t="shared" si="72"/>
        <v>-18610.670000000002</v>
      </c>
      <c r="K221" s="21">
        <f t="shared" si="73"/>
        <v>-0.9376030268222397</v>
      </c>
      <c r="M221" s="9">
        <v>-59.63000000000011</v>
      </c>
      <c r="O221" s="9">
        <v>40794.92</v>
      </c>
      <c r="Q221" s="9">
        <f t="shared" si="74"/>
        <v>-40854.549999999996</v>
      </c>
      <c r="S221" s="21">
        <f t="shared" si="75"/>
        <v>-1.0014617016040233</v>
      </c>
      <c r="U221" s="9">
        <v>1238.53</v>
      </c>
      <c r="W221" s="9">
        <v>19849.2</v>
      </c>
      <c r="Y221" s="9">
        <f t="shared" si="76"/>
        <v>-18610.670000000002</v>
      </c>
      <c r="AA221" s="21">
        <f t="shared" si="77"/>
        <v>-0.9376030268222397</v>
      </c>
      <c r="AC221" s="9">
        <v>-1007.97</v>
      </c>
      <c r="AE221" s="9">
        <v>24823.99</v>
      </c>
      <c r="AG221" s="9">
        <f t="shared" si="78"/>
        <v>-25831.960000000003</v>
      </c>
      <c r="AI221" s="21">
        <f t="shared" si="79"/>
        <v>-1.0406046731407803</v>
      </c>
    </row>
    <row r="222" spans="1:35" ht="12.75" outlineLevel="1">
      <c r="A222" s="1" t="s">
        <v>600</v>
      </c>
      <c r="B222" s="16" t="s">
        <v>601</v>
      </c>
      <c r="C222" s="1" t="s">
        <v>1163</v>
      </c>
      <c r="E222" s="5">
        <v>137.3</v>
      </c>
      <c r="G222" s="5">
        <v>241.42</v>
      </c>
      <c r="I222" s="9">
        <f t="shared" si="72"/>
        <v>-104.11999999999998</v>
      </c>
      <c r="K222" s="21">
        <f t="shared" si="73"/>
        <v>-0.4312815839615607</v>
      </c>
      <c r="M222" s="9">
        <v>526.61</v>
      </c>
      <c r="O222" s="9">
        <v>2454.8</v>
      </c>
      <c r="Q222" s="9">
        <f t="shared" si="74"/>
        <v>-1928.19</v>
      </c>
      <c r="S222" s="21">
        <f t="shared" si="75"/>
        <v>-0.7854774319700178</v>
      </c>
      <c r="U222" s="9">
        <v>137.3</v>
      </c>
      <c r="W222" s="9">
        <v>241.42</v>
      </c>
      <c r="Y222" s="9">
        <f t="shared" si="76"/>
        <v>-104.11999999999998</v>
      </c>
      <c r="AA222" s="21">
        <f t="shared" si="77"/>
        <v>-0.4312815839615607</v>
      </c>
      <c r="AC222" s="9">
        <v>2000.25</v>
      </c>
      <c r="AE222" s="9">
        <v>14669.07</v>
      </c>
      <c r="AG222" s="9">
        <f t="shared" si="78"/>
        <v>-12668.82</v>
      </c>
      <c r="AI222" s="21">
        <f t="shared" si="79"/>
        <v>-0.8636416623548732</v>
      </c>
    </row>
    <row r="223" spans="1:35" ht="12.75" outlineLevel="1">
      <c r="A223" s="1" t="s">
        <v>602</v>
      </c>
      <c r="B223" s="16" t="s">
        <v>603</v>
      </c>
      <c r="C223" s="1" t="s">
        <v>1164</v>
      </c>
      <c r="E223" s="5">
        <v>17707.413</v>
      </c>
      <c r="G223" s="5">
        <v>23477.206000000002</v>
      </c>
      <c r="I223" s="9">
        <f t="shared" si="72"/>
        <v>-5769.7930000000015</v>
      </c>
      <c r="K223" s="21">
        <f t="shared" si="73"/>
        <v>-0.24576148456507138</v>
      </c>
      <c r="M223" s="9">
        <v>85004.388</v>
      </c>
      <c r="O223" s="9">
        <v>105869.137</v>
      </c>
      <c r="Q223" s="9">
        <f t="shared" si="74"/>
        <v>-20864.748999999996</v>
      </c>
      <c r="S223" s="21">
        <f t="shared" si="75"/>
        <v>-0.19708056182605885</v>
      </c>
      <c r="U223" s="9">
        <v>17707.413</v>
      </c>
      <c r="W223" s="9">
        <v>23477.206000000002</v>
      </c>
      <c r="Y223" s="9">
        <f t="shared" si="76"/>
        <v>-5769.7930000000015</v>
      </c>
      <c r="AA223" s="21">
        <f t="shared" si="77"/>
        <v>-0.24576148456507138</v>
      </c>
      <c r="AC223" s="9">
        <v>410030.548</v>
      </c>
      <c r="AE223" s="9">
        <v>354213.17</v>
      </c>
      <c r="AG223" s="9">
        <f t="shared" si="78"/>
        <v>55817.378000000026</v>
      </c>
      <c r="AI223" s="21">
        <f t="shared" si="79"/>
        <v>0.15758131748743287</v>
      </c>
    </row>
    <row r="224" spans="1:35" ht="12.75" outlineLevel="1">
      <c r="A224" s="1" t="s">
        <v>604</v>
      </c>
      <c r="B224" s="16" t="s">
        <v>605</v>
      </c>
      <c r="C224" s="1" t="s">
        <v>1165</v>
      </c>
      <c r="E224" s="5">
        <v>143.74</v>
      </c>
      <c r="G224" s="5">
        <v>100.23</v>
      </c>
      <c r="I224" s="9">
        <f t="shared" si="72"/>
        <v>43.510000000000005</v>
      </c>
      <c r="K224" s="21">
        <f t="shared" si="73"/>
        <v>0.43410156639728625</v>
      </c>
      <c r="M224" s="9">
        <v>482.33700000000005</v>
      </c>
      <c r="O224" s="9">
        <v>473.18</v>
      </c>
      <c r="Q224" s="9">
        <f t="shared" si="74"/>
        <v>9.157000000000039</v>
      </c>
      <c r="S224" s="21">
        <f t="shared" si="75"/>
        <v>0.019352043619764232</v>
      </c>
      <c r="U224" s="9">
        <v>143.74</v>
      </c>
      <c r="W224" s="9">
        <v>100.23</v>
      </c>
      <c r="Y224" s="9">
        <f t="shared" si="76"/>
        <v>43.510000000000005</v>
      </c>
      <c r="AA224" s="21">
        <f t="shared" si="77"/>
        <v>0.43410156639728625</v>
      </c>
      <c r="AC224" s="9">
        <v>2168.571</v>
      </c>
      <c r="AE224" s="9">
        <v>1224.539</v>
      </c>
      <c r="AG224" s="9">
        <f t="shared" si="78"/>
        <v>944.0319999999999</v>
      </c>
      <c r="AI224" s="21">
        <f t="shared" si="79"/>
        <v>0.7709284881902495</v>
      </c>
    </row>
    <row r="225" spans="1:35" ht="12.75" outlineLevel="1">
      <c r="A225" s="1" t="s">
        <v>606</v>
      </c>
      <c r="B225" s="16" t="s">
        <v>607</v>
      </c>
      <c r="C225" s="1" t="s">
        <v>1166</v>
      </c>
      <c r="E225" s="5">
        <v>43608.085</v>
      </c>
      <c r="G225" s="5">
        <v>48692.533</v>
      </c>
      <c r="I225" s="9">
        <f t="shared" si="72"/>
        <v>-5084.448000000004</v>
      </c>
      <c r="K225" s="21">
        <f t="shared" si="73"/>
        <v>-0.10441945996114031</v>
      </c>
      <c r="M225" s="9">
        <v>165933.612</v>
      </c>
      <c r="O225" s="9">
        <v>182349.892</v>
      </c>
      <c r="Q225" s="9">
        <f t="shared" si="74"/>
        <v>-16416.28</v>
      </c>
      <c r="S225" s="21">
        <f t="shared" si="75"/>
        <v>-0.09002626664566382</v>
      </c>
      <c r="U225" s="9">
        <v>43608.085</v>
      </c>
      <c r="W225" s="9">
        <v>48692.533</v>
      </c>
      <c r="Y225" s="9">
        <f t="shared" si="76"/>
        <v>-5084.448000000004</v>
      </c>
      <c r="AA225" s="21">
        <f t="shared" si="77"/>
        <v>-0.10441945996114031</v>
      </c>
      <c r="AC225" s="9">
        <v>813395.678</v>
      </c>
      <c r="AE225" s="9">
        <v>554432.223</v>
      </c>
      <c r="AG225" s="9">
        <f t="shared" si="78"/>
        <v>258963.45499999996</v>
      </c>
      <c r="AI225" s="21">
        <f t="shared" si="79"/>
        <v>0.46707865137917853</v>
      </c>
    </row>
    <row r="226" spans="1:35" ht="12.75" outlineLevel="1">
      <c r="A226" s="1" t="s">
        <v>608</v>
      </c>
      <c r="B226" s="16" t="s">
        <v>609</v>
      </c>
      <c r="C226" s="1" t="s">
        <v>1167</v>
      </c>
      <c r="E226" s="5">
        <v>0</v>
      </c>
      <c r="G226" s="5">
        <v>0</v>
      </c>
      <c r="I226" s="9">
        <f t="shared" si="72"/>
        <v>0</v>
      </c>
      <c r="K226" s="21">
        <f t="shared" si="73"/>
        <v>0</v>
      </c>
      <c r="M226" s="9">
        <v>0</v>
      </c>
      <c r="O226" s="9">
        <v>0</v>
      </c>
      <c r="Q226" s="9">
        <f t="shared" si="74"/>
        <v>0</v>
      </c>
      <c r="S226" s="21">
        <f t="shared" si="75"/>
        <v>0</v>
      </c>
      <c r="U226" s="9">
        <v>0</v>
      </c>
      <c r="W226" s="9">
        <v>0</v>
      </c>
      <c r="Y226" s="9">
        <f t="shared" si="76"/>
        <v>0</v>
      </c>
      <c r="AA226" s="21">
        <f t="shared" si="77"/>
        <v>0</v>
      </c>
      <c r="AC226" s="9">
        <v>0</v>
      </c>
      <c r="AE226" s="9">
        <v>103.85</v>
      </c>
      <c r="AG226" s="9">
        <f t="shared" si="78"/>
        <v>-103.85</v>
      </c>
      <c r="AI226" s="21" t="str">
        <f t="shared" si="79"/>
        <v>N.M.</v>
      </c>
    </row>
    <row r="227" spans="1:35" ht="12.75" outlineLevel="1">
      <c r="A227" s="1" t="s">
        <v>610</v>
      </c>
      <c r="B227" s="16" t="s">
        <v>611</v>
      </c>
      <c r="C227" s="1" t="s">
        <v>1168</v>
      </c>
      <c r="E227" s="5">
        <v>117845.981</v>
      </c>
      <c r="G227" s="5">
        <v>103587.445</v>
      </c>
      <c r="I227" s="9">
        <f t="shared" si="72"/>
        <v>14258.535999999993</v>
      </c>
      <c r="K227" s="21">
        <f t="shared" si="73"/>
        <v>0.1376473374741504</v>
      </c>
      <c r="M227" s="9">
        <v>311611.826</v>
      </c>
      <c r="O227" s="9">
        <v>239820.794</v>
      </c>
      <c r="Q227" s="9">
        <f t="shared" si="74"/>
        <v>71791.032</v>
      </c>
      <c r="S227" s="21">
        <f t="shared" si="75"/>
        <v>0.29935282425926757</v>
      </c>
      <c r="U227" s="9">
        <v>117845.981</v>
      </c>
      <c r="W227" s="9">
        <v>103587.445</v>
      </c>
      <c r="Y227" s="9">
        <f t="shared" si="76"/>
        <v>14258.535999999993</v>
      </c>
      <c r="AA227" s="21">
        <f t="shared" si="77"/>
        <v>0.1376473374741504</v>
      </c>
      <c r="AC227" s="9">
        <v>768412.675</v>
      </c>
      <c r="AE227" s="9">
        <v>655518.7919999999</v>
      </c>
      <c r="AG227" s="9">
        <f t="shared" si="78"/>
        <v>112893.88300000015</v>
      </c>
      <c r="AI227" s="21">
        <f t="shared" si="79"/>
        <v>0.17222066610105688</v>
      </c>
    </row>
    <row r="228" spans="1:35" ht="12.75" outlineLevel="1">
      <c r="A228" s="1" t="s">
        <v>612</v>
      </c>
      <c r="B228" s="16" t="s">
        <v>613</v>
      </c>
      <c r="C228" s="1" t="s">
        <v>1169</v>
      </c>
      <c r="E228" s="5">
        <v>71778.112</v>
      </c>
      <c r="G228" s="5">
        <v>26090.398</v>
      </c>
      <c r="I228" s="9">
        <f t="shared" si="72"/>
        <v>45687.71399999999</v>
      </c>
      <c r="K228" s="21">
        <f t="shared" si="73"/>
        <v>1.7511313549145548</v>
      </c>
      <c r="M228" s="9">
        <v>85203.18</v>
      </c>
      <c r="O228" s="9">
        <v>27101.38</v>
      </c>
      <c r="Q228" s="9">
        <f t="shared" si="74"/>
        <v>58101.79999999999</v>
      </c>
      <c r="S228" s="21">
        <f t="shared" si="75"/>
        <v>2.1438686886055245</v>
      </c>
      <c r="U228" s="9">
        <v>71778.112</v>
      </c>
      <c r="W228" s="9">
        <v>26090.398</v>
      </c>
      <c r="Y228" s="9">
        <f t="shared" si="76"/>
        <v>45687.71399999999</v>
      </c>
      <c r="AA228" s="21">
        <f t="shared" si="77"/>
        <v>1.7511313549145548</v>
      </c>
      <c r="AC228" s="9">
        <v>261907.636</v>
      </c>
      <c r="AE228" s="9">
        <v>157820.46</v>
      </c>
      <c r="AG228" s="9">
        <f t="shared" si="78"/>
        <v>104087.176</v>
      </c>
      <c r="AI228" s="21">
        <f t="shared" si="79"/>
        <v>0.6595290369829109</v>
      </c>
    </row>
    <row r="229" spans="1:35" ht="12.75" outlineLevel="1">
      <c r="A229" s="1" t="s">
        <v>614</v>
      </c>
      <c r="B229" s="16" t="s">
        <v>615</v>
      </c>
      <c r="C229" s="1" t="s">
        <v>1170</v>
      </c>
      <c r="E229" s="5">
        <v>9315.983</v>
      </c>
      <c r="G229" s="5">
        <v>4.77</v>
      </c>
      <c r="I229" s="9">
        <f t="shared" si="72"/>
        <v>9311.213</v>
      </c>
      <c r="K229" s="21" t="str">
        <f t="shared" si="73"/>
        <v>N.M.</v>
      </c>
      <c r="M229" s="9">
        <v>18198.286</v>
      </c>
      <c r="O229" s="9">
        <v>58.44</v>
      </c>
      <c r="Q229" s="9">
        <f t="shared" si="74"/>
        <v>18139.846</v>
      </c>
      <c r="S229" s="21" t="str">
        <f t="shared" si="75"/>
        <v>N.M.</v>
      </c>
      <c r="U229" s="9">
        <v>9315.983</v>
      </c>
      <c r="W229" s="9">
        <v>4.77</v>
      </c>
      <c r="Y229" s="9">
        <f t="shared" si="76"/>
        <v>9311.213</v>
      </c>
      <c r="AA229" s="21" t="str">
        <f t="shared" si="77"/>
        <v>N.M.</v>
      </c>
      <c r="AC229" s="9">
        <v>58454.955</v>
      </c>
      <c r="AE229" s="9">
        <v>721.62</v>
      </c>
      <c r="AG229" s="9">
        <f t="shared" si="78"/>
        <v>57733.335</v>
      </c>
      <c r="AI229" s="21" t="str">
        <f t="shared" si="79"/>
        <v>N.M.</v>
      </c>
    </row>
    <row r="230" spans="1:35" ht="12.75" outlineLevel="1">
      <c r="A230" s="1" t="s">
        <v>616</v>
      </c>
      <c r="B230" s="16" t="s">
        <v>617</v>
      </c>
      <c r="C230" s="1" t="s">
        <v>1171</v>
      </c>
      <c r="E230" s="5">
        <v>0</v>
      </c>
      <c r="G230" s="5">
        <v>2.49</v>
      </c>
      <c r="I230" s="9">
        <f t="shared" si="72"/>
        <v>-2.49</v>
      </c>
      <c r="K230" s="21" t="str">
        <f t="shared" si="73"/>
        <v>N.M.</v>
      </c>
      <c r="M230" s="9">
        <v>3.478</v>
      </c>
      <c r="O230" s="9">
        <v>4.82</v>
      </c>
      <c r="Q230" s="9">
        <f t="shared" si="74"/>
        <v>-1.342</v>
      </c>
      <c r="S230" s="21">
        <f t="shared" si="75"/>
        <v>-0.27842323651452283</v>
      </c>
      <c r="U230" s="9">
        <v>0</v>
      </c>
      <c r="W230" s="9">
        <v>2.49</v>
      </c>
      <c r="Y230" s="9">
        <f t="shared" si="76"/>
        <v>-2.49</v>
      </c>
      <c r="AA230" s="21" t="str">
        <f t="shared" si="77"/>
        <v>N.M.</v>
      </c>
      <c r="AC230" s="9">
        <v>22.336000000000002</v>
      </c>
      <c r="AE230" s="9">
        <v>14.89</v>
      </c>
      <c r="AG230" s="9">
        <f t="shared" si="78"/>
        <v>7.4460000000000015</v>
      </c>
      <c r="AI230" s="21">
        <f t="shared" si="79"/>
        <v>0.5000671591672264</v>
      </c>
    </row>
    <row r="231" spans="1:35" ht="12.75" outlineLevel="1">
      <c r="A231" s="1" t="s">
        <v>618</v>
      </c>
      <c r="B231" s="16" t="s">
        <v>619</v>
      </c>
      <c r="C231" s="1" t="s">
        <v>1172</v>
      </c>
      <c r="E231" s="5">
        <v>0</v>
      </c>
      <c r="G231" s="5">
        <v>0</v>
      </c>
      <c r="I231" s="9">
        <f t="shared" si="72"/>
        <v>0</v>
      </c>
      <c r="K231" s="21">
        <f t="shared" si="73"/>
        <v>0</v>
      </c>
      <c r="M231" s="9">
        <v>0</v>
      </c>
      <c r="O231" s="9">
        <v>0</v>
      </c>
      <c r="Q231" s="9">
        <f t="shared" si="74"/>
        <v>0</v>
      </c>
      <c r="S231" s="21">
        <f t="shared" si="75"/>
        <v>0</v>
      </c>
      <c r="U231" s="9">
        <v>0</v>
      </c>
      <c r="W231" s="9">
        <v>0</v>
      </c>
      <c r="Y231" s="9">
        <f t="shared" si="76"/>
        <v>0</v>
      </c>
      <c r="AA231" s="21">
        <f t="shared" si="77"/>
        <v>0</v>
      </c>
      <c r="AC231" s="9">
        <v>0</v>
      </c>
      <c r="AE231" s="9">
        <v>84.41</v>
      </c>
      <c r="AG231" s="9">
        <f t="shared" si="78"/>
        <v>-84.41</v>
      </c>
      <c r="AI231" s="21" t="str">
        <f t="shared" si="79"/>
        <v>N.M.</v>
      </c>
    </row>
    <row r="232" spans="1:35" ht="12.75" outlineLevel="1">
      <c r="A232" s="1" t="s">
        <v>620</v>
      </c>
      <c r="B232" s="16" t="s">
        <v>621</v>
      </c>
      <c r="C232" s="1" t="s">
        <v>1173</v>
      </c>
      <c r="E232" s="5">
        <v>0</v>
      </c>
      <c r="G232" s="5">
        <v>0</v>
      </c>
      <c r="I232" s="9">
        <f t="shared" si="72"/>
        <v>0</v>
      </c>
      <c r="K232" s="21">
        <f t="shared" si="73"/>
        <v>0</v>
      </c>
      <c r="M232" s="9">
        <v>0</v>
      </c>
      <c r="O232" s="9">
        <v>0</v>
      </c>
      <c r="Q232" s="9">
        <f t="shared" si="74"/>
        <v>0</v>
      </c>
      <c r="S232" s="21">
        <f t="shared" si="75"/>
        <v>0</v>
      </c>
      <c r="U232" s="9">
        <v>0</v>
      </c>
      <c r="W232" s="9">
        <v>0</v>
      </c>
      <c r="Y232" s="9">
        <f t="shared" si="76"/>
        <v>0</v>
      </c>
      <c r="AA232" s="21">
        <f t="shared" si="77"/>
        <v>0</v>
      </c>
      <c r="AC232" s="9">
        <v>0</v>
      </c>
      <c r="AE232" s="9">
        <v>1.99</v>
      </c>
      <c r="AG232" s="9">
        <f t="shared" si="78"/>
        <v>-1.99</v>
      </c>
      <c r="AI232" s="21" t="str">
        <f t="shared" si="79"/>
        <v>N.M.</v>
      </c>
    </row>
    <row r="233" spans="1:35" ht="12.75" outlineLevel="1">
      <c r="A233" s="1" t="s">
        <v>622</v>
      </c>
      <c r="B233" s="16" t="s">
        <v>623</v>
      </c>
      <c r="C233" s="1" t="s">
        <v>1174</v>
      </c>
      <c r="E233" s="5">
        <v>0</v>
      </c>
      <c r="G233" s="5">
        <v>0</v>
      </c>
      <c r="I233" s="9">
        <f t="shared" si="72"/>
        <v>0</v>
      </c>
      <c r="K233" s="21">
        <f t="shared" si="73"/>
        <v>0</v>
      </c>
      <c r="M233" s="9">
        <v>0</v>
      </c>
      <c r="O233" s="9">
        <v>0</v>
      </c>
      <c r="Q233" s="9">
        <f t="shared" si="74"/>
        <v>0</v>
      </c>
      <c r="S233" s="21">
        <f t="shared" si="75"/>
        <v>0</v>
      </c>
      <c r="U233" s="9">
        <v>0</v>
      </c>
      <c r="W233" s="9">
        <v>0</v>
      </c>
      <c r="Y233" s="9">
        <f t="shared" si="76"/>
        <v>0</v>
      </c>
      <c r="AA233" s="21">
        <f t="shared" si="77"/>
        <v>0</v>
      </c>
      <c r="AC233" s="9">
        <v>-194.75</v>
      </c>
      <c r="AE233" s="9">
        <v>489.34</v>
      </c>
      <c r="AG233" s="9">
        <f t="shared" si="78"/>
        <v>-684.0899999999999</v>
      </c>
      <c r="AI233" s="21">
        <f t="shared" si="79"/>
        <v>-1.3979850410757346</v>
      </c>
    </row>
    <row r="234" spans="1:35" ht="12.75" outlineLevel="1">
      <c r="A234" s="1" t="s">
        <v>624</v>
      </c>
      <c r="B234" s="16" t="s">
        <v>625</v>
      </c>
      <c r="C234" s="1" t="s">
        <v>1175</v>
      </c>
      <c r="E234" s="5">
        <v>0</v>
      </c>
      <c r="G234" s="5">
        <v>0</v>
      </c>
      <c r="I234" s="9">
        <f t="shared" si="72"/>
        <v>0</v>
      </c>
      <c r="K234" s="21">
        <f t="shared" si="73"/>
        <v>0</v>
      </c>
      <c r="M234" s="9">
        <v>0</v>
      </c>
      <c r="O234" s="9">
        <v>458.16</v>
      </c>
      <c r="Q234" s="9">
        <f t="shared" si="74"/>
        <v>-458.16</v>
      </c>
      <c r="S234" s="21" t="str">
        <f t="shared" si="75"/>
        <v>N.M.</v>
      </c>
      <c r="U234" s="9">
        <v>0</v>
      </c>
      <c r="W234" s="9">
        <v>0</v>
      </c>
      <c r="Y234" s="9">
        <f t="shared" si="76"/>
        <v>0</v>
      </c>
      <c r="AA234" s="21">
        <f t="shared" si="77"/>
        <v>0</v>
      </c>
      <c r="AC234" s="9">
        <v>0</v>
      </c>
      <c r="AE234" s="9">
        <v>458.16</v>
      </c>
      <c r="AG234" s="9">
        <f t="shared" si="78"/>
        <v>-458.16</v>
      </c>
      <c r="AI234" s="21" t="str">
        <f t="shared" si="79"/>
        <v>N.M.</v>
      </c>
    </row>
    <row r="235" spans="1:35" ht="12.75" outlineLevel="1">
      <c r="A235" s="1" t="s">
        <v>626</v>
      </c>
      <c r="B235" s="16" t="s">
        <v>627</v>
      </c>
      <c r="C235" s="1" t="s">
        <v>1176</v>
      </c>
      <c r="E235" s="5">
        <v>0</v>
      </c>
      <c r="G235" s="5">
        <v>0</v>
      </c>
      <c r="I235" s="9">
        <f t="shared" si="72"/>
        <v>0</v>
      </c>
      <c r="K235" s="21">
        <f t="shared" si="73"/>
        <v>0</v>
      </c>
      <c r="M235" s="9">
        <v>0</v>
      </c>
      <c r="O235" s="9">
        <v>4497.36</v>
      </c>
      <c r="Q235" s="9">
        <f t="shared" si="74"/>
        <v>-4497.36</v>
      </c>
      <c r="S235" s="21" t="str">
        <f t="shared" si="75"/>
        <v>N.M.</v>
      </c>
      <c r="U235" s="9">
        <v>0</v>
      </c>
      <c r="W235" s="9">
        <v>0</v>
      </c>
      <c r="Y235" s="9">
        <f t="shared" si="76"/>
        <v>0</v>
      </c>
      <c r="AA235" s="21">
        <f t="shared" si="77"/>
        <v>0</v>
      </c>
      <c r="AC235" s="9">
        <v>0</v>
      </c>
      <c r="AE235" s="9">
        <v>4497.36</v>
      </c>
      <c r="AG235" s="9">
        <f t="shared" si="78"/>
        <v>-4497.36</v>
      </c>
      <c r="AI235" s="21" t="str">
        <f t="shared" si="79"/>
        <v>N.M.</v>
      </c>
    </row>
    <row r="236" spans="1:35" ht="12.75" outlineLevel="1">
      <c r="A236" s="1" t="s">
        <v>628</v>
      </c>
      <c r="B236" s="16" t="s">
        <v>629</v>
      </c>
      <c r="C236" s="1" t="s">
        <v>1177</v>
      </c>
      <c r="E236" s="5">
        <v>843101.793</v>
      </c>
      <c r="G236" s="5">
        <v>656118.806</v>
      </c>
      <c r="I236" s="9">
        <f t="shared" si="72"/>
        <v>186982.98699999996</v>
      </c>
      <c r="K236" s="21">
        <f t="shared" si="73"/>
        <v>0.28498342874811605</v>
      </c>
      <c r="M236" s="9">
        <v>2146279.741</v>
      </c>
      <c r="O236" s="9">
        <v>2004364.991</v>
      </c>
      <c r="Q236" s="9">
        <f t="shared" si="74"/>
        <v>141914.75</v>
      </c>
      <c r="S236" s="21">
        <f t="shared" si="75"/>
        <v>0.07080284810262884</v>
      </c>
      <c r="U236" s="9">
        <v>843101.793</v>
      </c>
      <c r="W236" s="9">
        <v>656118.806</v>
      </c>
      <c r="Y236" s="9">
        <f t="shared" si="76"/>
        <v>186982.98699999996</v>
      </c>
      <c r="AA236" s="21">
        <f t="shared" si="77"/>
        <v>0.28498342874811605</v>
      </c>
      <c r="AC236" s="9">
        <v>7425845.0819999995</v>
      </c>
      <c r="AE236" s="9">
        <v>8113387.984999999</v>
      </c>
      <c r="AG236" s="9">
        <f t="shared" si="78"/>
        <v>-687542.9029999999</v>
      </c>
      <c r="AI236" s="21">
        <f t="shared" si="79"/>
        <v>-0.08474177547913728</v>
      </c>
    </row>
    <row r="237" spans="1:35" ht="12.75" outlineLevel="1">
      <c r="A237" s="1" t="s">
        <v>630</v>
      </c>
      <c r="B237" s="16" t="s">
        <v>631</v>
      </c>
      <c r="C237" s="1" t="s">
        <v>1178</v>
      </c>
      <c r="E237" s="5">
        <v>739.4680000000001</v>
      </c>
      <c r="G237" s="5">
        <v>12425.425</v>
      </c>
      <c r="I237" s="9">
        <f t="shared" si="72"/>
        <v>-11685.956999999999</v>
      </c>
      <c r="K237" s="21">
        <f t="shared" si="73"/>
        <v>-0.9404875084755652</v>
      </c>
      <c r="M237" s="9">
        <v>200896.669</v>
      </c>
      <c r="O237" s="9">
        <v>211786.561</v>
      </c>
      <c r="Q237" s="9">
        <f t="shared" si="74"/>
        <v>-10889.891999999993</v>
      </c>
      <c r="S237" s="21">
        <f t="shared" si="75"/>
        <v>-0.05141918329747086</v>
      </c>
      <c r="U237" s="9">
        <v>739.4680000000001</v>
      </c>
      <c r="W237" s="9">
        <v>12425.425</v>
      </c>
      <c r="Y237" s="9">
        <f t="shared" si="76"/>
        <v>-11685.956999999999</v>
      </c>
      <c r="AA237" s="21">
        <f t="shared" si="77"/>
        <v>-0.9404875084755652</v>
      </c>
      <c r="AC237" s="9">
        <v>826610.517</v>
      </c>
      <c r="AE237" s="9">
        <v>950879.417</v>
      </c>
      <c r="AG237" s="9">
        <f t="shared" si="78"/>
        <v>-124268.90000000002</v>
      </c>
      <c r="AI237" s="21">
        <f t="shared" si="79"/>
        <v>-0.13068838990338563</v>
      </c>
    </row>
    <row r="238" spans="1:35" ht="12.75" outlineLevel="1">
      <c r="A238" s="1" t="s">
        <v>632</v>
      </c>
      <c r="B238" s="16" t="s">
        <v>633</v>
      </c>
      <c r="C238" s="1" t="s">
        <v>1179</v>
      </c>
      <c r="E238" s="5">
        <v>87.57</v>
      </c>
      <c r="G238" s="5">
        <v>56.13</v>
      </c>
      <c r="I238" s="9">
        <f t="shared" si="72"/>
        <v>31.43999999999999</v>
      </c>
      <c r="K238" s="21">
        <f t="shared" si="73"/>
        <v>0.5601282736504541</v>
      </c>
      <c r="M238" s="9">
        <v>280.21</v>
      </c>
      <c r="O238" s="9">
        <v>53.38</v>
      </c>
      <c r="Q238" s="9">
        <f t="shared" si="74"/>
        <v>226.82999999999998</v>
      </c>
      <c r="S238" s="21">
        <f t="shared" si="75"/>
        <v>4.249344323716747</v>
      </c>
      <c r="U238" s="9">
        <v>87.57</v>
      </c>
      <c r="W238" s="9">
        <v>56.13</v>
      </c>
      <c r="Y238" s="9">
        <f t="shared" si="76"/>
        <v>31.43999999999999</v>
      </c>
      <c r="AA238" s="21">
        <f t="shared" si="77"/>
        <v>0.5601282736504541</v>
      </c>
      <c r="AC238" s="9">
        <v>1025.36</v>
      </c>
      <c r="AE238" s="9">
        <v>757.62</v>
      </c>
      <c r="AG238" s="9">
        <f t="shared" si="78"/>
        <v>267.7399999999999</v>
      </c>
      <c r="AI238" s="21">
        <f t="shared" si="79"/>
        <v>0.35339616166415866</v>
      </c>
    </row>
    <row r="239" spans="1:35" ht="12.75" outlineLevel="1">
      <c r="A239" s="1" t="s">
        <v>634</v>
      </c>
      <c r="B239" s="16" t="s">
        <v>635</v>
      </c>
      <c r="C239" s="1" t="s">
        <v>1180</v>
      </c>
      <c r="E239" s="5">
        <v>0</v>
      </c>
      <c r="G239" s="5">
        <v>0</v>
      </c>
      <c r="I239" s="9">
        <f t="shared" si="72"/>
        <v>0</v>
      </c>
      <c r="K239" s="21">
        <f t="shared" si="73"/>
        <v>0</v>
      </c>
      <c r="M239" s="9">
        <v>0</v>
      </c>
      <c r="O239" s="9">
        <v>0</v>
      </c>
      <c r="Q239" s="9">
        <f t="shared" si="74"/>
        <v>0</v>
      </c>
      <c r="S239" s="21">
        <f t="shared" si="75"/>
        <v>0</v>
      </c>
      <c r="U239" s="9">
        <v>0</v>
      </c>
      <c r="W239" s="9">
        <v>0</v>
      </c>
      <c r="Y239" s="9">
        <f t="shared" si="76"/>
        <v>0</v>
      </c>
      <c r="AA239" s="21">
        <f t="shared" si="77"/>
        <v>0</v>
      </c>
      <c r="AC239" s="9">
        <v>0</v>
      </c>
      <c r="AE239" s="9">
        <v>-31.67</v>
      </c>
      <c r="AG239" s="9">
        <f t="shared" si="78"/>
        <v>31.67</v>
      </c>
      <c r="AI239" s="21" t="str">
        <f t="shared" si="79"/>
        <v>N.M.</v>
      </c>
    </row>
    <row r="240" spans="1:35" ht="12.75" outlineLevel="1">
      <c r="A240" s="1" t="s">
        <v>636</v>
      </c>
      <c r="B240" s="16" t="s">
        <v>637</v>
      </c>
      <c r="C240" s="1" t="s">
        <v>1181</v>
      </c>
      <c r="E240" s="5">
        <v>0</v>
      </c>
      <c r="G240" s="5">
        <v>0</v>
      </c>
      <c r="I240" s="9">
        <f t="shared" si="72"/>
        <v>0</v>
      </c>
      <c r="K240" s="21">
        <f t="shared" si="73"/>
        <v>0</v>
      </c>
      <c r="M240" s="9">
        <v>-0.17</v>
      </c>
      <c r="O240" s="9">
        <v>-118046.85</v>
      </c>
      <c r="Q240" s="9">
        <f t="shared" si="74"/>
        <v>118046.68000000001</v>
      </c>
      <c r="S240" s="21">
        <f t="shared" si="75"/>
        <v>0.9999985598938049</v>
      </c>
      <c r="U240" s="9">
        <v>0</v>
      </c>
      <c r="W240" s="9">
        <v>0</v>
      </c>
      <c r="Y240" s="9">
        <f t="shared" si="76"/>
        <v>0</v>
      </c>
      <c r="AA240" s="21">
        <f t="shared" si="77"/>
        <v>0</v>
      </c>
      <c r="AC240" s="9">
        <v>-68.19</v>
      </c>
      <c r="AE240" s="9">
        <v>-181056.29</v>
      </c>
      <c r="AG240" s="9">
        <f t="shared" si="78"/>
        <v>180988.1</v>
      </c>
      <c r="AI240" s="21">
        <f t="shared" si="79"/>
        <v>0.9996233767962438</v>
      </c>
    </row>
    <row r="241" spans="1:35" ht="12.75" outlineLevel="1">
      <c r="A241" s="1" t="s">
        <v>638</v>
      </c>
      <c r="B241" s="16" t="s">
        <v>639</v>
      </c>
      <c r="C241" s="1" t="s">
        <v>1182</v>
      </c>
      <c r="E241" s="5">
        <v>-20606</v>
      </c>
      <c r="G241" s="5">
        <v>-15068</v>
      </c>
      <c r="I241" s="9">
        <f t="shared" si="72"/>
        <v>-5538</v>
      </c>
      <c r="K241" s="21">
        <f t="shared" si="73"/>
        <v>-0.36753384656225113</v>
      </c>
      <c r="M241" s="9">
        <v>-59087</v>
      </c>
      <c r="O241" s="9">
        <v>-60683</v>
      </c>
      <c r="Q241" s="9">
        <f t="shared" si="74"/>
        <v>1596</v>
      </c>
      <c r="S241" s="21">
        <f t="shared" si="75"/>
        <v>0.026300611373860885</v>
      </c>
      <c r="U241" s="9">
        <v>-20606</v>
      </c>
      <c r="W241" s="9">
        <v>-15068</v>
      </c>
      <c r="Y241" s="9">
        <f t="shared" si="76"/>
        <v>-5538</v>
      </c>
      <c r="AA241" s="21">
        <f t="shared" si="77"/>
        <v>-0.36753384656225113</v>
      </c>
      <c r="AC241" s="9">
        <v>-263156</v>
      </c>
      <c r="AE241" s="9">
        <v>-265307</v>
      </c>
      <c r="AG241" s="9">
        <f t="shared" si="78"/>
        <v>2151</v>
      </c>
      <c r="AI241" s="21">
        <f t="shared" si="79"/>
        <v>0.008107588567207048</v>
      </c>
    </row>
    <row r="242" spans="1:35" ht="12.75" outlineLevel="1">
      <c r="A242" s="1" t="s">
        <v>640</v>
      </c>
      <c r="B242" s="16" t="s">
        <v>641</v>
      </c>
      <c r="C242" s="1" t="s">
        <v>1183</v>
      </c>
      <c r="E242" s="5">
        <v>0</v>
      </c>
      <c r="G242" s="5">
        <v>0</v>
      </c>
      <c r="I242" s="9">
        <f t="shared" si="72"/>
        <v>0</v>
      </c>
      <c r="K242" s="21">
        <f t="shared" si="73"/>
        <v>0</v>
      </c>
      <c r="M242" s="9">
        <v>0</v>
      </c>
      <c r="O242" s="9">
        <v>0</v>
      </c>
      <c r="Q242" s="9">
        <f t="shared" si="74"/>
        <v>0</v>
      </c>
      <c r="S242" s="21">
        <f t="shared" si="75"/>
        <v>0</v>
      </c>
      <c r="U242" s="9">
        <v>0</v>
      </c>
      <c r="W242" s="9">
        <v>0</v>
      </c>
      <c r="Y242" s="9">
        <f t="shared" si="76"/>
        <v>0</v>
      </c>
      <c r="AA242" s="21">
        <f t="shared" si="77"/>
        <v>0</v>
      </c>
      <c r="AC242" s="9">
        <v>29.81</v>
      </c>
      <c r="AE242" s="9">
        <v>0</v>
      </c>
      <c r="AG242" s="9">
        <f t="shared" si="78"/>
        <v>29.81</v>
      </c>
      <c r="AI242" s="21" t="str">
        <f t="shared" si="79"/>
        <v>N.M.</v>
      </c>
    </row>
    <row r="243" spans="1:35" ht="12.75" outlineLevel="1">
      <c r="A243" s="1" t="s">
        <v>642</v>
      </c>
      <c r="B243" s="16" t="s">
        <v>643</v>
      </c>
      <c r="C243" s="1" t="s">
        <v>1184</v>
      </c>
      <c r="E243" s="5">
        <v>-3284.42</v>
      </c>
      <c r="G243" s="5">
        <v>-683.11</v>
      </c>
      <c r="I243" s="9">
        <f t="shared" si="72"/>
        <v>-2601.31</v>
      </c>
      <c r="K243" s="21">
        <f t="shared" si="73"/>
        <v>-3.8080397007802547</v>
      </c>
      <c r="M243" s="9">
        <v>-7288.91</v>
      </c>
      <c r="O243" s="9">
        <v>-3407.82</v>
      </c>
      <c r="Q243" s="9">
        <f t="shared" si="74"/>
        <v>-3881.0899999999997</v>
      </c>
      <c r="S243" s="21">
        <f t="shared" si="75"/>
        <v>-1.1388776402509522</v>
      </c>
      <c r="U243" s="9">
        <v>-3284.42</v>
      </c>
      <c r="W243" s="9">
        <v>-683.11</v>
      </c>
      <c r="Y243" s="9">
        <f t="shared" si="76"/>
        <v>-2601.31</v>
      </c>
      <c r="AA243" s="21">
        <f t="shared" si="77"/>
        <v>-3.8080397007802547</v>
      </c>
      <c r="AC243" s="9">
        <v>-18979.75</v>
      </c>
      <c r="AE243" s="9">
        <v>-24733.85</v>
      </c>
      <c r="AG243" s="9">
        <f t="shared" si="78"/>
        <v>5754.0999999999985</v>
      </c>
      <c r="AI243" s="21">
        <f t="shared" si="79"/>
        <v>0.23264069281571606</v>
      </c>
    </row>
    <row r="244" spans="1:35" ht="12.75" outlineLevel="1">
      <c r="A244" s="1" t="s">
        <v>644</v>
      </c>
      <c r="B244" s="16" t="s">
        <v>645</v>
      </c>
      <c r="C244" s="1" t="s">
        <v>1185</v>
      </c>
      <c r="E244" s="5">
        <v>-45337.86</v>
      </c>
      <c r="G244" s="5">
        <v>-62881.09</v>
      </c>
      <c r="I244" s="9">
        <f t="shared" si="72"/>
        <v>17543.229999999996</v>
      </c>
      <c r="K244" s="21">
        <f t="shared" si="73"/>
        <v>0.27899055184953053</v>
      </c>
      <c r="M244" s="9">
        <v>-111838.12</v>
      </c>
      <c r="O244" s="9">
        <v>-117418.92</v>
      </c>
      <c r="Q244" s="9">
        <f t="shared" si="74"/>
        <v>5580.800000000003</v>
      </c>
      <c r="S244" s="21">
        <f t="shared" si="75"/>
        <v>0.04752896722265886</v>
      </c>
      <c r="U244" s="9">
        <v>-45337.86</v>
      </c>
      <c r="W244" s="9">
        <v>-62881.09</v>
      </c>
      <c r="Y244" s="9">
        <f t="shared" si="76"/>
        <v>17543.229999999996</v>
      </c>
      <c r="AA244" s="21">
        <f t="shared" si="77"/>
        <v>0.27899055184953053</v>
      </c>
      <c r="AC244" s="9">
        <v>-393969.82</v>
      </c>
      <c r="AE244" s="9">
        <v>-386354.04</v>
      </c>
      <c r="AG244" s="9">
        <f t="shared" si="78"/>
        <v>-7615.780000000028</v>
      </c>
      <c r="AI244" s="21">
        <f t="shared" si="79"/>
        <v>-0.019711920185951796</v>
      </c>
    </row>
    <row r="245" spans="1:35" ht="12.75" outlineLevel="1">
      <c r="A245" s="1" t="s">
        <v>646</v>
      </c>
      <c r="B245" s="16" t="s">
        <v>647</v>
      </c>
      <c r="C245" s="1" t="s">
        <v>1186</v>
      </c>
      <c r="E245" s="5">
        <v>0</v>
      </c>
      <c r="G245" s="5">
        <v>0</v>
      </c>
      <c r="I245" s="9">
        <f t="shared" si="72"/>
        <v>0</v>
      </c>
      <c r="K245" s="21">
        <f t="shared" si="73"/>
        <v>0</v>
      </c>
      <c r="M245" s="9">
        <v>0</v>
      </c>
      <c r="O245" s="9">
        <v>0</v>
      </c>
      <c r="Q245" s="9">
        <f t="shared" si="74"/>
        <v>0</v>
      </c>
      <c r="S245" s="21">
        <f t="shared" si="75"/>
        <v>0</v>
      </c>
      <c r="U245" s="9">
        <v>0</v>
      </c>
      <c r="W245" s="9">
        <v>0</v>
      </c>
      <c r="Y245" s="9">
        <f t="shared" si="76"/>
        <v>0</v>
      </c>
      <c r="AA245" s="21">
        <f t="shared" si="77"/>
        <v>0</v>
      </c>
      <c r="AC245" s="9">
        <v>0</v>
      </c>
      <c r="AE245" s="9">
        <v>7251.43</v>
      </c>
      <c r="AG245" s="9">
        <f t="shared" si="78"/>
        <v>-7251.43</v>
      </c>
      <c r="AI245" s="21" t="str">
        <f t="shared" si="79"/>
        <v>N.M.</v>
      </c>
    </row>
    <row r="246" spans="1:35" ht="12.75" outlineLevel="1">
      <c r="A246" s="1" t="s">
        <v>648</v>
      </c>
      <c r="B246" s="16" t="s">
        <v>649</v>
      </c>
      <c r="C246" s="1" t="s">
        <v>1187</v>
      </c>
      <c r="E246" s="5">
        <v>0</v>
      </c>
      <c r="G246" s="5">
        <v>0</v>
      </c>
      <c r="I246" s="9">
        <f t="shared" si="72"/>
        <v>0</v>
      </c>
      <c r="K246" s="21">
        <f t="shared" si="73"/>
        <v>0</v>
      </c>
      <c r="M246" s="9">
        <v>0</v>
      </c>
      <c r="O246" s="9">
        <v>0</v>
      </c>
      <c r="Q246" s="9">
        <f t="shared" si="74"/>
        <v>0</v>
      </c>
      <c r="S246" s="21">
        <f t="shared" si="75"/>
        <v>0</v>
      </c>
      <c r="U246" s="9">
        <v>0</v>
      </c>
      <c r="W246" s="9">
        <v>0</v>
      </c>
      <c r="Y246" s="9">
        <f t="shared" si="76"/>
        <v>0</v>
      </c>
      <c r="AA246" s="21">
        <f t="shared" si="77"/>
        <v>0</v>
      </c>
      <c r="AC246" s="9">
        <v>0</v>
      </c>
      <c r="AE246" s="9">
        <v>-839.37</v>
      </c>
      <c r="AG246" s="9">
        <f t="shared" si="78"/>
        <v>839.37</v>
      </c>
      <c r="AI246" s="21" t="str">
        <f t="shared" si="79"/>
        <v>N.M.</v>
      </c>
    </row>
    <row r="247" spans="1:35" ht="12.75" outlineLevel="1">
      <c r="A247" s="1" t="s">
        <v>650</v>
      </c>
      <c r="B247" s="16" t="s">
        <v>651</v>
      </c>
      <c r="C247" s="1" t="s">
        <v>1188</v>
      </c>
      <c r="E247" s="5">
        <v>122904.168</v>
      </c>
      <c r="G247" s="5">
        <v>61109.164</v>
      </c>
      <c r="I247" s="9">
        <f t="shared" si="72"/>
        <v>61795.00400000001</v>
      </c>
      <c r="K247" s="21">
        <f t="shared" si="73"/>
        <v>1.0112231939550018</v>
      </c>
      <c r="M247" s="9">
        <v>320769.36199999996</v>
      </c>
      <c r="O247" s="9">
        <v>489023.733</v>
      </c>
      <c r="Q247" s="9">
        <f t="shared" si="74"/>
        <v>-168254.37100000004</v>
      </c>
      <c r="S247" s="21">
        <f t="shared" si="75"/>
        <v>-0.344061769697382</v>
      </c>
      <c r="U247" s="9">
        <v>122904.168</v>
      </c>
      <c r="W247" s="9">
        <v>61109.164</v>
      </c>
      <c r="Y247" s="9">
        <f t="shared" si="76"/>
        <v>61795.00400000001</v>
      </c>
      <c r="AA247" s="21">
        <f t="shared" si="77"/>
        <v>1.0112231939550018</v>
      </c>
      <c r="AC247" s="9">
        <v>1543465.2380000001</v>
      </c>
      <c r="AE247" s="9">
        <v>1944196.111</v>
      </c>
      <c r="AG247" s="9">
        <f t="shared" si="78"/>
        <v>-400730.8729999999</v>
      </c>
      <c r="AI247" s="21">
        <f t="shared" si="79"/>
        <v>-0.20611648728886892</v>
      </c>
    </row>
    <row r="248" spans="1:35" ht="12.75" outlineLevel="1">
      <c r="A248" s="1" t="s">
        <v>652</v>
      </c>
      <c r="B248" s="16" t="s">
        <v>653</v>
      </c>
      <c r="C248" s="1" t="s">
        <v>1189</v>
      </c>
      <c r="E248" s="5">
        <v>-323.89</v>
      </c>
      <c r="G248" s="5">
        <v>0</v>
      </c>
      <c r="I248" s="9">
        <f t="shared" si="72"/>
        <v>-323.89</v>
      </c>
      <c r="K248" s="21" t="str">
        <f t="shared" si="73"/>
        <v>N.M.</v>
      </c>
      <c r="M248" s="9">
        <v>-1.6599999999999682</v>
      </c>
      <c r="O248" s="9">
        <v>0</v>
      </c>
      <c r="Q248" s="9">
        <f t="shared" si="74"/>
        <v>-1.6599999999999682</v>
      </c>
      <c r="S248" s="21" t="str">
        <f t="shared" si="75"/>
        <v>N.M.</v>
      </c>
      <c r="U248" s="9">
        <v>-323.89</v>
      </c>
      <c r="W248" s="9">
        <v>0</v>
      </c>
      <c r="Y248" s="9">
        <f t="shared" si="76"/>
        <v>-323.89</v>
      </c>
      <c r="AA248" s="21" t="str">
        <f t="shared" si="77"/>
        <v>N.M.</v>
      </c>
      <c r="AC248" s="9">
        <v>-1.6599999999999682</v>
      </c>
      <c r="AE248" s="9">
        <v>0</v>
      </c>
      <c r="AG248" s="9">
        <f t="shared" si="78"/>
        <v>-1.6599999999999682</v>
      </c>
      <c r="AI248" s="21" t="str">
        <f t="shared" si="79"/>
        <v>N.M.</v>
      </c>
    </row>
    <row r="249" spans="1:35" ht="12.75" outlineLevel="1">
      <c r="A249" s="1" t="s">
        <v>654</v>
      </c>
      <c r="B249" s="16" t="s">
        <v>655</v>
      </c>
      <c r="C249" s="1" t="s">
        <v>1190</v>
      </c>
      <c r="E249" s="5">
        <v>517513.25</v>
      </c>
      <c r="G249" s="5">
        <v>374707.07</v>
      </c>
      <c r="I249" s="9">
        <f t="shared" si="72"/>
        <v>142806.18</v>
      </c>
      <c r="K249" s="21">
        <f t="shared" si="73"/>
        <v>0.38111418607607267</v>
      </c>
      <c r="M249" s="9">
        <v>1587311.54</v>
      </c>
      <c r="O249" s="9">
        <v>907776.53</v>
      </c>
      <c r="Q249" s="9">
        <f t="shared" si="74"/>
        <v>679535.01</v>
      </c>
      <c r="S249" s="21">
        <f t="shared" si="75"/>
        <v>0.7485708073990412</v>
      </c>
      <c r="U249" s="9">
        <v>517513.25</v>
      </c>
      <c r="W249" s="9">
        <v>374707.07</v>
      </c>
      <c r="Y249" s="9">
        <f t="shared" si="76"/>
        <v>142806.18</v>
      </c>
      <c r="AA249" s="21">
        <f t="shared" si="77"/>
        <v>0.38111418607607267</v>
      </c>
      <c r="AC249" s="9">
        <v>4836548.08</v>
      </c>
      <c r="AE249" s="9">
        <v>3967590.57</v>
      </c>
      <c r="AG249" s="9">
        <f t="shared" si="78"/>
        <v>868957.5100000002</v>
      </c>
      <c r="AI249" s="21">
        <f t="shared" si="79"/>
        <v>0.21901390646767271</v>
      </c>
    </row>
    <row r="250" spans="1:35" ht="12.75" outlineLevel="1">
      <c r="A250" s="1" t="s">
        <v>656</v>
      </c>
      <c r="B250" s="16" t="s">
        <v>657</v>
      </c>
      <c r="C250" s="1" t="s">
        <v>1191</v>
      </c>
      <c r="E250" s="5">
        <v>26509.6</v>
      </c>
      <c r="G250" s="5">
        <v>104880.76</v>
      </c>
      <c r="I250" s="9">
        <f aca="true" t="shared" si="80" ref="I250:I281">+E250-G250</f>
        <v>-78371.16</v>
      </c>
      <c r="K250" s="21">
        <f aca="true" t="shared" si="81" ref="K250:K281">IF(G250&lt;0,IF(I250=0,0,IF(OR(G250=0,E250=0),"N.M.",IF(ABS(I250/G250)&gt;=10,"N.M.",I250/(-G250)))),IF(I250=0,0,IF(OR(G250=0,E250=0),"N.M.",IF(ABS(I250/G250)&gt;=10,"N.M.",I250/G250))))</f>
        <v>-0.7472405806365249</v>
      </c>
      <c r="M250" s="9">
        <v>88070.03</v>
      </c>
      <c r="O250" s="9">
        <v>159438.25</v>
      </c>
      <c r="Q250" s="9">
        <f aca="true" t="shared" si="82" ref="Q250:Q281">(+M250-O250)</f>
        <v>-71368.22</v>
      </c>
      <c r="S250" s="21">
        <f aca="true" t="shared" si="83" ref="S250:S281">IF(O250&lt;0,IF(Q250=0,0,IF(OR(O250=0,M250=0),"N.M.",IF(ABS(Q250/O250)&gt;=10,"N.M.",Q250/(-O250)))),IF(Q250=0,0,IF(OR(O250=0,M250=0),"N.M.",IF(ABS(Q250/O250)&gt;=10,"N.M.",Q250/O250))))</f>
        <v>-0.4476229512052472</v>
      </c>
      <c r="U250" s="9">
        <v>26509.6</v>
      </c>
      <c r="W250" s="9">
        <v>104880.76</v>
      </c>
      <c r="Y250" s="9">
        <f aca="true" t="shared" si="84" ref="Y250:Y281">(+U250-W250)</f>
        <v>-78371.16</v>
      </c>
      <c r="AA250" s="21">
        <f aca="true" t="shared" si="85" ref="AA250:AA281">IF(W250&lt;0,IF(Y250=0,0,IF(OR(W250=0,U250=0),"N.M.",IF(ABS(Y250/W250)&gt;=10,"N.M.",Y250/(-W250)))),IF(Y250=0,0,IF(OR(W250=0,U250=0),"N.M.",IF(ABS(Y250/W250)&gt;=10,"N.M.",Y250/W250))))</f>
        <v>-0.7472405806365249</v>
      </c>
      <c r="AC250" s="9">
        <v>354586.399</v>
      </c>
      <c r="AE250" s="9">
        <v>464337.55</v>
      </c>
      <c r="AG250" s="9">
        <f aca="true" t="shared" si="86" ref="AG250:AG281">(+AC250-AE250)</f>
        <v>-109751.15100000001</v>
      </c>
      <c r="AI250" s="21">
        <f aca="true" t="shared" si="87" ref="AI250:AI281">IF(AE250&lt;0,IF(AG250=0,0,IF(OR(AE250=0,AC250=0),"N.M.",IF(ABS(AG250/AE250)&gt;=10,"N.M.",AG250/(-AE250)))),IF(AG250=0,0,IF(OR(AE250=0,AC250=0),"N.M.",IF(ABS(AG250/AE250)&gt;=10,"N.M.",AG250/AE250))))</f>
        <v>-0.23636070569782697</v>
      </c>
    </row>
    <row r="251" spans="1:35" ht="12.75" outlineLevel="1">
      <c r="A251" s="1" t="s">
        <v>658</v>
      </c>
      <c r="B251" s="16" t="s">
        <v>659</v>
      </c>
      <c r="C251" s="1" t="s">
        <v>1192</v>
      </c>
      <c r="E251" s="5">
        <v>81269.74</v>
      </c>
      <c r="G251" s="5">
        <v>64824.99</v>
      </c>
      <c r="I251" s="9">
        <f t="shared" si="80"/>
        <v>16444.750000000007</v>
      </c>
      <c r="K251" s="21">
        <f t="shared" si="81"/>
        <v>0.2536791752686735</v>
      </c>
      <c r="M251" s="9">
        <v>242406.17</v>
      </c>
      <c r="O251" s="9">
        <v>184051.3</v>
      </c>
      <c r="Q251" s="9">
        <f t="shared" si="82"/>
        <v>58354.870000000024</v>
      </c>
      <c r="S251" s="21">
        <f t="shared" si="83"/>
        <v>0.31705763556138983</v>
      </c>
      <c r="U251" s="9">
        <v>81269.74</v>
      </c>
      <c r="W251" s="9">
        <v>64824.99</v>
      </c>
      <c r="Y251" s="9">
        <f t="shared" si="84"/>
        <v>16444.750000000007</v>
      </c>
      <c r="AA251" s="21">
        <f t="shared" si="85"/>
        <v>0.2536791752686735</v>
      </c>
      <c r="AC251" s="9">
        <v>964073.25</v>
      </c>
      <c r="AE251" s="9">
        <v>741415.99</v>
      </c>
      <c r="AG251" s="9">
        <f t="shared" si="86"/>
        <v>222657.26</v>
      </c>
      <c r="AI251" s="21">
        <f t="shared" si="87"/>
        <v>0.30031353923186904</v>
      </c>
    </row>
    <row r="252" spans="1:35" ht="12.75" outlineLevel="1">
      <c r="A252" s="1" t="s">
        <v>660</v>
      </c>
      <c r="B252" s="16" t="s">
        <v>661</v>
      </c>
      <c r="C252" s="1" t="s">
        <v>1193</v>
      </c>
      <c r="E252" s="5">
        <v>0</v>
      </c>
      <c r="G252" s="5">
        <v>0</v>
      </c>
      <c r="I252" s="9">
        <f t="shared" si="80"/>
        <v>0</v>
      </c>
      <c r="K252" s="21">
        <f t="shared" si="81"/>
        <v>0</v>
      </c>
      <c r="M252" s="9">
        <v>0</v>
      </c>
      <c r="O252" s="9">
        <v>0</v>
      </c>
      <c r="Q252" s="9">
        <f t="shared" si="82"/>
        <v>0</v>
      </c>
      <c r="S252" s="21">
        <f t="shared" si="83"/>
        <v>0</v>
      </c>
      <c r="U252" s="9">
        <v>0</v>
      </c>
      <c r="W252" s="9">
        <v>0</v>
      </c>
      <c r="Y252" s="9">
        <f t="shared" si="84"/>
        <v>0</v>
      </c>
      <c r="AA252" s="21">
        <f t="shared" si="85"/>
        <v>0</v>
      </c>
      <c r="AC252" s="9">
        <v>2729.598</v>
      </c>
      <c r="AE252" s="9">
        <v>85.71</v>
      </c>
      <c r="AG252" s="9">
        <f t="shared" si="86"/>
        <v>2643.888</v>
      </c>
      <c r="AI252" s="21" t="str">
        <f t="shared" si="87"/>
        <v>N.M.</v>
      </c>
    </row>
    <row r="253" spans="1:35" ht="12.75" outlineLevel="1">
      <c r="A253" s="1" t="s">
        <v>662</v>
      </c>
      <c r="B253" s="16" t="s">
        <v>663</v>
      </c>
      <c r="C253" s="1" t="s">
        <v>1194</v>
      </c>
      <c r="E253" s="5">
        <v>3914.5330000000004</v>
      </c>
      <c r="G253" s="5">
        <v>5021.365000000001</v>
      </c>
      <c r="I253" s="9">
        <f t="shared" si="80"/>
        <v>-1106.8320000000003</v>
      </c>
      <c r="K253" s="21">
        <f t="shared" si="81"/>
        <v>-0.22042452600040033</v>
      </c>
      <c r="M253" s="9">
        <v>5380.143</v>
      </c>
      <c r="O253" s="9">
        <v>7212.375000000001</v>
      </c>
      <c r="Q253" s="9">
        <f t="shared" si="82"/>
        <v>-1832.2320000000009</v>
      </c>
      <c r="S253" s="21">
        <f t="shared" si="83"/>
        <v>-0.2540400353558988</v>
      </c>
      <c r="U253" s="9">
        <v>3914.5330000000004</v>
      </c>
      <c r="W253" s="9">
        <v>5021.365000000001</v>
      </c>
      <c r="Y253" s="9">
        <f t="shared" si="84"/>
        <v>-1106.8320000000003</v>
      </c>
      <c r="AA253" s="21">
        <f t="shared" si="85"/>
        <v>-0.22042452600040033</v>
      </c>
      <c r="AC253" s="9">
        <v>12115.528000000002</v>
      </c>
      <c r="AE253" s="9">
        <v>20732.268</v>
      </c>
      <c r="AG253" s="9">
        <f t="shared" si="86"/>
        <v>-8616.739999999998</v>
      </c>
      <c r="AI253" s="21">
        <f t="shared" si="87"/>
        <v>-0.41561974792145256</v>
      </c>
    </row>
    <row r="254" spans="1:35" ht="12.75" outlineLevel="1">
      <c r="A254" s="1" t="s">
        <v>664</v>
      </c>
      <c r="B254" s="16" t="s">
        <v>665</v>
      </c>
      <c r="C254" s="1" t="s">
        <v>1195</v>
      </c>
      <c r="E254" s="5">
        <v>0</v>
      </c>
      <c r="G254" s="5">
        <v>0</v>
      </c>
      <c r="I254" s="9">
        <f t="shared" si="80"/>
        <v>0</v>
      </c>
      <c r="K254" s="21">
        <f t="shared" si="81"/>
        <v>0</v>
      </c>
      <c r="M254" s="9">
        <v>0</v>
      </c>
      <c r="O254" s="9">
        <v>0</v>
      </c>
      <c r="Q254" s="9">
        <f t="shared" si="82"/>
        <v>0</v>
      </c>
      <c r="S254" s="21">
        <f t="shared" si="83"/>
        <v>0</v>
      </c>
      <c r="U254" s="9">
        <v>0</v>
      </c>
      <c r="W254" s="9">
        <v>0</v>
      </c>
      <c r="Y254" s="9">
        <f t="shared" si="84"/>
        <v>0</v>
      </c>
      <c r="AA254" s="21">
        <f t="shared" si="85"/>
        <v>0</v>
      </c>
      <c r="AC254" s="9">
        <v>34.23</v>
      </c>
      <c r="AE254" s="9">
        <v>0</v>
      </c>
      <c r="AG254" s="9">
        <f t="shared" si="86"/>
        <v>34.23</v>
      </c>
      <c r="AI254" s="21" t="str">
        <f t="shared" si="87"/>
        <v>N.M.</v>
      </c>
    </row>
    <row r="255" spans="1:35" ht="12.75" outlineLevel="1">
      <c r="A255" s="1" t="s">
        <v>666</v>
      </c>
      <c r="B255" s="16" t="s">
        <v>667</v>
      </c>
      <c r="C255" s="1" t="s">
        <v>1196</v>
      </c>
      <c r="E255" s="5">
        <v>18959.16</v>
      </c>
      <c r="G255" s="5">
        <v>39065.7</v>
      </c>
      <c r="I255" s="9">
        <f t="shared" si="80"/>
        <v>-20106.539999999997</v>
      </c>
      <c r="K255" s="21">
        <f t="shared" si="81"/>
        <v>-0.5146852609834202</v>
      </c>
      <c r="M255" s="9">
        <v>478281.37</v>
      </c>
      <c r="O255" s="9">
        <v>49441.35</v>
      </c>
      <c r="Q255" s="9">
        <f t="shared" si="82"/>
        <v>428840.02</v>
      </c>
      <c r="S255" s="21">
        <f t="shared" si="83"/>
        <v>8.673711781737351</v>
      </c>
      <c r="U255" s="9">
        <v>18959.16</v>
      </c>
      <c r="W255" s="9">
        <v>39065.7</v>
      </c>
      <c r="Y255" s="9">
        <f t="shared" si="84"/>
        <v>-20106.539999999997</v>
      </c>
      <c r="AA255" s="21">
        <f t="shared" si="85"/>
        <v>-0.5146852609834202</v>
      </c>
      <c r="AC255" s="9">
        <v>1402613.25</v>
      </c>
      <c r="AE255" s="9">
        <v>232526.49</v>
      </c>
      <c r="AG255" s="9">
        <f t="shared" si="86"/>
        <v>1170086.76</v>
      </c>
      <c r="AI255" s="21">
        <f t="shared" si="87"/>
        <v>5.032057895855221</v>
      </c>
    </row>
    <row r="256" spans="1:35" ht="12.75" outlineLevel="1">
      <c r="A256" s="1" t="s">
        <v>668</v>
      </c>
      <c r="B256" s="16" t="s">
        <v>669</v>
      </c>
      <c r="C256" s="1" t="s">
        <v>1197</v>
      </c>
      <c r="E256" s="5">
        <v>798.8230000000001</v>
      </c>
      <c r="G256" s="5">
        <v>20.83</v>
      </c>
      <c r="I256" s="9">
        <f t="shared" si="80"/>
        <v>777.993</v>
      </c>
      <c r="K256" s="21" t="str">
        <f t="shared" si="81"/>
        <v>N.M.</v>
      </c>
      <c r="M256" s="9">
        <v>2943.165</v>
      </c>
      <c r="O256" s="9">
        <v>797.71</v>
      </c>
      <c r="Q256" s="9">
        <f t="shared" si="82"/>
        <v>2145.455</v>
      </c>
      <c r="S256" s="21">
        <f t="shared" si="83"/>
        <v>2.689517493826077</v>
      </c>
      <c r="U256" s="9">
        <v>798.8230000000001</v>
      </c>
      <c r="W256" s="9">
        <v>20.83</v>
      </c>
      <c r="Y256" s="9">
        <f t="shared" si="84"/>
        <v>777.993</v>
      </c>
      <c r="AA256" s="21" t="str">
        <f t="shared" si="85"/>
        <v>N.M.</v>
      </c>
      <c r="AC256" s="9">
        <v>32535.557</v>
      </c>
      <c r="AE256" s="9">
        <v>24389.191000000003</v>
      </c>
      <c r="AG256" s="9">
        <f t="shared" si="86"/>
        <v>8146.365999999998</v>
      </c>
      <c r="AI256" s="21">
        <f t="shared" si="87"/>
        <v>0.33401542511188653</v>
      </c>
    </row>
    <row r="257" spans="1:35" ht="12.75" outlineLevel="1">
      <c r="A257" s="1" t="s">
        <v>670</v>
      </c>
      <c r="B257" s="16" t="s">
        <v>671</v>
      </c>
      <c r="C257" s="1" t="s">
        <v>1198</v>
      </c>
      <c r="E257" s="5">
        <v>-2645.231</v>
      </c>
      <c r="G257" s="5">
        <v>0</v>
      </c>
      <c r="I257" s="9">
        <f t="shared" si="80"/>
        <v>-2645.231</v>
      </c>
      <c r="K257" s="21" t="str">
        <f t="shared" si="81"/>
        <v>N.M.</v>
      </c>
      <c r="M257" s="9">
        <v>-20287.499</v>
      </c>
      <c r="O257" s="9">
        <v>0</v>
      </c>
      <c r="Q257" s="9">
        <f t="shared" si="82"/>
        <v>-20287.499</v>
      </c>
      <c r="S257" s="21" t="str">
        <f t="shared" si="83"/>
        <v>N.M.</v>
      </c>
      <c r="U257" s="9">
        <v>-2645.231</v>
      </c>
      <c r="W257" s="9">
        <v>0</v>
      </c>
      <c r="Y257" s="9">
        <f t="shared" si="84"/>
        <v>-2645.231</v>
      </c>
      <c r="AA257" s="21" t="str">
        <f t="shared" si="85"/>
        <v>N.M.</v>
      </c>
      <c r="AC257" s="9">
        <v>-53614.993</v>
      </c>
      <c r="AE257" s="9">
        <v>0</v>
      </c>
      <c r="AG257" s="9">
        <f t="shared" si="86"/>
        <v>-53614.993</v>
      </c>
      <c r="AI257" s="21" t="str">
        <f t="shared" si="87"/>
        <v>N.M.</v>
      </c>
    </row>
    <row r="258" spans="1:35" ht="12.75" outlineLevel="1">
      <c r="A258" s="1" t="s">
        <v>672</v>
      </c>
      <c r="B258" s="16" t="s">
        <v>673</v>
      </c>
      <c r="C258" s="1" t="s">
        <v>1199</v>
      </c>
      <c r="E258" s="5">
        <v>721.51</v>
      </c>
      <c r="G258" s="5">
        <v>729.61</v>
      </c>
      <c r="I258" s="9">
        <f t="shared" si="80"/>
        <v>-8.100000000000023</v>
      </c>
      <c r="K258" s="21">
        <f t="shared" si="81"/>
        <v>-0.011101821521086639</v>
      </c>
      <c r="M258" s="9">
        <v>2188.7</v>
      </c>
      <c r="O258" s="9">
        <v>2135.99</v>
      </c>
      <c r="Q258" s="9">
        <f t="shared" si="82"/>
        <v>52.710000000000036</v>
      </c>
      <c r="S258" s="21">
        <f t="shared" si="83"/>
        <v>0.024677081821544128</v>
      </c>
      <c r="U258" s="9">
        <v>721.51</v>
      </c>
      <c r="W258" s="9">
        <v>729.61</v>
      </c>
      <c r="Y258" s="9">
        <f t="shared" si="84"/>
        <v>-8.100000000000023</v>
      </c>
      <c r="AA258" s="21">
        <f t="shared" si="85"/>
        <v>-0.011101821521086639</v>
      </c>
      <c r="AC258" s="9">
        <v>28819.84</v>
      </c>
      <c r="AE258" s="9">
        <v>9575.299</v>
      </c>
      <c r="AG258" s="9">
        <f t="shared" si="86"/>
        <v>19244.540999999997</v>
      </c>
      <c r="AI258" s="21">
        <f t="shared" si="87"/>
        <v>2.0098109730046025</v>
      </c>
    </row>
    <row r="259" spans="1:35" ht="12.75" outlineLevel="1">
      <c r="A259" s="1" t="s">
        <v>674</v>
      </c>
      <c r="B259" s="16" t="s">
        <v>675</v>
      </c>
      <c r="C259" s="1" t="s">
        <v>1200</v>
      </c>
      <c r="E259" s="5">
        <v>1126.06</v>
      </c>
      <c r="G259" s="5">
        <v>1057.5</v>
      </c>
      <c r="I259" s="9">
        <f t="shared" si="80"/>
        <v>68.55999999999995</v>
      </c>
      <c r="K259" s="21">
        <f t="shared" si="81"/>
        <v>0.06483215130023635</v>
      </c>
      <c r="M259" s="9">
        <v>5169.13</v>
      </c>
      <c r="O259" s="9">
        <v>4920.37</v>
      </c>
      <c r="Q259" s="9">
        <f t="shared" si="82"/>
        <v>248.76000000000022</v>
      </c>
      <c r="S259" s="21">
        <f t="shared" si="83"/>
        <v>0.05055717354589192</v>
      </c>
      <c r="U259" s="9">
        <v>1126.06</v>
      </c>
      <c r="W259" s="9">
        <v>1057.5</v>
      </c>
      <c r="Y259" s="9">
        <f t="shared" si="84"/>
        <v>68.55999999999995</v>
      </c>
      <c r="AA259" s="21">
        <f t="shared" si="85"/>
        <v>0.06483215130023635</v>
      </c>
      <c r="AC259" s="9">
        <v>16387.05</v>
      </c>
      <c r="AE259" s="9">
        <v>25461.92</v>
      </c>
      <c r="AG259" s="9">
        <f t="shared" si="86"/>
        <v>-9074.869999999999</v>
      </c>
      <c r="AI259" s="21">
        <f t="shared" si="87"/>
        <v>-0.356409493078291</v>
      </c>
    </row>
    <row r="260" spans="1:35" ht="12.75" outlineLevel="1">
      <c r="A260" s="1" t="s">
        <v>676</v>
      </c>
      <c r="B260" s="16" t="s">
        <v>677</v>
      </c>
      <c r="C260" s="1" t="s">
        <v>1201</v>
      </c>
      <c r="E260" s="5">
        <v>841.23</v>
      </c>
      <c r="G260" s="5">
        <v>358.82</v>
      </c>
      <c r="I260" s="9">
        <f t="shared" si="80"/>
        <v>482.41</v>
      </c>
      <c r="K260" s="21">
        <f t="shared" si="81"/>
        <v>1.34443453542166</v>
      </c>
      <c r="M260" s="9">
        <v>1884.41</v>
      </c>
      <c r="O260" s="9">
        <v>1632.82</v>
      </c>
      <c r="Q260" s="9">
        <f t="shared" si="82"/>
        <v>251.59000000000015</v>
      </c>
      <c r="S260" s="21">
        <f t="shared" si="83"/>
        <v>0.15408312000097998</v>
      </c>
      <c r="U260" s="9">
        <v>841.23</v>
      </c>
      <c r="W260" s="9">
        <v>358.82</v>
      </c>
      <c r="Y260" s="9">
        <f t="shared" si="84"/>
        <v>482.41</v>
      </c>
      <c r="AA260" s="21">
        <f t="shared" si="85"/>
        <v>1.34443453542166</v>
      </c>
      <c r="AC260" s="9">
        <v>14342.37</v>
      </c>
      <c r="AE260" s="9">
        <v>25643.66</v>
      </c>
      <c r="AG260" s="9">
        <f t="shared" si="86"/>
        <v>-11301.289999999999</v>
      </c>
      <c r="AI260" s="21">
        <f t="shared" si="87"/>
        <v>-0.44070503196501587</v>
      </c>
    </row>
    <row r="261" spans="1:35" ht="12.75" outlineLevel="1">
      <c r="A261" s="1" t="s">
        <v>678</v>
      </c>
      <c r="B261" s="16" t="s">
        <v>679</v>
      </c>
      <c r="C261" s="1" t="s">
        <v>1202</v>
      </c>
      <c r="E261" s="5">
        <v>64750</v>
      </c>
      <c r="G261" s="5">
        <v>121083.75</v>
      </c>
      <c r="I261" s="9">
        <f t="shared" si="80"/>
        <v>-56333.75</v>
      </c>
      <c r="K261" s="21">
        <f t="shared" si="81"/>
        <v>-0.4652461622637224</v>
      </c>
      <c r="M261" s="9">
        <v>302652.16</v>
      </c>
      <c r="O261" s="9">
        <v>368915.75</v>
      </c>
      <c r="Q261" s="9">
        <f t="shared" si="82"/>
        <v>-66263.59000000003</v>
      </c>
      <c r="S261" s="21">
        <f t="shared" si="83"/>
        <v>-0.17961713480652433</v>
      </c>
      <c r="U261" s="9">
        <v>64750</v>
      </c>
      <c r="W261" s="9">
        <v>121083.75</v>
      </c>
      <c r="Y261" s="9">
        <f t="shared" si="84"/>
        <v>-56333.75</v>
      </c>
      <c r="AA261" s="21">
        <f t="shared" si="85"/>
        <v>-0.4652461622637224</v>
      </c>
      <c r="AC261" s="9">
        <v>1371079.22</v>
      </c>
      <c r="AE261" s="9">
        <v>1500019.17</v>
      </c>
      <c r="AG261" s="9">
        <f t="shared" si="86"/>
        <v>-128939.94999999995</v>
      </c>
      <c r="AI261" s="21">
        <f t="shared" si="87"/>
        <v>-0.08595886811233217</v>
      </c>
    </row>
    <row r="262" spans="1:35" ht="12.75" outlineLevel="1">
      <c r="A262" s="1" t="s">
        <v>680</v>
      </c>
      <c r="B262" s="16" t="s">
        <v>681</v>
      </c>
      <c r="C262" s="1" t="s">
        <v>1203</v>
      </c>
      <c r="E262" s="5">
        <v>11594.22</v>
      </c>
      <c r="G262" s="5">
        <v>10646.56</v>
      </c>
      <c r="I262" s="9">
        <f t="shared" si="80"/>
        <v>947.6599999999999</v>
      </c>
      <c r="K262" s="21">
        <f t="shared" si="81"/>
        <v>0.08901091056641769</v>
      </c>
      <c r="M262" s="9">
        <v>34078.58</v>
      </c>
      <c r="O262" s="9">
        <v>30662.48</v>
      </c>
      <c r="Q262" s="9">
        <f t="shared" si="82"/>
        <v>3416.100000000002</v>
      </c>
      <c r="S262" s="21">
        <f t="shared" si="83"/>
        <v>0.11140977507364055</v>
      </c>
      <c r="U262" s="9">
        <v>11594.22</v>
      </c>
      <c r="W262" s="9">
        <v>10646.56</v>
      </c>
      <c r="Y262" s="9">
        <f t="shared" si="84"/>
        <v>947.6599999999999</v>
      </c>
      <c r="AA262" s="21">
        <f t="shared" si="85"/>
        <v>0.08901091056641769</v>
      </c>
      <c r="AC262" s="9">
        <v>131097.21</v>
      </c>
      <c r="AE262" s="9">
        <v>80925.77</v>
      </c>
      <c r="AG262" s="9">
        <f t="shared" si="86"/>
        <v>50171.43999999999</v>
      </c>
      <c r="AI262" s="21">
        <f t="shared" si="87"/>
        <v>0.6199686453400441</v>
      </c>
    </row>
    <row r="263" spans="1:35" ht="12.75" outlineLevel="1">
      <c r="A263" s="1" t="s">
        <v>682</v>
      </c>
      <c r="B263" s="16" t="s">
        <v>683</v>
      </c>
      <c r="C263" s="1" t="s">
        <v>1204</v>
      </c>
      <c r="E263" s="5">
        <v>319590.21</v>
      </c>
      <c r="G263" s="5">
        <v>283175.34</v>
      </c>
      <c r="I263" s="9">
        <f t="shared" si="80"/>
        <v>36414.869999999995</v>
      </c>
      <c r="K263" s="21">
        <f t="shared" si="81"/>
        <v>0.12859477806224226</v>
      </c>
      <c r="M263" s="9">
        <v>902765.37</v>
      </c>
      <c r="O263" s="9">
        <v>668498.68</v>
      </c>
      <c r="Q263" s="9">
        <f t="shared" si="82"/>
        <v>234266.68999999994</v>
      </c>
      <c r="S263" s="21">
        <f t="shared" si="83"/>
        <v>0.3504370270409508</v>
      </c>
      <c r="U263" s="9">
        <v>319590.21</v>
      </c>
      <c r="W263" s="9">
        <v>283175.34</v>
      </c>
      <c r="Y263" s="9">
        <f t="shared" si="84"/>
        <v>36414.869999999995</v>
      </c>
      <c r="AA263" s="21">
        <f t="shared" si="85"/>
        <v>0.12859477806224226</v>
      </c>
      <c r="AC263" s="9">
        <v>3449501.52</v>
      </c>
      <c r="AE263" s="9">
        <v>3177452.58</v>
      </c>
      <c r="AG263" s="9">
        <f t="shared" si="86"/>
        <v>272048.93999999994</v>
      </c>
      <c r="AI263" s="21">
        <f t="shared" si="87"/>
        <v>0.08561856806687575</v>
      </c>
    </row>
    <row r="264" spans="1:35" ht="12.75" outlineLevel="1">
      <c r="A264" s="1" t="s">
        <v>684</v>
      </c>
      <c r="B264" s="16" t="s">
        <v>685</v>
      </c>
      <c r="C264" s="1" t="s">
        <v>1205</v>
      </c>
      <c r="E264" s="5">
        <v>0.01</v>
      </c>
      <c r="G264" s="5">
        <v>20.823</v>
      </c>
      <c r="I264" s="9">
        <f t="shared" si="80"/>
        <v>-20.813</v>
      </c>
      <c r="K264" s="21">
        <f t="shared" si="81"/>
        <v>-0.9995197618018536</v>
      </c>
      <c r="M264" s="9">
        <v>36.85</v>
      </c>
      <c r="O264" s="9">
        <v>153.984</v>
      </c>
      <c r="Q264" s="9">
        <f t="shared" si="82"/>
        <v>-117.13400000000001</v>
      </c>
      <c r="S264" s="21">
        <f t="shared" si="83"/>
        <v>-0.7606894222776392</v>
      </c>
      <c r="U264" s="9">
        <v>0.01</v>
      </c>
      <c r="W264" s="9">
        <v>20.823</v>
      </c>
      <c r="Y264" s="9">
        <f t="shared" si="84"/>
        <v>-20.813</v>
      </c>
      <c r="AA264" s="21">
        <f t="shared" si="85"/>
        <v>-0.9995197618018536</v>
      </c>
      <c r="AC264" s="9">
        <v>289.671</v>
      </c>
      <c r="AE264" s="9">
        <v>2322.221</v>
      </c>
      <c r="AG264" s="9">
        <f t="shared" si="86"/>
        <v>-2032.55</v>
      </c>
      <c r="AI264" s="21">
        <f t="shared" si="87"/>
        <v>-0.8752612262140425</v>
      </c>
    </row>
    <row r="265" spans="1:35" ht="12.75" outlineLevel="1">
      <c r="A265" s="1" t="s">
        <v>686</v>
      </c>
      <c r="B265" s="16" t="s">
        <v>687</v>
      </c>
      <c r="C265" s="1" t="s">
        <v>1206</v>
      </c>
      <c r="E265" s="5">
        <v>4305</v>
      </c>
      <c r="G265" s="5">
        <v>11454.34</v>
      </c>
      <c r="I265" s="9">
        <f t="shared" si="80"/>
        <v>-7149.34</v>
      </c>
      <c r="K265" s="21">
        <f t="shared" si="81"/>
        <v>-0.6241599254081859</v>
      </c>
      <c r="M265" s="9">
        <v>9567.87</v>
      </c>
      <c r="O265" s="9">
        <v>12778.58</v>
      </c>
      <c r="Q265" s="9">
        <f t="shared" si="82"/>
        <v>-3210.709999999999</v>
      </c>
      <c r="S265" s="21">
        <f t="shared" si="83"/>
        <v>-0.2512571819404033</v>
      </c>
      <c r="U265" s="9">
        <v>4305</v>
      </c>
      <c r="W265" s="9">
        <v>11454.34</v>
      </c>
      <c r="Y265" s="9">
        <f t="shared" si="84"/>
        <v>-7149.34</v>
      </c>
      <c r="AA265" s="21">
        <f t="shared" si="85"/>
        <v>-0.6241599254081859</v>
      </c>
      <c r="AC265" s="9">
        <v>99042.85</v>
      </c>
      <c r="AE265" s="9">
        <v>139170.46</v>
      </c>
      <c r="AG265" s="9">
        <f t="shared" si="86"/>
        <v>-40127.609999999986</v>
      </c>
      <c r="AI265" s="21">
        <f t="shared" si="87"/>
        <v>-0.28833424851796846</v>
      </c>
    </row>
    <row r="266" spans="1:35" ht="12.75" outlineLevel="1">
      <c r="A266" s="1" t="s">
        <v>688</v>
      </c>
      <c r="B266" s="16" t="s">
        <v>689</v>
      </c>
      <c r="C266" s="1" t="s">
        <v>1207</v>
      </c>
      <c r="E266" s="5">
        <v>22013.68</v>
      </c>
      <c r="G266" s="5">
        <v>20483.4</v>
      </c>
      <c r="I266" s="9">
        <f t="shared" si="80"/>
        <v>1530.2799999999988</v>
      </c>
      <c r="K266" s="21">
        <f t="shared" si="81"/>
        <v>0.0747083003798197</v>
      </c>
      <c r="M266" s="9">
        <v>64271.1</v>
      </c>
      <c r="O266" s="9">
        <v>54219.06</v>
      </c>
      <c r="Q266" s="9">
        <f t="shared" si="82"/>
        <v>10052.04</v>
      </c>
      <c r="S266" s="21">
        <f t="shared" si="83"/>
        <v>0.1853967958869077</v>
      </c>
      <c r="U266" s="9">
        <v>22013.68</v>
      </c>
      <c r="W266" s="9">
        <v>20483.4</v>
      </c>
      <c r="Y266" s="9">
        <f t="shared" si="84"/>
        <v>1530.2799999999988</v>
      </c>
      <c r="AA266" s="21">
        <f t="shared" si="85"/>
        <v>0.0747083003798197</v>
      </c>
      <c r="AC266" s="9">
        <v>247247.09</v>
      </c>
      <c r="AE266" s="9">
        <v>205413.73</v>
      </c>
      <c r="AG266" s="9">
        <f t="shared" si="86"/>
        <v>41833.359999999986</v>
      </c>
      <c r="AI266" s="21">
        <f t="shared" si="87"/>
        <v>0.20365415690567512</v>
      </c>
    </row>
    <row r="267" spans="1:35" ht="12.75" outlineLevel="1">
      <c r="A267" s="1" t="s">
        <v>690</v>
      </c>
      <c r="B267" s="16" t="s">
        <v>691</v>
      </c>
      <c r="C267" s="1" t="s">
        <v>1208</v>
      </c>
      <c r="E267" s="5">
        <v>1.5810000000000002</v>
      </c>
      <c r="G267" s="5">
        <v>250.65300000000002</v>
      </c>
      <c r="I267" s="9">
        <f t="shared" si="80"/>
        <v>-249.07200000000003</v>
      </c>
      <c r="K267" s="21">
        <f t="shared" si="81"/>
        <v>-0.9936924752546349</v>
      </c>
      <c r="M267" s="9">
        <v>208.549</v>
      </c>
      <c r="O267" s="9">
        <v>275.713</v>
      </c>
      <c r="Q267" s="9">
        <f t="shared" si="82"/>
        <v>-67.16400000000002</v>
      </c>
      <c r="S267" s="21">
        <f t="shared" si="83"/>
        <v>-0.2436011359638465</v>
      </c>
      <c r="U267" s="9">
        <v>1.5810000000000002</v>
      </c>
      <c r="W267" s="9">
        <v>250.65300000000002</v>
      </c>
      <c r="Y267" s="9">
        <f t="shared" si="84"/>
        <v>-249.07200000000003</v>
      </c>
      <c r="AA267" s="21">
        <f t="shared" si="85"/>
        <v>-0.9936924752546349</v>
      </c>
      <c r="AC267" s="9">
        <v>3180.8950000000004</v>
      </c>
      <c r="AE267" s="9">
        <v>709.405</v>
      </c>
      <c r="AG267" s="9">
        <f t="shared" si="86"/>
        <v>2471.4900000000007</v>
      </c>
      <c r="AI267" s="21">
        <f t="shared" si="87"/>
        <v>3.4838914301421626</v>
      </c>
    </row>
    <row r="268" spans="1:35" ht="12.75" outlineLevel="1">
      <c r="A268" s="1" t="s">
        <v>692</v>
      </c>
      <c r="B268" s="16" t="s">
        <v>693</v>
      </c>
      <c r="C268" s="1" t="s">
        <v>1209</v>
      </c>
      <c r="E268" s="5">
        <v>0.26</v>
      </c>
      <c r="G268" s="5">
        <v>0</v>
      </c>
      <c r="I268" s="9">
        <f t="shared" si="80"/>
        <v>0.26</v>
      </c>
      <c r="K268" s="21" t="str">
        <f t="shared" si="81"/>
        <v>N.M.</v>
      </c>
      <c r="M268" s="9">
        <v>32.19</v>
      </c>
      <c r="O268" s="9">
        <v>0</v>
      </c>
      <c r="Q268" s="9">
        <f t="shared" si="82"/>
        <v>32.19</v>
      </c>
      <c r="S268" s="21" t="str">
        <f t="shared" si="83"/>
        <v>N.M.</v>
      </c>
      <c r="U268" s="9">
        <v>0.26</v>
      </c>
      <c r="W268" s="9">
        <v>0</v>
      </c>
      <c r="Y268" s="9">
        <f t="shared" si="84"/>
        <v>0.26</v>
      </c>
      <c r="AA268" s="21" t="str">
        <f t="shared" si="85"/>
        <v>N.M.</v>
      </c>
      <c r="AC268" s="9">
        <v>1575.866</v>
      </c>
      <c r="AE268" s="9">
        <v>0</v>
      </c>
      <c r="AG268" s="9">
        <f t="shared" si="86"/>
        <v>1575.866</v>
      </c>
      <c r="AI268" s="21" t="str">
        <f t="shared" si="87"/>
        <v>N.M.</v>
      </c>
    </row>
    <row r="269" spans="1:35" ht="12.75" outlineLevel="1">
      <c r="A269" s="1" t="s">
        <v>694</v>
      </c>
      <c r="B269" s="16" t="s">
        <v>695</v>
      </c>
      <c r="C269" s="1" t="s">
        <v>1210</v>
      </c>
      <c r="E269" s="5">
        <v>6725.249000000001</v>
      </c>
      <c r="G269" s="5">
        <v>1725.3980000000001</v>
      </c>
      <c r="I269" s="9">
        <f t="shared" si="80"/>
        <v>4999.851000000001</v>
      </c>
      <c r="K269" s="21">
        <f t="shared" si="81"/>
        <v>2.8977957549504523</v>
      </c>
      <c r="M269" s="9">
        <v>8149.249000000001</v>
      </c>
      <c r="O269" s="9">
        <v>7351.103</v>
      </c>
      <c r="Q269" s="9">
        <f t="shared" si="82"/>
        <v>798.1460000000006</v>
      </c>
      <c r="S269" s="21">
        <f t="shared" si="83"/>
        <v>0.10857499888112038</v>
      </c>
      <c r="U269" s="9">
        <v>6725.249000000001</v>
      </c>
      <c r="W269" s="9">
        <v>1725.3980000000001</v>
      </c>
      <c r="Y269" s="9">
        <f t="shared" si="84"/>
        <v>4999.851000000001</v>
      </c>
      <c r="AA269" s="21">
        <f t="shared" si="85"/>
        <v>2.8977957549504523</v>
      </c>
      <c r="AC269" s="9">
        <v>14362.911</v>
      </c>
      <c r="AE269" s="9">
        <v>13731.018</v>
      </c>
      <c r="AG269" s="9">
        <f t="shared" si="86"/>
        <v>631.893</v>
      </c>
      <c r="AI269" s="21">
        <f t="shared" si="87"/>
        <v>0.046019384724424656</v>
      </c>
    </row>
    <row r="270" spans="1:35" ht="12.75" outlineLevel="1">
      <c r="A270" s="1" t="s">
        <v>696</v>
      </c>
      <c r="B270" s="16" t="s">
        <v>697</v>
      </c>
      <c r="C270" s="1" t="s">
        <v>1211</v>
      </c>
      <c r="E270" s="5">
        <v>0</v>
      </c>
      <c r="G270" s="5">
        <v>0</v>
      </c>
      <c r="I270" s="9">
        <f t="shared" si="80"/>
        <v>0</v>
      </c>
      <c r="K270" s="21">
        <f t="shared" si="81"/>
        <v>0</v>
      </c>
      <c r="M270" s="9">
        <v>0</v>
      </c>
      <c r="O270" s="9">
        <v>0</v>
      </c>
      <c r="Q270" s="9">
        <f t="shared" si="82"/>
        <v>0</v>
      </c>
      <c r="S270" s="21">
        <f t="shared" si="83"/>
        <v>0</v>
      </c>
      <c r="U270" s="9">
        <v>0</v>
      </c>
      <c r="W270" s="9">
        <v>0</v>
      </c>
      <c r="Y270" s="9">
        <f t="shared" si="84"/>
        <v>0</v>
      </c>
      <c r="AA270" s="21">
        <f t="shared" si="85"/>
        <v>0</v>
      </c>
      <c r="AC270" s="9">
        <v>4000</v>
      </c>
      <c r="AE270" s="9">
        <v>4050</v>
      </c>
      <c r="AG270" s="9">
        <f t="shared" si="86"/>
        <v>-50</v>
      </c>
      <c r="AI270" s="21">
        <f t="shared" si="87"/>
        <v>-0.012345679012345678</v>
      </c>
    </row>
    <row r="271" spans="1:35" ht="12.75" outlineLevel="1">
      <c r="A271" s="1" t="s">
        <v>698</v>
      </c>
      <c r="B271" s="16" t="s">
        <v>699</v>
      </c>
      <c r="C271" s="1" t="s">
        <v>1212</v>
      </c>
      <c r="E271" s="5">
        <v>207250</v>
      </c>
      <c r="G271" s="5">
        <v>241537.38</v>
      </c>
      <c r="I271" s="9">
        <f t="shared" si="80"/>
        <v>-34287.380000000005</v>
      </c>
      <c r="K271" s="21">
        <f t="shared" si="81"/>
        <v>-0.14195475665091675</v>
      </c>
      <c r="M271" s="9">
        <v>706286.86</v>
      </c>
      <c r="O271" s="9">
        <v>764791.38</v>
      </c>
      <c r="Q271" s="9">
        <f t="shared" si="82"/>
        <v>-58504.52000000002</v>
      </c>
      <c r="S271" s="21">
        <f t="shared" si="83"/>
        <v>-0.07649735801154037</v>
      </c>
      <c r="U271" s="9">
        <v>207250</v>
      </c>
      <c r="W271" s="9">
        <v>241537.38</v>
      </c>
      <c r="Y271" s="9">
        <f t="shared" si="84"/>
        <v>-34287.380000000005</v>
      </c>
      <c r="AA271" s="21">
        <f t="shared" si="85"/>
        <v>-0.14195475665091675</v>
      </c>
      <c r="AC271" s="9">
        <v>2959933.79</v>
      </c>
      <c r="AE271" s="9">
        <v>3086568.75</v>
      </c>
      <c r="AG271" s="9">
        <f t="shared" si="86"/>
        <v>-126634.95999999996</v>
      </c>
      <c r="AI271" s="21">
        <f t="shared" si="87"/>
        <v>-0.041027746425541294</v>
      </c>
    </row>
    <row r="272" spans="1:35" ht="12.75" outlineLevel="1">
      <c r="A272" s="1" t="s">
        <v>700</v>
      </c>
      <c r="B272" s="16" t="s">
        <v>701</v>
      </c>
      <c r="C272" s="1" t="s">
        <v>1213</v>
      </c>
      <c r="E272" s="5">
        <v>0</v>
      </c>
      <c r="G272" s="5">
        <v>0</v>
      </c>
      <c r="I272" s="9">
        <f t="shared" si="80"/>
        <v>0</v>
      </c>
      <c r="K272" s="21">
        <f t="shared" si="81"/>
        <v>0</v>
      </c>
      <c r="M272" s="9">
        <v>0</v>
      </c>
      <c r="O272" s="9">
        <v>0</v>
      </c>
      <c r="Q272" s="9">
        <f t="shared" si="82"/>
        <v>0</v>
      </c>
      <c r="S272" s="21">
        <f t="shared" si="83"/>
        <v>0</v>
      </c>
      <c r="U272" s="9">
        <v>0</v>
      </c>
      <c r="W272" s="9">
        <v>0</v>
      </c>
      <c r="Y272" s="9">
        <f t="shared" si="84"/>
        <v>0</v>
      </c>
      <c r="AA272" s="21">
        <f t="shared" si="85"/>
        <v>0</v>
      </c>
      <c r="AC272" s="9">
        <v>85343.26</v>
      </c>
      <c r="AE272" s="9">
        <v>0</v>
      </c>
      <c r="AG272" s="9">
        <f t="shared" si="86"/>
        <v>85343.26</v>
      </c>
      <c r="AI272" s="21" t="str">
        <f t="shared" si="87"/>
        <v>N.M.</v>
      </c>
    </row>
    <row r="273" spans="1:35" ht="12.75" outlineLevel="1">
      <c r="A273" s="1" t="s">
        <v>702</v>
      </c>
      <c r="B273" s="16" t="s">
        <v>703</v>
      </c>
      <c r="C273" s="1" t="s">
        <v>1214</v>
      </c>
      <c r="E273" s="5">
        <v>101119.084</v>
      </c>
      <c r="G273" s="5">
        <v>89445.571</v>
      </c>
      <c r="I273" s="9">
        <f t="shared" si="80"/>
        <v>11673.513000000006</v>
      </c>
      <c r="K273" s="21">
        <f t="shared" si="81"/>
        <v>0.1305096816923446</v>
      </c>
      <c r="M273" s="9">
        <v>313879.333</v>
      </c>
      <c r="O273" s="9">
        <v>335019.771</v>
      </c>
      <c r="Q273" s="9">
        <f t="shared" si="82"/>
        <v>-21140.438000000024</v>
      </c>
      <c r="S273" s="21">
        <f t="shared" si="83"/>
        <v>-0.06310206092284631</v>
      </c>
      <c r="U273" s="9">
        <v>101119.084</v>
      </c>
      <c r="W273" s="9">
        <v>89445.571</v>
      </c>
      <c r="Y273" s="9">
        <f t="shared" si="84"/>
        <v>11673.513000000006</v>
      </c>
      <c r="AA273" s="21">
        <f t="shared" si="85"/>
        <v>0.1305096816923446</v>
      </c>
      <c r="AC273" s="9">
        <v>1326097.203</v>
      </c>
      <c r="AE273" s="9">
        <v>1348678.851</v>
      </c>
      <c r="AG273" s="9">
        <f t="shared" si="86"/>
        <v>-22581.648000000045</v>
      </c>
      <c r="AI273" s="21">
        <f t="shared" si="87"/>
        <v>-0.01674353237114715</v>
      </c>
    </row>
    <row r="274" spans="1:35" ht="12.75" outlineLevel="1">
      <c r="A274" s="1" t="s">
        <v>704</v>
      </c>
      <c r="B274" s="16" t="s">
        <v>705</v>
      </c>
      <c r="C274" s="1" t="s">
        <v>1215</v>
      </c>
      <c r="E274" s="5">
        <v>0</v>
      </c>
      <c r="G274" s="5">
        <v>0</v>
      </c>
      <c r="I274" s="9">
        <f t="shared" si="80"/>
        <v>0</v>
      </c>
      <c r="K274" s="21">
        <f t="shared" si="81"/>
        <v>0</v>
      </c>
      <c r="M274" s="9">
        <v>-5810.01</v>
      </c>
      <c r="O274" s="9">
        <v>-2504.63</v>
      </c>
      <c r="Q274" s="9">
        <f t="shared" si="82"/>
        <v>-3305.38</v>
      </c>
      <c r="S274" s="21">
        <f t="shared" si="83"/>
        <v>-1.3197079009674084</v>
      </c>
      <c r="U274" s="9">
        <v>0</v>
      </c>
      <c r="W274" s="9">
        <v>0</v>
      </c>
      <c r="Y274" s="9">
        <f t="shared" si="84"/>
        <v>0</v>
      </c>
      <c r="AA274" s="21">
        <f t="shared" si="85"/>
        <v>0</v>
      </c>
      <c r="AC274" s="9">
        <v>-5810.01</v>
      </c>
      <c r="AE274" s="9">
        <v>-2504.63</v>
      </c>
      <c r="AG274" s="9">
        <f t="shared" si="86"/>
        <v>-3305.38</v>
      </c>
      <c r="AI274" s="21">
        <f t="shared" si="87"/>
        <v>-1.3197079009674084</v>
      </c>
    </row>
    <row r="275" spans="1:35" ht="12.75" outlineLevel="1">
      <c r="A275" s="1" t="s">
        <v>706</v>
      </c>
      <c r="B275" s="16" t="s">
        <v>707</v>
      </c>
      <c r="C275" s="1" t="s">
        <v>1216</v>
      </c>
      <c r="E275" s="5">
        <v>250</v>
      </c>
      <c r="G275" s="5">
        <v>1598.91</v>
      </c>
      <c r="I275" s="9">
        <f t="shared" si="80"/>
        <v>-1348.91</v>
      </c>
      <c r="K275" s="21">
        <f t="shared" si="81"/>
        <v>-0.8436434821221958</v>
      </c>
      <c r="M275" s="9">
        <v>1397.32</v>
      </c>
      <c r="O275" s="9">
        <v>4764.91</v>
      </c>
      <c r="Q275" s="9">
        <f t="shared" si="82"/>
        <v>-3367.59</v>
      </c>
      <c r="S275" s="21">
        <f t="shared" si="83"/>
        <v>-0.7067478714183479</v>
      </c>
      <c r="U275" s="9">
        <v>250</v>
      </c>
      <c r="W275" s="9">
        <v>1598.91</v>
      </c>
      <c r="Y275" s="9">
        <f t="shared" si="84"/>
        <v>-1348.91</v>
      </c>
      <c r="AA275" s="21">
        <f t="shared" si="85"/>
        <v>-0.8436434821221958</v>
      </c>
      <c r="AC275" s="9">
        <v>5535.03</v>
      </c>
      <c r="AE275" s="9">
        <v>19229.91</v>
      </c>
      <c r="AG275" s="9">
        <f t="shared" si="86"/>
        <v>-13694.880000000001</v>
      </c>
      <c r="AI275" s="21">
        <f t="shared" si="87"/>
        <v>-0.7121655795580947</v>
      </c>
    </row>
    <row r="276" spans="1:35" ht="12.75" outlineLevel="1">
      <c r="A276" s="1" t="s">
        <v>708</v>
      </c>
      <c r="B276" s="16" t="s">
        <v>709</v>
      </c>
      <c r="C276" s="1" t="s">
        <v>1217</v>
      </c>
      <c r="E276" s="5">
        <v>0</v>
      </c>
      <c r="G276" s="5">
        <v>0</v>
      </c>
      <c r="I276" s="9">
        <f t="shared" si="80"/>
        <v>0</v>
      </c>
      <c r="K276" s="21">
        <f t="shared" si="81"/>
        <v>0</v>
      </c>
      <c r="M276" s="9">
        <v>0</v>
      </c>
      <c r="O276" s="9">
        <v>0</v>
      </c>
      <c r="Q276" s="9">
        <f t="shared" si="82"/>
        <v>0</v>
      </c>
      <c r="S276" s="21">
        <f t="shared" si="83"/>
        <v>0</v>
      </c>
      <c r="U276" s="9">
        <v>0</v>
      </c>
      <c r="W276" s="9">
        <v>0</v>
      </c>
      <c r="Y276" s="9">
        <f t="shared" si="84"/>
        <v>0</v>
      </c>
      <c r="AA276" s="21">
        <f t="shared" si="85"/>
        <v>0</v>
      </c>
      <c r="AC276" s="9">
        <v>0</v>
      </c>
      <c r="AE276" s="9">
        <v>-119282</v>
      </c>
      <c r="AG276" s="9">
        <f t="shared" si="86"/>
        <v>119282</v>
      </c>
      <c r="AI276" s="21" t="str">
        <f t="shared" si="87"/>
        <v>N.M.</v>
      </c>
    </row>
    <row r="277" spans="1:35" ht="12.75" outlineLevel="1">
      <c r="A277" s="1" t="s">
        <v>710</v>
      </c>
      <c r="B277" s="16" t="s">
        <v>711</v>
      </c>
      <c r="C277" s="1" t="s">
        <v>1218</v>
      </c>
      <c r="E277" s="5">
        <v>-18723.833</v>
      </c>
      <c r="G277" s="5">
        <v>-41109.282</v>
      </c>
      <c r="I277" s="9">
        <f t="shared" si="80"/>
        <v>22385.449</v>
      </c>
      <c r="K277" s="21">
        <f t="shared" si="81"/>
        <v>0.5445351490206032</v>
      </c>
      <c r="M277" s="9">
        <v>-107702.1</v>
      </c>
      <c r="O277" s="9">
        <v>-145340.09</v>
      </c>
      <c r="Q277" s="9">
        <f t="shared" si="82"/>
        <v>37637.98999999999</v>
      </c>
      <c r="S277" s="21">
        <f t="shared" si="83"/>
        <v>0.25896495591821905</v>
      </c>
      <c r="U277" s="9">
        <v>-18723.833</v>
      </c>
      <c r="W277" s="9">
        <v>-41109.282</v>
      </c>
      <c r="Y277" s="9">
        <f t="shared" si="84"/>
        <v>22385.449</v>
      </c>
      <c r="AA277" s="21">
        <f t="shared" si="85"/>
        <v>0.5445351490206032</v>
      </c>
      <c r="AC277" s="9">
        <v>-617863.531</v>
      </c>
      <c r="AE277" s="9">
        <v>-645108.926</v>
      </c>
      <c r="AG277" s="9">
        <f t="shared" si="86"/>
        <v>27245.39500000002</v>
      </c>
      <c r="AI277" s="21">
        <f t="shared" si="87"/>
        <v>0.04223379014290684</v>
      </c>
    </row>
    <row r="278" spans="1:35" ht="12.75" outlineLevel="1">
      <c r="A278" s="1" t="s">
        <v>712</v>
      </c>
      <c r="B278" s="16" t="s">
        <v>713</v>
      </c>
      <c r="C278" s="1" t="s">
        <v>1219</v>
      </c>
      <c r="E278" s="5">
        <v>-106668.355</v>
      </c>
      <c r="G278" s="5">
        <v>-96699.505</v>
      </c>
      <c r="I278" s="9">
        <f t="shared" si="80"/>
        <v>-9968.849999999991</v>
      </c>
      <c r="K278" s="21">
        <f t="shared" si="81"/>
        <v>-0.10309101375441364</v>
      </c>
      <c r="M278" s="9">
        <v>-337415.748</v>
      </c>
      <c r="O278" s="9">
        <v>-362141.75</v>
      </c>
      <c r="Q278" s="9">
        <f t="shared" si="82"/>
        <v>24726.00199999998</v>
      </c>
      <c r="S278" s="21">
        <f t="shared" si="83"/>
        <v>0.06827713733641586</v>
      </c>
      <c r="U278" s="9">
        <v>-106668.355</v>
      </c>
      <c r="W278" s="9">
        <v>-96699.505</v>
      </c>
      <c r="Y278" s="9">
        <f t="shared" si="84"/>
        <v>-9968.849999999991</v>
      </c>
      <c r="AA278" s="21">
        <f t="shared" si="85"/>
        <v>-0.10309101375441364</v>
      </c>
      <c r="AC278" s="9">
        <v>-1623350.715</v>
      </c>
      <c r="AE278" s="9">
        <v>-1642836.656</v>
      </c>
      <c r="AG278" s="9">
        <f t="shared" si="86"/>
        <v>19485.940999999875</v>
      </c>
      <c r="AI278" s="21">
        <f t="shared" si="87"/>
        <v>0.011861155476920328</v>
      </c>
    </row>
    <row r="279" spans="1:35" ht="12.75" outlineLevel="1">
      <c r="A279" s="1" t="s">
        <v>714</v>
      </c>
      <c r="B279" s="16" t="s">
        <v>715</v>
      </c>
      <c r="C279" s="1" t="s">
        <v>1220</v>
      </c>
      <c r="E279" s="5">
        <v>-42135.242</v>
      </c>
      <c r="G279" s="5">
        <v>-32616.5</v>
      </c>
      <c r="I279" s="9">
        <f t="shared" si="80"/>
        <v>-9518.741999999998</v>
      </c>
      <c r="K279" s="21">
        <f t="shared" si="81"/>
        <v>-0.29183824138089615</v>
      </c>
      <c r="M279" s="9">
        <v>-119912.105</v>
      </c>
      <c r="O279" s="9">
        <v>-142956.4</v>
      </c>
      <c r="Q279" s="9">
        <f t="shared" si="82"/>
        <v>23044.295</v>
      </c>
      <c r="S279" s="21">
        <f t="shared" si="83"/>
        <v>0.16119806458472652</v>
      </c>
      <c r="U279" s="9">
        <v>-42135.242</v>
      </c>
      <c r="W279" s="9">
        <v>-32616.5</v>
      </c>
      <c r="Y279" s="9">
        <f t="shared" si="84"/>
        <v>-9518.741999999998</v>
      </c>
      <c r="AA279" s="21">
        <f t="shared" si="85"/>
        <v>-0.29183824138089615</v>
      </c>
      <c r="AC279" s="9">
        <v>-540117.416</v>
      </c>
      <c r="AE279" s="9">
        <v>-546477.476</v>
      </c>
      <c r="AG279" s="9">
        <f t="shared" si="86"/>
        <v>6360.060000000056</v>
      </c>
      <c r="AI279" s="21">
        <f t="shared" si="87"/>
        <v>0.01163828388052366</v>
      </c>
    </row>
    <row r="280" spans="1:35" ht="12.75" outlineLevel="1">
      <c r="A280" s="1" t="s">
        <v>716</v>
      </c>
      <c r="B280" s="16" t="s">
        <v>717</v>
      </c>
      <c r="C280" s="1" t="s">
        <v>1221</v>
      </c>
      <c r="E280" s="5">
        <v>-40974.278</v>
      </c>
      <c r="G280" s="5">
        <v>-46719.072</v>
      </c>
      <c r="I280" s="9">
        <f t="shared" si="80"/>
        <v>5744.794000000002</v>
      </c>
      <c r="K280" s="21">
        <f t="shared" si="81"/>
        <v>0.12296464279085</v>
      </c>
      <c r="M280" s="9">
        <v>-167420.437</v>
      </c>
      <c r="O280" s="9">
        <v>-200058.651</v>
      </c>
      <c r="Q280" s="9">
        <f t="shared" si="82"/>
        <v>32638.214000000007</v>
      </c>
      <c r="S280" s="21">
        <f t="shared" si="83"/>
        <v>0.1631432274328392</v>
      </c>
      <c r="U280" s="9">
        <v>-40974.278</v>
      </c>
      <c r="W280" s="9">
        <v>-46719.072</v>
      </c>
      <c r="Y280" s="9">
        <f t="shared" si="84"/>
        <v>5744.794000000002</v>
      </c>
      <c r="AA280" s="21">
        <f t="shared" si="85"/>
        <v>0.12296464279085</v>
      </c>
      <c r="AC280" s="9">
        <v>-861673.35</v>
      </c>
      <c r="AE280" s="9">
        <v>-1108205.973</v>
      </c>
      <c r="AG280" s="9">
        <f t="shared" si="86"/>
        <v>246532.62300000002</v>
      </c>
      <c r="AI280" s="21">
        <f t="shared" si="87"/>
        <v>0.22246101266952836</v>
      </c>
    </row>
    <row r="281" spans="1:35" ht="12.75" outlineLevel="1">
      <c r="A281" s="1" t="s">
        <v>718</v>
      </c>
      <c r="B281" s="16" t="s">
        <v>719</v>
      </c>
      <c r="C281" s="1" t="s">
        <v>1222</v>
      </c>
      <c r="E281" s="5">
        <v>-58322.421</v>
      </c>
      <c r="G281" s="5">
        <v>-54966.128</v>
      </c>
      <c r="I281" s="9">
        <f t="shared" si="80"/>
        <v>-3356.293000000005</v>
      </c>
      <c r="K281" s="21">
        <f t="shared" si="81"/>
        <v>-0.06106111385542757</v>
      </c>
      <c r="M281" s="9">
        <v>-227475.036</v>
      </c>
      <c r="O281" s="9">
        <v>-192422.581</v>
      </c>
      <c r="Q281" s="9">
        <f t="shared" si="82"/>
        <v>-35052.45499999999</v>
      </c>
      <c r="S281" s="21">
        <f t="shared" si="83"/>
        <v>-0.18216393740192055</v>
      </c>
      <c r="U281" s="9">
        <v>-58322.421</v>
      </c>
      <c r="W281" s="9">
        <v>-54966.128</v>
      </c>
      <c r="Y281" s="9">
        <f t="shared" si="84"/>
        <v>-3356.293000000005</v>
      </c>
      <c r="AA281" s="21">
        <f t="shared" si="85"/>
        <v>-0.06106111385542757</v>
      </c>
      <c r="AC281" s="9">
        <v>-1050876.375</v>
      </c>
      <c r="AE281" s="9">
        <v>-944781.571</v>
      </c>
      <c r="AG281" s="9">
        <f t="shared" si="86"/>
        <v>-106094.804</v>
      </c>
      <c r="AI281" s="21">
        <f t="shared" si="87"/>
        <v>-0.11229559006713521</v>
      </c>
    </row>
    <row r="282" spans="1:35" ht="12.75" outlineLevel="1">
      <c r="A282" s="1" t="s">
        <v>720</v>
      </c>
      <c r="B282" s="16" t="s">
        <v>721</v>
      </c>
      <c r="C282" s="1" t="s">
        <v>1223</v>
      </c>
      <c r="E282" s="5">
        <v>0</v>
      </c>
      <c r="G282" s="5">
        <v>0</v>
      </c>
      <c r="I282" s="9">
        <f aca="true" t="shared" si="88" ref="I282:I307">+E282-G282</f>
        <v>0</v>
      </c>
      <c r="K282" s="21">
        <f aca="true" t="shared" si="89" ref="K282:K307">IF(G282&lt;0,IF(I282=0,0,IF(OR(G282=0,E282=0),"N.M.",IF(ABS(I282/G282)&gt;=10,"N.M.",I282/(-G282)))),IF(I282=0,0,IF(OR(G282=0,E282=0),"N.M.",IF(ABS(I282/G282)&gt;=10,"N.M.",I282/G282))))</f>
        <v>0</v>
      </c>
      <c r="M282" s="9">
        <v>0</v>
      </c>
      <c r="O282" s="9">
        <v>0</v>
      </c>
      <c r="Q282" s="9">
        <f aca="true" t="shared" si="90" ref="Q282:Q307">(+M282-O282)</f>
        <v>0</v>
      </c>
      <c r="S282" s="21">
        <f aca="true" t="shared" si="91" ref="S282:S307">IF(O282&lt;0,IF(Q282=0,0,IF(OR(O282=0,M282=0),"N.M.",IF(ABS(Q282/O282)&gt;=10,"N.M.",Q282/(-O282)))),IF(Q282=0,0,IF(OR(O282=0,M282=0),"N.M.",IF(ABS(Q282/O282)&gt;=10,"N.M.",Q282/O282))))</f>
        <v>0</v>
      </c>
      <c r="U282" s="9">
        <v>0</v>
      </c>
      <c r="W282" s="9">
        <v>0</v>
      </c>
      <c r="Y282" s="9">
        <f aca="true" t="shared" si="92" ref="Y282:Y307">(+U282-W282)</f>
        <v>0</v>
      </c>
      <c r="AA282" s="21">
        <f aca="true" t="shared" si="93" ref="AA282:AA307">IF(W282&lt;0,IF(Y282=0,0,IF(OR(W282=0,U282=0),"N.M.",IF(ABS(Y282/W282)&gt;=10,"N.M.",Y282/(-W282)))),IF(Y282=0,0,IF(OR(W282=0,U282=0),"N.M.",IF(ABS(Y282/W282)&gt;=10,"N.M.",Y282/W282))))</f>
        <v>0</v>
      </c>
      <c r="AC282" s="9">
        <v>0</v>
      </c>
      <c r="AE282" s="9">
        <v>-2.15</v>
      </c>
      <c r="AG282" s="9">
        <f aca="true" t="shared" si="94" ref="AG282:AG307">(+AC282-AE282)</f>
        <v>2.15</v>
      </c>
      <c r="AI282" s="21" t="str">
        <f aca="true" t="shared" si="95" ref="AI282:AI307">IF(AE282&lt;0,IF(AG282=0,0,IF(OR(AE282=0,AC282=0),"N.M.",IF(ABS(AG282/AE282)&gt;=10,"N.M.",AG282/(-AE282)))),IF(AG282=0,0,IF(OR(AE282=0,AC282=0),"N.M.",IF(ABS(AG282/AE282)&gt;=10,"N.M.",AG282/AE282))))</f>
        <v>N.M.</v>
      </c>
    </row>
    <row r="283" spans="1:35" ht="12.75" outlineLevel="1">
      <c r="A283" s="1" t="s">
        <v>722</v>
      </c>
      <c r="B283" s="16" t="s">
        <v>723</v>
      </c>
      <c r="C283" s="1" t="s">
        <v>1224</v>
      </c>
      <c r="E283" s="5">
        <v>-78083.33</v>
      </c>
      <c r="G283" s="5">
        <v>-76275.51</v>
      </c>
      <c r="I283" s="9">
        <f t="shared" si="88"/>
        <v>-1807.820000000007</v>
      </c>
      <c r="K283" s="21">
        <f t="shared" si="89"/>
        <v>-0.023701185347695573</v>
      </c>
      <c r="M283" s="9">
        <v>-235428.21</v>
      </c>
      <c r="O283" s="9">
        <v>-256605.51</v>
      </c>
      <c r="Q283" s="9">
        <f t="shared" si="90"/>
        <v>21177.300000000017</v>
      </c>
      <c r="S283" s="21">
        <f t="shared" si="91"/>
        <v>0.0825286253596036</v>
      </c>
      <c r="U283" s="9">
        <v>-78083.33</v>
      </c>
      <c r="W283" s="9">
        <v>-76275.51</v>
      </c>
      <c r="Y283" s="9">
        <f t="shared" si="92"/>
        <v>-1807.820000000007</v>
      </c>
      <c r="AA283" s="21">
        <f t="shared" si="93"/>
        <v>-0.023701185347695573</v>
      </c>
      <c r="AC283" s="9">
        <v>-945877.08</v>
      </c>
      <c r="AE283" s="9">
        <v>-957887.51</v>
      </c>
      <c r="AG283" s="9">
        <f t="shared" si="94"/>
        <v>12010.430000000051</v>
      </c>
      <c r="AI283" s="21">
        <f t="shared" si="95"/>
        <v>0.012538455585458099</v>
      </c>
    </row>
    <row r="284" spans="1:35" ht="12.75" outlineLevel="1">
      <c r="A284" s="1" t="s">
        <v>724</v>
      </c>
      <c r="B284" s="16" t="s">
        <v>725</v>
      </c>
      <c r="C284" s="1" t="s">
        <v>1225</v>
      </c>
      <c r="E284" s="5">
        <v>49198.85</v>
      </c>
      <c r="G284" s="5">
        <v>-203493.48</v>
      </c>
      <c r="I284" s="9">
        <f t="shared" si="88"/>
        <v>252692.33000000002</v>
      </c>
      <c r="K284" s="21">
        <f t="shared" si="89"/>
        <v>1.241771136844286</v>
      </c>
      <c r="M284" s="9">
        <v>-57164.183</v>
      </c>
      <c r="O284" s="9">
        <v>-203493.48</v>
      </c>
      <c r="Q284" s="9">
        <f t="shared" si="90"/>
        <v>146329.29700000002</v>
      </c>
      <c r="S284" s="21">
        <f t="shared" si="91"/>
        <v>0.7190859235391719</v>
      </c>
      <c r="U284" s="9">
        <v>49198.85</v>
      </c>
      <c r="W284" s="9">
        <v>-203493.48</v>
      </c>
      <c r="Y284" s="9">
        <f t="shared" si="92"/>
        <v>252692.33000000002</v>
      </c>
      <c r="AA284" s="21">
        <f t="shared" si="93"/>
        <v>1.241771136844286</v>
      </c>
      <c r="AC284" s="9">
        <v>-10686.272000000004</v>
      </c>
      <c r="AE284" s="9">
        <v>-203493.48</v>
      </c>
      <c r="AG284" s="9">
        <f t="shared" si="94"/>
        <v>192807.208</v>
      </c>
      <c r="AI284" s="21">
        <f t="shared" si="95"/>
        <v>0.9474859243647512</v>
      </c>
    </row>
    <row r="285" spans="1:35" ht="12.75" outlineLevel="1">
      <c r="A285" s="1" t="s">
        <v>726</v>
      </c>
      <c r="B285" s="16" t="s">
        <v>727</v>
      </c>
      <c r="C285" s="1" t="s">
        <v>1226</v>
      </c>
      <c r="E285" s="5">
        <v>14836.03</v>
      </c>
      <c r="G285" s="5">
        <v>11642.55</v>
      </c>
      <c r="I285" s="9">
        <f t="shared" si="88"/>
        <v>3193.4800000000014</v>
      </c>
      <c r="K285" s="21">
        <f t="shared" si="89"/>
        <v>0.27429386173991105</v>
      </c>
      <c r="M285" s="9">
        <v>43299.81</v>
      </c>
      <c r="O285" s="9">
        <v>36628.4</v>
      </c>
      <c r="Q285" s="9">
        <f t="shared" si="90"/>
        <v>6671.409999999996</v>
      </c>
      <c r="S285" s="21">
        <f t="shared" si="91"/>
        <v>0.18213763090934892</v>
      </c>
      <c r="U285" s="9">
        <v>14836.03</v>
      </c>
      <c r="W285" s="9">
        <v>11642.55</v>
      </c>
      <c r="Y285" s="9">
        <f t="shared" si="92"/>
        <v>3193.4800000000014</v>
      </c>
      <c r="AA285" s="21">
        <f t="shared" si="93"/>
        <v>0.27429386173991105</v>
      </c>
      <c r="AC285" s="9">
        <v>164232.63</v>
      </c>
      <c r="AE285" s="9">
        <v>139190.49</v>
      </c>
      <c r="AG285" s="9">
        <f t="shared" si="94"/>
        <v>25042.140000000014</v>
      </c>
      <c r="AI285" s="21">
        <f t="shared" si="95"/>
        <v>0.17991272248556647</v>
      </c>
    </row>
    <row r="286" spans="1:35" ht="12.75" outlineLevel="1">
      <c r="A286" s="1" t="s">
        <v>728</v>
      </c>
      <c r="B286" s="16" t="s">
        <v>729</v>
      </c>
      <c r="C286" s="1" t="s">
        <v>1227</v>
      </c>
      <c r="E286" s="5">
        <v>0</v>
      </c>
      <c r="G286" s="5">
        <v>0</v>
      </c>
      <c r="I286" s="9">
        <f t="shared" si="88"/>
        <v>0</v>
      </c>
      <c r="K286" s="21">
        <f t="shared" si="89"/>
        <v>0</v>
      </c>
      <c r="M286" s="9">
        <v>0</v>
      </c>
      <c r="O286" s="9">
        <v>0</v>
      </c>
      <c r="Q286" s="9">
        <f t="shared" si="90"/>
        <v>0</v>
      </c>
      <c r="S286" s="21">
        <f t="shared" si="91"/>
        <v>0</v>
      </c>
      <c r="U286" s="9">
        <v>0</v>
      </c>
      <c r="W286" s="9">
        <v>0</v>
      </c>
      <c r="Y286" s="9">
        <f t="shared" si="92"/>
        <v>0</v>
      </c>
      <c r="AA286" s="21">
        <f t="shared" si="93"/>
        <v>0</v>
      </c>
      <c r="AC286" s="9">
        <v>0</v>
      </c>
      <c r="AE286" s="9">
        <v>8764</v>
      </c>
      <c r="AG286" s="9">
        <f t="shared" si="94"/>
        <v>-8764</v>
      </c>
      <c r="AI286" s="21" t="str">
        <f t="shared" si="95"/>
        <v>N.M.</v>
      </c>
    </row>
    <row r="287" spans="1:35" ht="12.75" outlineLevel="1">
      <c r="A287" s="1" t="s">
        <v>730</v>
      </c>
      <c r="B287" s="16" t="s">
        <v>731</v>
      </c>
      <c r="C287" s="1" t="s">
        <v>1228</v>
      </c>
      <c r="E287" s="5">
        <v>0</v>
      </c>
      <c r="G287" s="5">
        <v>43882.25</v>
      </c>
      <c r="I287" s="9">
        <f t="shared" si="88"/>
        <v>-43882.25</v>
      </c>
      <c r="K287" s="21" t="str">
        <f t="shared" si="89"/>
        <v>N.M.</v>
      </c>
      <c r="M287" s="9">
        <v>0</v>
      </c>
      <c r="O287" s="9">
        <v>43882.25</v>
      </c>
      <c r="Q287" s="9">
        <f t="shared" si="90"/>
        <v>-43882.25</v>
      </c>
      <c r="S287" s="21" t="str">
        <f t="shared" si="91"/>
        <v>N.M.</v>
      </c>
      <c r="U287" s="9">
        <v>0</v>
      </c>
      <c r="W287" s="9">
        <v>43882.25</v>
      </c>
      <c r="Y287" s="9">
        <f t="shared" si="92"/>
        <v>-43882.25</v>
      </c>
      <c r="AA287" s="21" t="str">
        <f t="shared" si="93"/>
        <v>N.M.</v>
      </c>
      <c r="AC287" s="9">
        <v>125515.121</v>
      </c>
      <c r="AE287" s="9">
        <v>44892.704</v>
      </c>
      <c r="AG287" s="9">
        <f t="shared" si="94"/>
        <v>80622.417</v>
      </c>
      <c r="AI287" s="21">
        <f t="shared" si="95"/>
        <v>1.7958913100890515</v>
      </c>
    </row>
    <row r="288" spans="1:35" ht="12.75" outlineLevel="1">
      <c r="A288" s="1" t="s">
        <v>732</v>
      </c>
      <c r="B288" s="16" t="s">
        <v>733</v>
      </c>
      <c r="C288" s="1" t="s">
        <v>1229</v>
      </c>
      <c r="E288" s="5">
        <v>0</v>
      </c>
      <c r="G288" s="5">
        <v>0</v>
      </c>
      <c r="I288" s="9">
        <f t="shared" si="88"/>
        <v>0</v>
      </c>
      <c r="K288" s="21">
        <f t="shared" si="89"/>
        <v>0</v>
      </c>
      <c r="M288" s="9">
        <v>0</v>
      </c>
      <c r="O288" s="9">
        <v>-0.741</v>
      </c>
      <c r="Q288" s="9">
        <f t="shared" si="90"/>
        <v>0.741</v>
      </c>
      <c r="S288" s="21" t="str">
        <f t="shared" si="91"/>
        <v>N.M.</v>
      </c>
      <c r="U288" s="9">
        <v>0</v>
      </c>
      <c r="W288" s="9">
        <v>0</v>
      </c>
      <c r="Y288" s="9">
        <f t="shared" si="92"/>
        <v>0</v>
      </c>
      <c r="AA288" s="21">
        <f t="shared" si="93"/>
        <v>0</v>
      </c>
      <c r="AC288" s="9">
        <v>0</v>
      </c>
      <c r="AE288" s="9">
        <v>4812.778</v>
      </c>
      <c r="AG288" s="9">
        <f t="shared" si="94"/>
        <v>-4812.778</v>
      </c>
      <c r="AI288" s="21" t="str">
        <f t="shared" si="95"/>
        <v>N.M.</v>
      </c>
    </row>
    <row r="289" spans="1:35" ht="12.75" outlineLevel="1">
      <c r="A289" s="1" t="s">
        <v>734</v>
      </c>
      <c r="B289" s="16" t="s">
        <v>735</v>
      </c>
      <c r="C289" s="1" t="s">
        <v>1230</v>
      </c>
      <c r="E289" s="5">
        <v>1000</v>
      </c>
      <c r="G289" s="5">
        <v>0</v>
      </c>
      <c r="I289" s="9">
        <f t="shared" si="88"/>
        <v>1000</v>
      </c>
      <c r="K289" s="21" t="str">
        <f t="shared" si="89"/>
        <v>N.M.</v>
      </c>
      <c r="M289" s="9">
        <v>5020.44</v>
      </c>
      <c r="O289" s="9">
        <v>36757.49</v>
      </c>
      <c r="Q289" s="9">
        <f t="shared" si="90"/>
        <v>-31737.05</v>
      </c>
      <c r="S289" s="21">
        <f t="shared" si="91"/>
        <v>-0.8634172246255117</v>
      </c>
      <c r="U289" s="9">
        <v>1000</v>
      </c>
      <c r="W289" s="9">
        <v>0</v>
      </c>
      <c r="Y289" s="9">
        <f t="shared" si="92"/>
        <v>1000</v>
      </c>
      <c r="AA289" s="21" t="str">
        <f t="shared" si="93"/>
        <v>N.M.</v>
      </c>
      <c r="AC289" s="9">
        <v>20903.23</v>
      </c>
      <c r="AE289" s="9">
        <v>177242.87</v>
      </c>
      <c r="AG289" s="9">
        <f t="shared" si="94"/>
        <v>-156339.63999999998</v>
      </c>
      <c r="AI289" s="21">
        <f t="shared" si="95"/>
        <v>-0.8820644802242256</v>
      </c>
    </row>
    <row r="290" spans="1:35" ht="12.75" outlineLevel="1">
      <c r="A290" s="1" t="s">
        <v>736</v>
      </c>
      <c r="B290" s="16" t="s">
        <v>737</v>
      </c>
      <c r="C290" s="1" t="s">
        <v>1231</v>
      </c>
      <c r="E290" s="5">
        <v>35</v>
      </c>
      <c r="G290" s="5">
        <v>0</v>
      </c>
      <c r="I290" s="9">
        <f t="shared" si="88"/>
        <v>35</v>
      </c>
      <c r="K290" s="21" t="str">
        <f t="shared" si="89"/>
        <v>N.M.</v>
      </c>
      <c r="M290" s="9">
        <v>35</v>
      </c>
      <c r="O290" s="9">
        <v>0</v>
      </c>
      <c r="Q290" s="9">
        <f t="shared" si="90"/>
        <v>35</v>
      </c>
      <c r="S290" s="21" t="str">
        <f t="shared" si="91"/>
        <v>N.M.</v>
      </c>
      <c r="U290" s="9">
        <v>35</v>
      </c>
      <c r="W290" s="9">
        <v>0</v>
      </c>
      <c r="Y290" s="9">
        <f t="shared" si="92"/>
        <v>35</v>
      </c>
      <c r="AA290" s="21" t="str">
        <f t="shared" si="93"/>
        <v>N.M.</v>
      </c>
      <c r="AC290" s="9">
        <v>35</v>
      </c>
      <c r="AE290" s="9">
        <v>0</v>
      </c>
      <c r="AG290" s="9">
        <f t="shared" si="94"/>
        <v>35</v>
      </c>
      <c r="AI290" s="21" t="str">
        <f t="shared" si="95"/>
        <v>N.M.</v>
      </c>
    </row>
    <row r="291" spans="1:35" ht="12.75" outlineLevel="1">
      <c r="A291" s="1" t="s">
        <v>738</v>
      </c>
      <c r="B291" s="16" t="s">
        <v>739</v>
      </c>
      <c r="C291" s="1" t="s">
        <v>1232</v>
      </c>
      <c r="E291" s="5">
        <v>0</v>
      </c>
      <c r="G291" s="5">
        <v>0</v>
      </c>
      <c r="I291" s="9">
        <f t="shared" si="88"/>
        <v>0</v>
      </c>
      <c r="K291" s="21">
        <f t="shared" si="89"/>
        <v>0</v>
      </c>
      <c r="M291" s="9">
        <v>0</v>
      </c>
      <c r="O291" s="9">
        <v>0</v>
      </c>
      <c r="Q291" s="9">
        <f t="shared" si="90"/>
        <v>0</v>
      </c>
      <c r="S291" s="21">
        <f t="shared" si="91"/>
        <v>0</v>
      </c>
      <c r="U291" s="9">
        <v>0</v>
      </c>
      <c r="W291" s="9">
        <v>0</v>
      </c>
      <c r="Y291" s="9">
        <f t="shared" si="92"/>
        <v>0</v>
      </c>
      <c r="AA291" s="21">
        <f t="shared" si="93"/>
        <v>0</v>
      </c>
      <c r="AC291" s="9">
        <v>0</v>
      </c>
      <c r="AE291" s="9">
        <v>2.41</v>
      </c>
      <c r="AG291" s="9">
        <f t="shared" si="94"/>
        <v>-2.41</v>
      </c>
      <c r="AI291" s="21" t="str">
        <f t="shared" si="95"/>
        <v>N.M.</v>
      </c>
    </row>
    <row r="292" spans="1:35" ht="12.75" outlineLevel="1">
      <c r="A292" s="1" t="s">
        <v>740</v>
      </c>
      <c r="B292" s="16" t="s">
        <v>741</v>
      </c>
      <c r="C292" s="1" t="s">
        <v>1233</v>
      </c>
      <c r="E292" s="5">
        <v>0</v>
      </c>
      <c r="G292" s="5">
        <v>0</v>
      </c>
      <c r="I292" s="9">
        <f t="shared" si="88"/>
        <v>0</v>
      </c>
      <c r="K292" s="21">
        <f t="shared" si="89"/>
        <v>0</v>
      </c>
      <c r="M292" s="9">
        <v>0</v>
      </c>
      <c r="O292" s="9">
        <v>0</v>
      </c>
      <c r="Q292" s="9">
        <f t="shared" si="90"/>
        <v>0</v>
      </c>
      <c r="S292" s="21">
        <f t="shared" si="91"/>
        <v>0</v>
      </c>
      <c r="U292" s="9">
        <v>0</v>
      </c>
      <c r="W292" s="9">
        <v>0</v>
      </c>
      <c r="Y292" s="9">
        <f t="shared" si="92"/>
        <v>0</v>
      </c>
      <c r="AA292" s="21">
        <f t="shared" si="93"/>
        <v>0</v>
      </c>
      <c r="AC292" s="9">
        <v>2.2</v>
      </c>
      <c r="AE292" s="9">
        <v>1478.31</v>
      </c>
      <c r="AG292" s="9">
        <f t="shared" si="94"/>
        <v>-1476.11</v>
      </c>
      <c r="AI292" s="21">
        <f t="shared" si="95"/>
        <v>-0.9985118141661762</v>
      </c>
    </row>
    <row r="293" spans="1:35" ht="12.75" outlineLevel="1">
      <c r="A293" s="1" t="s">
        <v>742</v>
      </c>
      <c r="B293" s="16" t="s">
        <v>743</v>
      </c>
      <c r="C293" s="1" t="s">
        <v>1234</v>
      </c>
      <c r="E293" s="5">
        <v>0</v>
      </c>
      <c r="G293" s="5">
        <v>0</v>
      </c>
      <c r="I293" s="9">
        <f t="shared" si="88"/>
        <v>0</v>
      </c>
      <c r="K293" s="21">
        <f t="shared" si="89"/>
        <v>0</v>
      </c>
      <c r="M293" s="9">
        <v>7.91</v>
      </c>
      <c r="O293" s="9">
        <v>32.4</v>
      </c>
      <c r="Q293" s="9">
        <f t="shared" si="90"/>
        <v>-24.49</v>
      </c>
      <c r="S293" s="21">
        <f t="shared" si="91"/>
        <v>-0.7558641975308642</v>
      </c>
      <c r="U293" s="9">
        <v>0</v>
      </c>
      <c r="W293" s="9">
        <v>0</v>
      </c>
      <c r="Y293" s="9">
        <f t="shared" si="92"/>
        <v>0</v>
      </c>
      <c r="AA293" s="21">
        <f t="shared" si="93"/>
        <v>0</v>
      </c>
      <c r="AC293" s="9">
        <v>611.59</v>
      </c>
      <c r="AE293" s="9">
        <v>336.04</v>
      </c>
      <c r="AG293" s="9">
        <f t="shared" si="94"/>
        <v>275.55</v>
      </c>
      <c r="AI293" s="21">
        <f t="shared" si="95"/>
        <v>0.8199916676586121</v>
      </c>
    </row>
    <row r="294" spans="1:35" ht="12.75" outlineLevel="1">
      <c r="A294" s="1" t="s">
        <v>744</v>
      </c>
      <c r="B294" s="16" t="s">
        <v>745</v>
      </c>
      <c r="C294" s="1" t="s">
        <v>1235</v>
      </c>
      <c r="E294" s="5">
        <v>537.966</v>
      </c>
      <c r="G294" s="5">
        <v>0</v>
      </c>
      <c r="I294" s="9">
        <f t="shared" si="88"/>
        <v>537.966</v>
      </c>
      <c r="K294" s="21" t="str">
        <f t="shared" si="89"/>
        <v>N.M.</v>
      </c>
      <c r="M294" s="9">
        <v>537.966</v>
      </c>
      <c r="O294" s="9">
        <v>-10.94</v>
      </c>
      <c r="Q294" s="9">
        <f t="shared" si="90"/>
        <v>548.9060000000001</v>
      </c>
      <c r="S294" s="21" t="str">
        <f t="shared" si="91"/>
        <v>N.M.</v>
      </c>
      <c r="U294" s="9">
        <v>537.966</v>
      </c>
      <c r="W294" s="9">
        <v>0</v>
      </c>
      <c r="Y294" s="9">
        <f t="shared" si="92"/>
        <v>537.966</v>
      </c>
      <c r="AA294" s="21" t="str">
        <f t="shared" si="93"/>
        <v>N.M.</v>
      </c>
      <c r="AC294" s="9">
        <v>882.6659999999999</v>
      </c>
      <c r="AE294" s="9">
        <v>-136.354</v>
      </c>
      <c r="AG294" s="9">
        <f t="shared" si="94"/>
        <v>1019.02</v>
      </c>
      <c r="AI294" s="21">
        <f t="shared" si="95"/>
        <v>7.473341449462428</v>
      </c>
    </row>
    <row r="295" spans="1:35" ht="12.75" outlineLevel="1">
      <c r="A295" s="1" t="s">
        <v>746</v>
      </c>
      <c r="B295" s="16" t="s">
        <v>747</v>
      </c>
      <c r="C295" s="1" t="s">
        <v>1236</v>
      </c>
      <c r="E295" s="5">
        <v>79.28200000000001</v>
      </c>
      <c r="G295" s="5">
        <v>57.28</v>
      </c>
      <c r="I295" s="9">
        <f t="shared" si="88"/>
        <v>22.00200000000001</v>
      </c>
      <c r="K295" s="21">
        <f t="shared" si="89"/>
        <v>0.38411312849162027</v>
      </c>
      <c r="M295" s="9">
        <v>330.76700000000005</v>
      </c>
      <c r="O295" s="9">
        <v>261.882</v>
      </c>
      <c r="Q295" s="9">
        <f t="shared" si="90"/>
        <v>68.88500000000005</v>
      </c>
      <c r="S295" s="21">
        <f t="shared" si="91"/>
        <v>0.2630383149662827</v>
      </c>
      <c r="U295" s="9">
        <v>79.28200000000001</v>
      </c>
      <c r="W295" s="9">
        <v>57.28</v>
      </c>
      <c r="Y295" s="9">
        <f t="shared" si="92"/>
        <v>22.00200000000001</v>
      </c>
      <c r="AA295" s="21">
        <f t="shared" si="93"/>
        <v>0.38411312849162027</v>
      </c>
      <c r="AC295" s="9">
        <v>1312.124</v>
      </c>
      <c r="AE295" s="9">
        <v>934.141</v>
      </c>
      <c r="AG295" s="9">
        <f t="shared" si="94"/>
        <v>377.98300000000006</v>
      </c>
      <c r="AI295" s="21">
        <f t="shared" si="95"/>
        <v>0.404631634838852</v>
      </c>
    </row>
    <row r="296" spans="1:35" ht="12.75" outlineLevel="1">
      <c r="A296" s="1" t="s">
        <v>748</v>
      </c>
      <c r="B296" s="16" t="s">
        <v>749</v>
      </c>
      <c r="C296" s="1" t="s">
        <v>1237</v>
      </c>
      <c r="E296" s="5">
        <v>0</v>
      </c>
      <c r="G296" s="5">
        <v>0</v>
      </c>
      <c r="I296" s="9">
        <f t="shared" si="88"/>
        <v>0</v>
      </c>
      <c r="K296" s="21">
        <f t="shared" si="89"/>
        <v>0</v>
      </c>
      <c r="M296" s="9">
        <v>0</v>
      </c>
      <c r="O296" s="9">
        <v>0</v>
      </c>
      <c r="Q296" s="9">
        <f t="shared" si="90"/>
        <v>0</v>
      </c>
      <c r="S296" s="21">
        <f t="shared" si="91"/>
        <v>0</v>
      </c>
      <c r="U296" s="9">
        <v>0</v>
      </c>
      <c r="W296" s="9">
        <v>0</v>
      </c>
      <c r="Y296" s="9">
        <f t="shared" si="92"/>
        <v>0</v>
      </c>
      <c r="AA296" s="21">
        <f t="shared" si="93"/>
        <v>0</v>
      </c>
      <c r="AC296" s="9">
        <v>42.67</v>
      </c>
      <c r="AE296" s="9">
        <v>0</v>
      </c>
      <c r="AG296" s="9">
        <f t="shared" si="94"/>
        <v>42.67</v>
      </c>
      <c r="AI296" s="21" t="str">
        <f t="shared" si="95"/>
        <v>N.M.</v>
      </c>
    </row>
    <row r="297" spans="1:35" ht="12.75" outlineLevel="1">
      <c r="A297" s="1" t="s">
        <v>750</v>
      </c>
      <c r="B297" s="16" t="s">
        <v>751</v>
      </c>
      <c r="C297" s="1" t="s">
        <v>1238</v>
      </c>
      <c r="E297" s="5">
        <v>14951.03</v>
      </c>
      <c r="G297" s="5">
        <v>0</v>
      </c>
      <c r="I297" s="9">
        <f t="shared" si="88"/>
        <v>14951.03</v>
      </c>
      <c r="K297" s="21" t="str">
        <f t="shared" si="89"/>
        <v>N.M.</v>
      </c>
      <c r="M297" s="9">
        <v>14951.03</v>
      </c>
      <c r="O297" s="9">
        <v>0</v>
      </c>
      <c r="Q297" s="9">
        <f t="shared" si="90"/>
        <v>14951.03</v>
      </c>
      <c r="S297" s="21" t="str">
        <f t="shared" si="91"/>
        <v>N.M.</v>
      </c>
      <c r="U297" s="9">
        <v>14951.03</v>
      </c>
      <c r="W297" s="9">
        <v>0</v>
      </c>
      <c r="Y297" s="9">
        <f t="shared" si="92"/>
        <v>14951.03</v>
      </c>
      <c r="AA297" s="21" t="str">
        <f t="shared" si="93"/>
        <v>N.M.</v>
      </c>
      <c r="AC297" s="9">
        <v>42868.607</v>
      </c>
      <c r="AE297" s="9">
        <v>0</v>
      </c>
      <c r="AG297" s="9">
        <f t="shared" si="94"/>
        <v>42868.607</v>
      </c>
      <c r="AI297" s="21" t="str">
        <f t="shared" si="95"/>
        <v>N.M.</v>
      </c>
    </row>
    <row r="298" spans="1:35" ht="12.75" outlineLevel="1">
      <c r="A298" s="1" t="s">
        <v>752</v>
      </c>
      <c r="B298" s="16" t="s">
        <v>753</v>
      </c>
      <c r="C298" s="1" t="s">
        <v>1239</v>
      </c>
      <c r="E298" s="5">
        <v>18.74</v>
      </c>
      <c r="G298" s="5">
        <v>18.83</v>
      </c>
      <c r="I298" s="9">
        <f t="shared" si="88"/>
        <v>-0.08999999999999986</v>
      </c>
      <c r="K298" s="21">
        <f t="shared" si="89"/>
        <v>-0.004779607010090274</v>
      </c>
      <c r="M298" s="9">
        <v>54.9</v>
      </c>
      <c r="O298" s="9">
        <v>56.58</v>
      </c>
      <c r="Q298" s="9">
        <f t="shared" si="90"/>
        <v>-1.6799999999999997</v>
      </c>
      <c r="S298" s="21">
        <f t="shared" si="91"/>
        <v>-0.029692470837751853</v>
      </c>
      <c r="U298" s="9">
        <v>18.74</v>
      </c>
      <c r="W298" s="9">
        <v>18.83</v>
      </c>
      <c r="Y298" s="9">
        <f t="shared" si="92"/>
        <v>-0.08999999999999986</v>
      </c>
      <c r="AA298" s="21">
        <f t="shared" si="93"/>
        <v>-0.004779607010090274</v>
      </c>
      <c r="AC298" s="9">
        <v>384.36</v>
      </c>
      <c r="AE298" s="9">
        <v>213.57</v>
      </c>
      <c r="AG298" s="9">
        <f t="shared" si="94"/>
        <v>170.79000000000002</v>
      </c>
      <c r="AI298" s="21">
        <f t="shared" si="95"/>
        <v>0.7996909678325609</v>
      </c>
    </row>
    <row r="299" spans="1:35" ht="12.75" outlineLevel="1">
      <c r="A299" s="1" t="s">
        <v>754</v>
      </c>
      <c r="B299" s="16" t="s">
        <v>755</v>
      </c>
      <c r="C299" s="1" t="s">
        <v>1240</v>
      </c>
      <c r="E299" s="5">
        <v>7355.962</v>
      </c>
      <c r="G299" s="5">
        <v>4519.0470000000005</v>
      </c>
      <c r="I299" s="9">
        <f t="shared" si="88"/>
        <v>2836.915</v>
      </c>
      <c r="K299" s="21">
        <f t="shared" si="89"/>
        <v>0.627768421085242</v>
      </c>
      <c r="M299" s="9">
        <v>19031.315000000002</v>
      </c>
      <c r="O299" s="9">
        <v>18535.169</v>
      </c>
      <c r="Q299" s="9">
        <f t="shared" si="90"/>
        <v>496.14600000000064</v>
      </c>
      <c r="S299" s="21">
        <f t="shared" si="91"/>
        <v>0.026767816360347217</v>
      </c>
      <c r="U299" s="9">
        <v>7355.962</v>
      </c>
      <c r="W299" s="9">
        <v>4519.0470000000005</v>
      </c>
      <c r="Y299" s="9">
        <f t="shared" si="92"/>
        <v>2836.915</v>
      </c>
      <c r="AA299" s="21">
        <f t="shared" si="93"/>
        <v>0.627768421085242</v>
      </c>
      <c r="AC299" s="9">
        <v>61982.932</v>
      </c>
      <c r="AE299" s="9">
        <v>46879.242</v>
      </c>
      <c r="AG299" s="9">
        <f t="shared" si="94"/>
        <v>15103.690000000002</v>
      </c>
      <c r="AI299" s="21">
        <f t="shared" si="95"/>
        <v>0.3221828970698802</v>
      </c>
    </row>
    <row r="300" spans="1:35" ht="12.75" outlineLevel="1">
      <c r="A300" s="1" t="s">
        <v>756</v>
      </c>
      <c r="B300" s="16" t="s">
        <v>757</v>
      </c>
      <c r="C300" s="1" t="s">
        <v>1241</v>
      </c>
      <c r="E300" s="5">
        <v>57475.784</v>
      </c>
      <c r="G300" s="5">
        <v>12172.848</v>
      </c>
      <c r="I300" s="9">
        <f t="shared" si="88"/>
        <v>45302.936</v>
      </c>
      <c r="K300" s="21">
        <f t="shared" si="89"/>
        <v>3.721638190175381</v>
      </c>
      <c r="M300" s="9">
        <v>10218.019</v>
      </c>
      <c r="O300" s="9">
        <v>94466.752</v>
      </c>
      <c r="Q300" s="9">
        <f t="shared" si="90"/>
        <v>-84248.733</v>
      </c>
      <c r="S300" s="21">
        <f t="shared" si="91"/>
        <v>-0.8918347589636616</v>
      </c>
      <c r="U300" s="9">
        <v>57475.784</v>
      </c>
      <c r="W300" s="9">
        <v>12172.848</v>
      </c>
      <c r="Y300" s="9">
        <f t="shared" si="92"/>
        <v>45302.936</v>
      </c>
      <c r="AA300" s="21">
        <f t="shared" si="93"/>
        <v>3.721638190175381</v>
      </c>
      <c r="AC300" s="9">
        <v>295747.157</v>
      </c>
      <c r="AE300" s="9">
        <v>314350.161</v>
      </c>
      <c r="AG300" s="9">
        <f t="shared" si="94"/>
        <v>-18603.004000000015</v>
      </c>
      <c r="AI300" s="21">
        <f t="shared" si="95"/>
        <v>-0.05917924120293361</v>
      </c>
    </row>
    <row r="301" spans="1:35" ht="12.75" outlineLevel="1">
      <c r="A301" s="1" t="s">
        <v>758</v>
      </c>
      <c r="B301" s="16" t="s">
        <v>759</v>
      </c>
      <c r="C301" s="1" t="s">
        <v>1242</v>
      </c>
      <c r="E301" s="5">
        <v>7312.424</v>
      </c>
      <c r="G301" s="5">
        <v>7834.352000000001</v>
      </c>
      <c r="I301" s="9">
        <f t="shared" si="88"/>
        <v>-521.9280000000008</v>
      </c>
      <c r="K301" s="21">
        <f t="shared" si="89"/>
        <v>-0.06662044289049059</v>
      </c>
      <c r="M301" s="9">
        <v>19474.022</v>
      </c>
      <c r="O301" s="9">
        <v>17194.652000000002</v>
      </c>
      <c r="Q301" s="9">
        <f t="shared" si="90"/>
        <v>2279.369999999999</v>
      </c>
      <c r="S301" s="21">
        <f t="shared" si="91"/>
        <v>0.13256272938818411</v>
      </c>
      <c r="U301" s="9">
        <v>7312.424</v>
      </c>
      <c r="W301" s="9">
        <v>7834.352000000001</v>
      </c>
      <c r="Y301" s="9">
        <f t="shared" si="92"/>
        <v>-521.9280000000008</v>
      </c>
      <c r="AA301" s="21">
        <f t="shared" si="93"/>
        <v>-0.06662044289049059</v>
      </c>
      <c r="AC301" s="9">
        <v>37077.127</v>
      </c>
      <c r="AE301" s="9">
        <v>31055.269</v>
      </c>
      <c r="AG301" s="9">
        <f t="shared" si="94"/>
        <v>6021.858</v>
      </c>
      <c r="AI301" s="21">
        <f t="shared" si="95"/>
        <v>0.19390777133503498</v>
      </c>
    </row>
    <row r="302" spans="1:35" ht="12.75" outlineLevel="1">
      <c r="A302" s="1" t="s">
        <v>760</v>
      </c>
      <c r="B302" s="16" t="s">
        <v>761</v>
      </c>
      <c r="C302" s="1" t="s">
        <v>1243</v>
      </c>
      <c r="E302" s="5">
        <v>15.69</v>
      </c>
      <c r="G302" s="5">
        <v>0</v>
      </c>
      <c r="I302" s="9">
        <f t="shared" si="88"/>
        <v>15.69</v>
      </c>
      <c r="K302" s="21" t="str">
        <f t="shared" si="89"/>
        <v>N.M.</v>
      </c>
      <c r="M302" s="9">
        <v>6405.8</v>
      </c>
      <c r="O302" s="9">
        <v>-13.3</v>
      </c>
      <c r="Q302" s="9">
        <f t="shared" si="90"/>
        <v>6419.1</v>
      </c>
      <c r="S302" s="21" t="str">
        <f t="shared" si="91"/>
        <v>N.M.</v>
      </c>
      <c r="U302" s="9">
        <v>15.69</v>
      </c>
      <c r="W302" s="9">
        <v>0</v>
      </c>
      <c r="Y302" s="9">
        <f t="shared" si="92"/>
        <v>15.69</v>
      </c>
      <c r="AA302" s="21" t="str">
        <f t="shared" si="93"/>
        <v>N.M.</v>
      </c>
      <c r="AC302" s="9">
        <v>6413.08</v>
      </c>
      <c r="AE302" s="9">
        <v>799.33</v>
      </c>
      <c r="AG302" s="9">
        <f t="shared" si="94"/>
        <v>5613.75</v>
      </c>
      <c r="AI302" s="21">
        <f t="shared" si="95"/>
        <v>7.023069320555965</v>
      </c>
    </row>
    <row r="303" spans="1:35" ht="12.75" outlineLevel="1">
      <c r="A303" s="1" t="s">
        <v>762</v>
      </c>
      <c r="B303" s="16" t="s">
        <v>763</v>
      </c>
      <c r="C303" s="1" t="s">
        <v>1244</v>
      </c>
      <c r="E303" s="5">
        <v>25185.579</v>
      </c>
      <c r="G303" s="5">
        <v>96392.116</v>
      </c>
      <c r="I303" s="9">
        <f t="shared" si="88"/>
        <v>-71206.537</v>
      </c>
      <c r="K303" s="21">
        <f t="shared" si="89"/>
        <v>-0.7387174382601996</v>
      </c>
      <c r="M303" s="9">
        <v>175173.287</v>
      </c>
      <c r="O303" s="9">
        <v>247112.47</v>
      </c>
      <c r="Q303" s="9">
        <f t="shared" si="90"/>
        <v>-71939.18299999999</v>
      </c>
      <c r="S303" s="21">
        <f t="shared" si="91"/>
        <v>-0.2911191936206214</v>
      </c>
      <c r="U303" s="9">
        <v>25185.579</v>
      </c>
      <c r="W303" s="9">
        <v>96392.116</v>
      </c>
      <c r="Y303" s="9">
        <f t="shared" si="92"/>
        <v>-71206.537</v>
      </c>
      <c r="AA303" s="21">
        <f t="shared" si="93"/>
        <v>-0.7387174382601996</v>
      </c>
      <c r="AC303" s="9">
        <v>786769.6950000001</v>
      </c>
      <c r="AE303" s="9">
        <v>1116853.785</v>
      </c>
      <c r="AG303" s="9">
        <f t="shared" si="94"/>
        <v>-330084.08999999985</v>
      </c>
      <c r="AI303" s="21">
        <f t="shared" si="95"/>
        <v>-0.2955481679278187</v>
      </c>
    </row>
    <row r="304" spans="1:35" ht="12.75" outlineLevel="1">
      <c r="A304" s="1" t="s">
        <v>764</v>
      </c>
      <c r="B304" s="16" t="s">
        <v>765</v>
      </c>
      <c r="C304" s="1" t="s">
        <v>1245</v>
      </c>
      <c r="E304" s="5">
        <v>0</v>
      </c>
      <c r="G304" s="5">
        <v>0</v>
      </c>
      <c r="I304" s="9">
        <f t="shared" si="88"/>
        <v>0</v>
      </c>
      <c r="K304" s="21">
        <f t="shared" si="89"/>
        <v>0</v>
      </c>
      <c r="M304" s="9">
        <v>0</v>
      </c>
      <c r="O304" s="9">
        <v>0</v>
      </c>
      <c r="Q304" s="9">
        <f t="shared" si="90"/>
        <v>0</v>
      </c>
      <c r="S304" s="21">
        <f t="shared" si="91"/>
        <v>0</v>
      </c>
      <c r="U304" s="9">
        <v>0</v>
      </c>
      <c r="W304" s="9">
        <v>0</v>
      </c>
      <c r="Y304" s="9">
        <f t="shared" si="92"/>
        <v>0</v>
      </c>
      <c r="AA304" s="21">
        <f t="shared" si="93"/>
        <v>0</v>
      </c>
      <c r="AC304" s="9">
        <v>0</v>
      </c>
      <c r="AE304" s="9">
        <v>4570.12</v>
      </c>
      <c r="AG304" s="9">
        <f t="shared" si="94"/>
        <v>-4570.12</v>
      </c>
      <c r="AI304" s="21" t="str">
        <f t="shared" si="95"/>
        <v>N.M.</v>
      </c>
    </row>
    <row r="305" spans="1:35" ht="12.75" outlineLevel="1">
      <c r="A305" s="1" t="s">
        <v>766</v>
      </c>
      <c r="B305" s="16" t="s">
        <v>767</v>
      </c>
      <c r="C305" s="1" t="s">
        <v>1246</v>
      </c>
      <c r="E305" s="5">
        <v>7928.02</v>
      </c>
      <c r="G305" s="5">
        <v>7853.02</v>
      </c>
      <c r="I305" s="9">
        <f t="shared" si="88"/>
        <v>75</v>
      </c>
      <c r="K305" s="21">
        <f t="shared" si="89"/>
        <v>0.0095504659353981</v>
      </c>
      <c r="M305" s="9">
        <v>23709.06</v>
      </c>
      <c r="O305" s="9">
        <v>23559.06</v>
      </c>
      <c r="Q305" s="9">
        <f t="shared" si="90"/>
        <v>150</v>
      </c>
      <c r="S305" s="21">
        <f t="shared" si="91"/>
        <v>0.0063669772902654005</v>
      </c>
      <c r="U305" s="9">
        <v>7928.02</v>
      </c>
      <c r="W305" s="9">
        <v>7853.02</v>
      </c>
      <c r="Y305" s="9">
        <f t="shared" si="92"/>
        <v>75</v>
      </c>
      <c r="AA305" s="21">
        <f t="shared" si="93"/>
        <v>0.0095504659353981</v>
      </c>
      <c r="AC305" s="9">
        <v>94386.24</v>
      </c>
      <c r="AE305" s="9">
        <v>100152.24</v>
      </c>
      <c r="AG305" s="9">
        <f t="shared" si="94"/>
        <v>-5766</v>
      </c>
      <c r="AI305" s="21">
        <f t="shared" si="95"/>
        <v>-0.05757235185154121</v>
      </c>
    </row>
    <row r="306" spans="1:35" ht="12.75" outlineLevel="1">
      <c r="A306" s="1" t="s">
        <v>768</v>
      </c>
      <c r="B306" s="16" t="s">
        <v>769</v>
      </c>
      <c r="C306" s="1" t="s">
        <v>1247</v>
      </c>
      <c r="E306" s="5">
        <v>23687.229</v>
      </c>
      <c r="G306" s="5">
        <v>16282.473</v>
      </c>
      <c r="I306" s="9">
        <f t="shared" si="88"/>
        <v>7404.755999999999</v>
      </c>
      <c r="K306" s="21">
        <f t="shared" si="89"/>
        <v>0.4547685109012617</v>
      </c>
      <c r="M306" s="9">
        <v>71470.119</v>
      </c>
      <c r="O306" s="9">
        <v>62288.309</v>
      </c>
      <c r="Q306" s="9">
        <f t="shared" si="90"/>
        <v>9181.810000000005</v>
      </c>
      <c r="S306" s="21">
        <f t="shared" si="91"/>
        <v>0.1474082399636183</v>
      </c>
      <c r="U306" s="9">
        <v>23687.229</v>
      </c>
      <c r="W306" s="9">
        <v>16282.473</v>
      </c>
      <c r="Y306" s="9">
        <f t="shared" si="92"/>
        <v>7404.755999999999</v>
      </c>
      <c r="AA306" s="21">
        <f t="shared" si="93"/>
        <v>0.4547685109012617</v>
      </c>
      <c r="AC306" s="9">
        <v>263860.428</v>
      </c>
      <c r="AE306" s="9">
        <v>259486.268</v>
      </c>
      <c r="AG306" s="9">
        <f t="shared" si="94"/>
        <v>4374.1600000000035</v>
      </c>
      <c r="AI306" s="21">
        <f t="shared" si="95"/>
        <v>0.016856999924173263</v>
      </c>
    </row>
    <row r="307" spans="1:35" ht="12.75" outlineLevel="1">
      <c r="A307" s="1" t="s">
        <v>770</v>
      </c>
      <c r="B307" s="16" t="s">
        <v>771</v>
      </c>
      <c r="C307" s="1" t="s">
        <v>1248</v>
      </c>
      <c r="E307" s="5">
        <v>23943.65</v>
      </c>
      <c r="G307" s="5">
        <v>58920.59</v>
      </c>
      <c r="I307" s="9">
        <f t="shared" si="88"/>
        <v>-34976.939999999995</v>
      </c>
      <c r="K307" s="21">
        <f t="shared" si="89"/>
        <v>-0.5936284752070541</v>
      </c>
      <c r="M307" s="9">
        <v>132866.31</v>
      </c>
      <c r="O307" s="9">
        <v>146365.83</v>
      </c>
      <c r="Q307" s="9">
        <f t="shared" si="90"/>
        <v>-13499.51999999999</v>
      </c>
      <c r="S307" s="21">
        <f t="shared" si="91"/>
        <v>-0.09223136301690081</v>
      </c>
      <c r="U307" s="9">
        <v>23943.65</v>
      </c>
      <c r="W307" s="9">
        <v>58920.59</v>
      </c>
      <c r="Y307" s="9">
        <f t="shared" si="92"/>
        <v>-34976.939999999995</v>
      </c>
      <c r="AA307" s="21">
        <f t="shared" si="93"/>
        <v>-0.5936284752070541</v>
      </c>
      <c r="AC307" s="9">
        <v>618565.69</v>
      </c>
      <c r="AE307" s="9">
        <v>539869.41</v>
      </c>
      <c r="AG307" s="9">
        <f t="shared" si="94"/>
        <v>78696.27999999991</v>
      </c>
      <c r="AI307" s="21">
        <f t="shared" si="95"/>
        <v>0.14576910368009166</v>
      </c>
    </row>
    <row r="308" spans="1:68" s="90" customFormat="1" ht="12.75">
      <c r="A308" s="90" t="s">
        <v>33</v>
      </c>
      <c r="B308" s="91"/>
      <c r="C308" s="77" t="s">
        <v>1249</v>
      </c>
      <c r="D308" s="105"/>
      <c r="E308" s="105">
        <v>5668953.472999999</v>
      </c>
      <c r="F308" s="105"/>
      <c r="G308" s="105">
        <v>5021918.796000001</v>
      </c>
      <c r="H308" s="105"/>
      <c r="I308" s="9">
        <f>+E308-G308</f>
        <v>647034.6769999983</v>
      </c>
      <c r="J308" s="37" t="str">
        <f>IF((+E308-G308)=(I308),"  ",$AO$504)</f>
        <v>  </v>
      </c>
      <c r="K308" s="38">
        <f>IF(G308&lt;0,IF(I308=0,0,IF(OR(G308=0,E308=0),"N.M.",IF(ABS(I308/G308)&gt;=10,"N.M.",I308/(-G308)))),IF(I308=0,0,IF(OR(G308=0,E308=0),"N.M.",IF(ABS(I308/G308)&gt;=10,"N.M.",I308/G308))))</f>
        <v>0.12884212255988023</v>
      </c>
      <c r="L308" s="39"/>
      <c r="M308" s="5">
        <v>17630704.812000006</v>
      </c>
      <c r="N308" s="9"/>
      <c r="O308" s="5">
        <v>16448715.576000007</v>
      </c>
      <c r="P308" s="9"/>
      <c r="Q308" s="9">
        <f>(+M308-O308)</f>
        <v>1181989.2359999996</v>
      </c>
      <c r="R308" s="37" t="str">
        <f>IF((+M308-O308)=(Q308),"  ",$AO$504)</f>
        <v>  </v>
      </c>
      <c r="S308" s="38">
        <f>IF(O308&lt;0,IF(Q308=0,0,IF(OR(O308=0,M308=0),"N.M.",IF(ABS(Q308/O308)&gt;=10,"N.M.",Q308/(-O308)))),IF(Q308=0,0,IF(OR(O308=0,M308=0),"N.M.",IF(ABS(Q308/O308)&gt;=10,"N.M.",Q308/O308))))</f>
        <v>0.07185905978729527</v>
      </c>
      <c r="T308" s="39"/>
      <c r="U308" s="9">
        <v>5668953.472999999</v>
      </c>
      <c r="V308" s="9"/>
      <c r="W308" s="9">
        <v>5021918.796000001</v>
      </c>
      <c r="X308" s="9"/>
      <c r="Y308" s="9">
        <f>(+U308-W308)</f>
        <v>647034.6769999983</v>
      </c>
      <c r="Z308" s="37" t="str">
        <f>IF((+U308-W308)=(Y308),"  ",$AO$504)</f>
        <v>  </v>
      </c>
      <c r="AA308" s="38">
        <f>IF(W308&lt;0,IF(Y308=0,0,IF(OR(W308=0,U308=0),"N.M.",IF(ABS(Y308/W308)&gt;=10,"N.M.",Y308/(-W308)))),IF(Y308=0,0,IF(OR(W308=0,U308=0),"N.M.",IF(ABS(Y308/W308)&gt;=10,"N.M.",Y308/W308))))</f>
        <v>0.12884212255988023</v>
      </c>
      <c r="AB308" s="39"/>
      <c r="AC308" s="9">
        <v>64718458.32300005</v>
      </c>
      <c r="AD308" s="9"/>
      <c r="AE308" s="9">
        <v>63378532.22399997</v>
      </c>
      <c r="AF308" s="9"/>
      <c r="AG308" s="9">
        <f>(+AC308-AE308)</f>
        <v>1339926.0990000814</v>
      </c>
      <c r="AH308" s="37" t="str">
        <f>IF((+AC308-AE308)=(AG308),"  ",$AO$504)</f>
        <v>  </v>
      </c>
      <c r="AI308" s="38">
        <f>IF(AE308&lt;0,IF(AG308=0,0,IF(OR(AE308=0,AC308=0),"N.M.",IF(ABS(AG308/AE308)&gt;=10,"N.M.",AG308/(-AE308)))),IF(AG308=0,0,IF(OR(AE308=0,AC308=0),"N.M.",IF(ABS(AG308/AE308)&gt;=10,"N.M.",AG308/AE308))))</f>
        <v>0.021141639794755026</v>
      </c>
      <c r="AJ308" s="105"/>
      <c r="AK308" s="105"/>
      <c r="AL308" s="105"/>
      <c r="AM308" s="105"/>
      <c r="AN308" s="105"/>
      <c r="AO308" s="105"/>
      <c r="AP308" s="106"/>
      <c r="AQ308" s="107"/>
      <c r="AR308" s="108"/>
      <c r="AS308" s="105"/>
      <c r="AT308" s="105"/>
      <c r="AU308" s="105"/>
      <c r="AV308" s="105"/>
      <c r="AW308" s="105"/>
      <c r="AX308" s="106"/>
      <c r="AY308" s="107"/>
      <c r="AZ308" s="108"/>
      <c r="BA308" s="105"/>
      <c r="BB308" s="105"/>
      <c r="BC308" s="105"/>
      <c r="BD308" s="106"/>
      <c r="BE308" s="107"/>
      <c r="BF308" s="108"/>
      <c r="BG308" s="105"/>
      <c r="BH308" s="109"/>
      <c r="BI308" s="105"/>
      <c r="BJ308" s="109"/>
      <c r="BK308" s="105"/>
      <c r="BL308" s="109"/>
      <c r="BM308" s="105"/>
      <c r="BN308" s="97"/>
      <c r="BO308" s="97"/>
      <c r="BP308" s="97"/>
    </row>
    <row r="309" spans="1:35" ht="12.75" outlineLevel="1">
      <c r="A309" s="1" t="s">
        <v>772</v>
      </c>
      <c r="B309" s="16" t="s">
        <v>773</v>
      </c>
      <c r="C309" s="1" t="s">
        <v>1250</v>
      </c>
      <c r="E309" s="5">
        <v>44153.023</v>
      </c>
      <c r="G309" s="5">
        <v>69063.03600000001</v>
      </c>
      <c r="I309" s="9">
        <f aca="true" t="shared" si="96" ref="I309:I339">+E309-G309</f>
        <v>-24910.013000000006</v>
      </c>
      <c r="K309" s="21">
        <f aca="true" t="shared" si="97" ref="K309:K339">IF(G309&lt;0,IF(I309=0,0,IF(OR(G309=0,E309=0),"N.M.",IF(ABS(I309/G309)&gt;=10,"N.M.",I309/(-G309)))),IF(I309=0,0,IF(OR(G309=0,E309=0),"N.M.",IF(ABS(I309/G309)&gt;=10,"N.M.",I309/G309))))</f>
        <v>-0.3606851717320971</v>
      </c>
      <c r="M309" s="9">
        <v>155335.37099999998</v>
      </c>
      <c r="O309" s="9">
        <v>283088.549</v>
      </c>
      <c r="Q309" s="9">
        <f aca="true" t="shared" si="98" ref="Q309:Q339">(+M309-O309)</f>
        <v>-127753.17800000001</v>
      </c>
      <c r="S309" s="21">
        <f aca="true" t="shared" si="99" ref="S309:S339">IF(O309&lt;0,IF(Q309=0,0,IF(OR(O309=0,M309=0),"N.M.",IF(ABS(Q309/O309)&gt;=10,"N.M.",Q309/(-O309)))),IF(Q309=0,0,IF(OR(O309=0,M309=0),"N.M.",IF(ABS(Q309/O309)&gt;=10,"N.M.",Q309/O309))))</f>
        <v>-0.4512834533621493</v>
      </c>
      <c r="U309" s="9">
        <v>44153.023</v>
      </c>
      <c r="W309" s="9">
        <v>69063.03600000001</v>
      </c>
      <c r="Y309" s="9">
        <f aca="true" t="shared" si="100" ref="Y309:Y339">(+U309-W309)</f>
        <v>-24910.013000000006</v>
      </c>
      <c r="AA309" s="21">
        <f aca="true" t="shared" si="101" ref="AA309:AA339">IF(W309&lt;0,IF(Y309=0,0,IF(OR(W309=0,U309=0),"N.M.",IF(ABS(Y309/W309)&gt;=10,"N.M.",Y309/(-W309)))),IF(Y309=0,0,IF(OR(W309=0,U309=0),"N.M.",IF(ABS(Y309/W309)&gt;=10,"N.M.",Y309/W309))))</f>
        <v>-0.3606851717320971</v>
      </c>
      <c r="AC309" s="9">
        <v>916567.2860000001</v>
      </c>
      <c r="AE309" s="9">
        <v>1256753.127</v>
      </c>
      <c r="AG309" s="9">
        <f aca="true" t="shared" si="102" ref="AG309:AG339">(+AC309-AE309)</f>
        <v>-340185.841</v>
      </c>
      <c r="AI309" s="21">
        <f aca="true" t="shared" si="103" ref="AI309:AI339">IF(AE309&lt;0,IF(AG309=0,0,IF(OR(AE309=0,AC309=0),"N.M.",IF(ABS(AG309/AE309)&gt;=10,"N.M.",AG309/(-AE309)))),IF(AG309=0,0,IF(OR(AE309=0,AC309=0),"N.M.",IF(ABS(AG309/AE309)&gt;=10,"N.M.",AG309/AE309))))</f>
        <v>-0.27068628968686864</v>
      </c>
    </row>
    <row r="310" spans="1:35" ht="12.75" outlineLevel="1">
      <c r="A310" s="1" t="s">
        <v>774</v>
      </c>
      <c r="B310" s="16" t="s">
        <v>775</v>
      </c>
      <c r="C310" s="1" t="s">
        <v>1251</v>
      </c>
      <c r="E310" s="5">
        <v>-46255.102</v>
      </c>
      <c r="G310" s="5">
        <v>51722.384</v>
      </c>
      <c r="I310" s="9">
        <f t="shared" si="96"/>
        <v>-97977.486</v>
      </c>
      <c r="K310" s="21">
        <f t="shared" si="97"/>
        <v>-1.89429563030196</v>
      </c>
      <c r="M310" s="9">
        <v>224772.425</v>
      </c>
      <c r="O310" s="9">
        <v>172885.656</v>
      </c>
      <c r="Q310" s="9">
        <f t="shared" si="98"/>
        <v>51886.769</v>
      </c>
      <c r="S310" s="21">
        <f t="shared" si="99"/>
        <v>0.30012188518404326</v>
      </c>
      <c r="U310" s="9">
        <v>-46255.102</v>
      </c>
      <c r="W310" s="9">
        <v>51722.384</v>
      </c>
      <c r="Y310" s="9">
        <f t="shared" si="100"/>
        <v>-97977.486</v>
      </c>
      <c r="AA310" s="21">
        <f t="shared" si="101"/>
        <v>-1.89429563030196</v>
      </c>
      <c r="AC310" s="9">
        <v>744243.6140000001</v>
      </c>
      <c r="AE310" s="9">
        <v>535160.79</v>
      </c>
      <c r="AG310" s="9">
        <f t="shared" si="102"/>
        <v>209082.82400000002</v>
      </c>
      <c r="AI310" s="21">
        <f t="shared" si="103"/>
        <v>0.3906915975664062</v>
      </c>
    </row>
    <row r="311" spans="1:35" ht="12.75" outlineLevel="1">
      <c r="A311" s="1" t="s">
        <v>776</v>
      </c>
      <c r="B311" s="16" t="s">
        <v>777</v>
      </c>
      <c r="C311" s="1" t="s">
        <v>1252</v>
      </c>
      <c r="E311" s="5">
        <v>609664.538</v>
      </c>
      <c r="G311" s="5">
        <v>419013.833</v>
      </c>
      <c r="I311" s="9">
        <f t="shared" si="96"/>
        <v>190650.70499999996</v>
      </c>
      <c r="K311" s="21">
        <f t="shared" si="97"/>
        <v>0.4549985942826856</v>
      </c>
      <c r="M311" s="9">
        <v>1281616.921</v>
      </c>
      <c r="O311" s="9">
        <v>2320364.572</v>
      </c>
      <c r="Q311" s="9">
        <f t="shared" si="98"/>
        <v>-1038747.6510000001</v>
      </c>
      <c r="S311" s="21">
        <f t="shared" si="99"/>
        <v>-0.4476657088867154</v>
      </c>
      <c r="U311" s="9">
        <v>609664.538</v>
      </c>
      <c r="W311" s="9">
        <v>419013.833</v>
      </c>
      <c r="Y311" s="9">
        <f t="shared" si="100"/>
        <v>190650.70499999996</v>
      </c>
      <c r="AA311" s="21">
        <f t="shared" si="101"/>
        <v>0.4549985942826856</v>
      </c>
      <c r="AC311" s="9">
        <v>8013178.362</v>
      </c>
      <c r="AE311" s="9">
        <v>7622986.715</v>
      </c>
      <c r="AG311" s="9">
        <f t="shared" si="102"/>
        <v>390191.6469999999</v>
      </c>
      <c r="AI311" s="21">
        <f t="shared" si="103"/>
        <v>0.05118619008376429</v>
      </c>
    </row>
    <row r="312" spans="1:35" ht="12.75" outlineLevel="1">
      <c r="A312" s="1" t="s">
        <v>778</v>
      </c>
      <c r="B312" s="16" t="s">
        <v>779</v>
      </c>
      <c r="C312" s="1" t="s">
        <v>1253</v>
      </c>
      <c r="E312" s="5">
        <v>110036.989</v>
      </c>
      <c r="G312" s="5">
        <v>92344.279</v>
      </c>
      <c r="I312" s="9">
        <f t="shared" si="96"/>
        <v>17692.710000000006</v>
      </c>
      <c r="K312" s="21">
        <f t="shared" si="97"/>
        <v>0.1915950851703548</v>
      </c>
      <c r="M312" s="9">
        <v>421875.515</v>
      </c>
      <c r="O312" s="9">
        <v>230098.805</v>
      </c>
      <c r="Q312" s="9">
        <f t="shared" si="98"/>
        <v>191776.71000000002</v>
      </c>
      <c r="S312" s="21">
        <f t="shared" si="99"/>
        <v>0.8334537417523747</v>
      </c>
      <c r="U312" s="9">
        <v>110036.989</v>
      </c>
      <c r="W312" s="9">
        <v>92344.279</v>
      </c>
      <c r="Y312" s="9">
        <f t="shared" si="100"/>
        <v>17692.710000000006</v>
      </c>
      <c r="AA312" s="21">
        <f t="shared" si="101"/>
        <v>0.1915950851703548</v>
      </c>
      <c r="AC312" s="9">
        <v>2246859.481</v>
      </c>
      <c r="AE312" s="9">
        <v>1519839.776</v>
      </c>
      <c r="AG312" s="9">
        <f t="shared" si="102"/>
        <v>727019.7050000001</v>
      </c>
      <c r="AI312" s="21">
        <f t="shared" si="103"/>
        <v>0.478352860926835</v>
      </c>
    </row>
    <row r="313" spans="1:35" ht="12.75" outlineLevel="1">
      <c r="A313" s="1" t="s">
        <v>780</v>
      </c>
      <c r="B313" s="16" t="s">
        <v>781</v>
      </c>
      <c r="C313" s="1" t="s">
        <v>1254</v>
      </c>
      <c r="E313" s="5">
        <v>62575.003</v>
      </c>
      <c r="G313" s="5">
        <v>35952.498</v>
      </c>
      <c r="I313" s="9">
        <f t="shared" si="96"/>
        <v>26622.504999999997</v>
      </c>
      <c r="K313" s="21">
        <f t="shared" si="97"/>
        <v>0.74049110579187</v>
      </c>
      <c r="M313" s="9">
        <v>197309.177</v>
      </c>
      <c r="O313" s="9">
        <v>107414.745</v>
      </c>
      <c r="Q313" s="9">
        <f t="shared" si="98"/>
        <v>89894.432</v>
      </c>
      <c r="S313" s="21">
        <f t="shared" si="99"/>
        <v>0.836890987359324</v>
      </c>
      <c r="U313" s="9">
        <v>62575.003</v>
      </c>
      <c r="W313" s="9">
        <v>35952.498</v>
      </c>
      <c r="Y313" s="9">
        <f t="shared" si="100"/>
        <v>26622.504999999997</v>
      </c>
      <c r="AA313" s="21">
        <f t="shared" si="101"/>
        <v>0.74049110579187</v>
      </c>
      <c r="AC313" s="9">
        <v>633770.566</v>
      </c>
      <c r="AE313" s="9">
        <v>428192.37700000004</v>
      </c>
      <c r="AG313" s="9">
        <f t="shared" si="102"/>
        <v>205578.18899999995</v>
      </c>
      <c r="AI313" s="21">
        <f t="shared" si="103"/>
        <v>0.4801070734615155</v>
      </c>
    </row>
    <row r="314" spans="1:35" ht="12.75" outlineLevel="1">
      <c r="A314" s="1" t="s">
        <v>782</v>
      </c>
      <c r="B314" s="16" t="s">
        <v>783</v>
      </c>
      <c r="C314" s="1" t="s">
        <v>1250</v>
      </c>
      <c r="E314" s="5">
        <v>0</v>
      </c>
      <c r="G314" s="5">
        <v>0</v>
      </c>
      <c r="I314" s="9">
        <f t="shared" si="96"/>
        <v>0</v>
      </c>
      <c r="K314" s="21">
        <f t="shared" si="97"/>
        <v>0</v>
      </c>
      <c r="M314" s="9">
        <v>0</v>
      </c>
      <c r="O314" s="9">
        <v>-645.79</v>
      </c>
      <c r="Q314" s="9">
        <f t="shared" si="98"/>
        <v>645.79</v>
      </c>
      <c r="S314" s="21" t="str">
        <f t="shared" si="99"/>
        <v>N.M.</v>
      </c>
      <c r="U314" s="9">
        <v>0</v>
      </c>
      <c r="W314" s="9">
        <v>0</v>
      </c>
      <c r="Y314" s="9">
        <f t="shared" si="100"/>
        <v>0</v>
      </c>
      <c r="AA314" s="21">
        <f t="shared" si="101"/>
        <v>0</v>
      </c>
      <c r="AC314" s="9">
        <v>0</v>
      </c>
      <c r="AE314" s="9">
        <v>0</v>
      </c>
      <c r="AG314" s="9">
        <f t="shared" si="102"/>
        <v>0</v>
      </c>
      <c r="AI314" s="21">
        <f t="shared" si="103"/>
        <v>0</v>
      </c>
    </row>
    <row r="315" spans="1:35" ht="12.75" outlineLevel="1">
      <c r="A315" s="1" t="s">
        <v>784</v>
      </c>
      <c r="B315" s="16" t="s">
        <v>785</v>
      </c>
      <c r="C315" s="1" t="s">
        <v>1250</v>
      </c>
      <c r="E315" s="5">
        <v>6168.15</v>
      </c>
      <c r="G315" s="5">
        <v>8811.85</v>
      </c>
      <c r="I315" s="9">
        <f t="shared" si="96"/>
        <v>-2643.7000000000007</v>
      </c>
      <c r="K315" s="21">
        <f t="shared" si="97"/>
        <v>-0.3000164551144199</v>
      </c>
      <c r="M315" s="9">
        <v>23082.58</v>
      </c>
      <c r="O315" s="9">
        <v>48260.82</v>
      </c>
      <c r="Q315" s="9">
        <f t="shared" si="98"/>
        <v>-25178.239999999998</v>
      </c>
      <c r="S315" s="21">
        <f t="shared" si="99"/>
        <v>-0.5217118150914136</v>
      </c>
      <c r="U315" s="9">
        <v>6168.15</v>
      </c>
      <c r="W315" s="9">
        <v>8811.85</v>
      </c>
      <c r="Y315" s="9">
        <f t="shared" si="100"/>
        <v>-2643.7000000000007</v>
      </c>
      <c r="AA315" s="21">
        <f t="shared" si="101"/>
        <v>-0.3000164551144199</v>
      </c>
      <c r="AC315" s="9">
        <v>87629.02</v>
      </c>
      <c r="AE315" s="9">
        <v>122175.107</v>
      </c>
      <c r="AG315" s="9">
        <f t="shared" si="102"/>
        <v>-34546.087</v>
      </c>
      <c r="AI315" s="21">
        <f t="shared" si="103"/>
        <v>-0.28275880290409733</v>
      </c>
    </row>
    <row r="316" spans="1:35" ht="12.75" outlineLevel="1">
      <c r="A316" s="1" t="s">
        <v>786</v>
      </c>
      <c r="B316" s="16" t="s">
        <v>787</v>
      </c>
      <c r="C316" s="1" t="s">
        <v>1251</v>
      </c>
      <c r="E316" s="5">
        <v>8562.714</v>
      </c>
      <c r="G316" s="5">
        <v>28.925</v>
      </c>
      <c r="I316" s="9">
        <f t="shared" si="96"/>
        <v>8533.789</v>
      </c>
      <c r="K316" s="21" t="str">
        <f t="shared" si="97"/>
        <v>N.M.</v>
      </c>
      <c r="M316" s="9">
        <v>10165.93</v>
      </c>
      <c r="O316" s="9">
        <v>3635.4730000000004</v>
      </c>
      <c r="Q316" s="9">
        <f t="shared" si="98"/>
        <v>6530.457</v>
      </c>
      <c r="S316" s="21">
        <f t="shared" si="99"/>
        <v>1.7963156376075409</v>
      </c>
      <c r="U316" s="9">
        <v>8562.714</v>
      </c>
      <c r="W316" s="9">
        <v>28.925</v>
      </c>
      <c r="Y316" s="9">
        <f t="shared" si="100"/>
        <v>8533.789</v>
      </c>
      <c r="AA316" s="21" t="str">
        <f t="shared" si="101"/>
        <v>N.M.</v>
      </c>
      <c r="AC316" s="9">
        <v>20282.065000000002</v>
      </c>
      <c r="AE316" s="9">
        <v>13071.652</v>
      </c>
      <c r="AG316" s="9">
        <f t="shared" si="102"/>
        <v>7210.413000000002</v>
      </c>
      <c r="AI316" s="21">
        <f t="shared" si="103"/>
        <v>0.5516068665230686</v>
      </c>
    </row>
    <row r="317" spans="1:35" ht="12.75" outlineLevel="1">
      <c r="A317" s="1" t="s">
        <v>788</v>
      </c>
      <c r="B317" s="16" t="s">
        <v>789</v>
      </c>
      <c r="C317" s="1" t="s">
        <v>1255</v>
      </c>
      <c r="E317" s="5">
        <v>676.54</v>
      </c>
      <c r="G317" s="5">
        <v>0</v>
      </c>
      <c r="I317" s="9">
        <f t="shared" si="96"/>
        <v>676.54</v>
      </c>
      <c r="K317" s="21" t="str">
        <f t="shared" si="97"/>
        <v>N.M.</v>
      </c>
      <c r="M317" s="9">
        <v>36906.637</v>
      </c>
      <c r="O317" s="9">
        <v>0</v>
      </c>
      <c r="Q317" s="9">
        <f t="shared" si="98"/>
        <v>36906.637</v>
      </c>
      <c r="S317" s="21" t="str">
        <f t="shared" si="99"/>
        <v>N.M.</v>
      </c>
      <c r="U317" s="9">
        <v>676.54</v>
      </c>
      <c r="W317" s="9">
        <v>0</v>
      </c>
      <c r="Y317" s="9">
        <f t="shared" si="100"/>
        <v>676.54</v>
      </c>
      <c r="AA317" s="21" t="str">
        <f t="shared" si="101"/>
        <v>N.M.</v>
      </c>
      <c r="AC317" s="9">
        <v>36906.637</v>
      </c>
      <c r="AE317" s="9">
        <v>0</v>
      </c>
      <c r="AG317" s="9">
        <f t="shared" si="102"/>
        <v>36906.637</v>
      </c>
      <c r="AI317" s="21" t="str">
        <f t="shared" si="103"/>
        <v>N.M.</v>
      </c>
    </row>
    <row r="318" spans="1:35" ht="12.75" outlineLevel="1">
      <c r="A318" s="1" t="s">
        <v>790</v>
      </c>
      <c r="B318" s="16" t="s">
        <v>791</v>
      </c>
      <c r="C318" s="1" t="s">
        <v>1256</v>
      </c>
      <c r="E318" s="5">
        <v>4414.19</v>
      </c>
      <c r="G318" s="5">
        <v>0</v>
      </c>
      <c r="I318" s="9">
        <f t="shared" si="96"/>
        <v>4414.19</v>
      </c>
      <c r="K318" s="21" t="str">
        <f t="shared" si="97"/>
        <v>N.M.</v>
      </c>
      <c r="M318" s="9">
        <v>101997.73</v>
      </c>
      <c r="O318" s="9">
        <v>0</v>
      </c>
      <c r="Q318" s="9">
        <f t="shared" si="98"/>
        <v>101997.73</v>
      </c>
      <c r="S318" s="21" t="str">
        <f t="shared" si="99"/>
        <v>N.M.</v>
      </c>
      <c r="U318" s="9">
        <v>4414.19</v>
      </c>
      <c r="W318" s="9">
        <v>0</v>
      </c>
      <c r="Y318" s="9">
        <f t="shared" si="100"/>
        <v>4414.19</v>
      </c>
      <c r="AA318" s="21" t="str">
        <f t="shared" si="101"/>
        <v>N.M.</v>
      </c>
      <c r="AC318" s="9">
        <v>101997.73</v>
      </c>
      <c r="AE318" s="9">
        <v>0</v>
      </c>
      <c r="AG318" s="9">
        <f t="shared" si="102"/>
        <v>101997.73</v>
      </c>
      <c r="AI318" s="21" t="str">
        <f t="shared" si="103"/>
        <v>N.M.</v>
      </c>
    </row>
    <row r="319" spans="1:35" ht="12.75" outlineLevel="1">
      <c r="A319" s="1" t="s">
        <v>792</v>
      </c>
      <c r="B319" s="16" t="s">
        <v>793</v>
      </c>
      <c r="C319" s="1" t="s">
        <v>1257</v>
      </c>
      <c r="E319" s="5">
        <v>352.39</v>
      </c>
      <c r="G319" s="5">
        <v>0</v>
      </c>
      <c r="I319" s="9">
        <f t="shared" si="96"/>
        <v>352.39</v>
      </c>
      <c r="K319" s="21" t="str">
        <f t="shared" si="97"/>
        <v>N.M.</v>
      </c>
      <c r="M319" s="9">
        <v>79118.894</v>
      </c>
      <c r="O319" s="9">
        <v>0</v>
      </c>
      <c r="Q319" s="9">
        <f t="shared" si="98"/>
        <v>79118.894</v>
      </c>
      <c r="S319" s="21" t="str">
        <f t="shared" si="99"/>
        <v>N.M.</v>
      </c>
      <c r="U319" s="9">
        <v>352.39</v>
      </c>
      <c r="W319" s="9">
        <v>0</v>
      </c>
      <c r="Y319" s="9">
        <f t="shared" si="100"/>
        <v>352.39</v>
      </c>
      <c r="AA319" s="21" t="str">
        <f t="shared" si="101"/>
        <v>N.M.</v>
      </c>
      <c r="AC319" s="9">
        <v>79118.894</v>
      </c>
      <c r="AE319" s="9">
        <v>0</v>
      </c>
      <c r="AG319" s="9">
        <f t="shared" si="102"/>
        <v>79118.894</v>
      </c>
      <c r="AI319" s="21" t="str">
        <f t="shared" si="103"/>
        <v>N.M.</v>
      </c>
    </row>
    <row r="320" spans="1:35" ht="12.75" outlineLevel="1">
      <c r="A320" s="1" t="s">
        <v>794</v>
      </c>
      <c r="B320" s="16" t="s">
        <v>795</v>
      </c>
      <c r="C320" s="1" t="s">
        <v>1258</v>
      </c>
      <c r="E320" s="5">
        <v>145286.76</v>
      </c>
      <c r="G320" s="5">
        <v>53619.619</v>
      </c>
      <c r="I320" s="9">
        <f t="shared" si="96"/>
        <v>91667.141</v>
      </c>
      <c r="K320" s="21">
        <f t="shared" si="97"/>
        <v>1.7095821027747327</v>
      </c>
      <c r="M320" s="9">
        <v>240152.214</v>
      </c>
      <c r="O320" s="9">
        <v>268650.972</v>
      </c>
      <c r="Q320" s="9">
        <f t="shared" si="98"/>
        <v>-28498.758</v>
      </c>
      <c r="S320" s="21">
        <f t="shared" si="99"/>
        <v>-0.10608097855681684</v>
      </c>
      <c r="U320" s="9">
        <v>145286.76</v>
      </c>
      <c r="W320" s="9">
        <v>53619.619</v>
      </c>
      <c r="Y320" s="9">
        <f t="shared" si="100"/>
        <v>91667.141</v>
      </c>
      <c r="AA320" s="21">
        <f t="shared" si="101"/>
        <v>1.7095821027747327</v>
      </c>
      <c r="AC320" s="9">
        <v>865996.139</v>
      </c>
      <c r="AE320" s="9">
        <v>825827.304</v>
      </c>
      <c r="AG320" s="9">
        <f t="shared" si="102"/>
        <v>40168.83499999996</v>
      </c>
      <c r="AI320" s="21">
        <f t="shared" si="103"/>
        <v>0.048640720409021454</v>
      </c>
    </row>
    <row r="321" spans="1:35" ht="12.75" outlineLevel="1">
      <c r="A321" s="1" t="s">
        <v>796</v>
      </c>
      <c r="B321" s="16" t="s">
        <v>797</v>
      </c>
      <c r="C321" s="1" t="s">
        <v>1259</v>
      </c>
      <c r="E321" s="5">
        <v>183445.269</v>
      </c>
      <c r="G321" s="5">
        <v>122396.841</v>
      </c>
      <c r="I321" s="9">
        <f t="shared" si="96"/>
        <v>61048.428</v>
      </c>
      <c r="K321" s="21">
        <f t="shared" si="97"/>
        <v>0.4987745394507363</v>
      </c>
      <c r="M321" s="9">
        <v>887407.2</v>
      </c>
      <c r="O321" s="9">
        <v>1111133.649</v>
      </c>
      <c r="Q321" s="9">
        <f t="shared" si="98"/>
        <v>-223726.44900000002</v>
      </c>
      <c r="S321" s="21">
        <f t="shared" si="99"/>
        <v>-0.20134971990214656</v>
      </c>
      <c r="U321" s="9">
        <v>183445.269</v>
      </c>
      <c r="W321" s="9">
        <v>122396.841</v>
      </c>
      <c r="Y321" s="9">
        <f t="shared" si="100"/>
        <v>61048.428</v>
      </c>
      <c r="AA321" s="21">
        <f t="shared" si="101"/>
        <v>0.4987745394507363</v>
      </c>
      <c r="AC321" s="9">
        <v>4036529.135</v>
      </c>
      <c r="AE321" s="9">
        <v>2644929.571</v>
      </c>
      <c r="AG321" s="9">
        <f t="shared" si="102"/>
        <v>1391599.5639999998</v>
      </c>
      <c r="AI321" s="21">
        <f t="shared" si="103"/>
        <v>0.5261386084748794</v>
      </c>
    </row>
    <row r="322" spans="1:35" ht="12.75" outlineLevel="1">
      <c r="A322" s="1" t="s">
        <v>798</v>
      </c>
      <c r="B322" s="16" t="s">
        <v>799</v>
      </c>
      <c r="C322" s="1" t="s">
        <v>1260</v>
      </c>
      <c r="E322" s="5">
        <v>0</v>
      </c>
      <c r="G322" s="5">
        <v>0</v>
      </c>
      <c r="I322" s="9">
        <f t="shared" si="96"/>
        <v>0</v>
      </c>
      <c r="K322" s="21">
        <f t="shared" si="97"/>
        <v>0</v>
      </c>
      <c r="M322" s="9">
        <v>0</v>
      </c>
      <c r="O322" s="9">
        <v>0</v>
      </c>
      <c r="Q322" s="9">
        <f t="shared" si="98"/>
        <v>0</v>
      </c>
      <c r="S322" s="21">
        <f t="shared" si="99"/>
        <v>0</v>
      </c>
      <c r="U322" s="9">
        <v>0</v>
      </c>
      <c r="W322" s="9">
        <v>0</v>
      </c>
      <c r="Y322" s="9">
        <f t="shared" si="100"/>
        <v>0</v>
      </c>
      <c r="AA322" s="21">
        <f t="shared" si="101"/>
        <v>0</v>
      </c>
      <c r="AC322" s="9">
        <v>0</v>
      </c>
      <c r="AE322" s="9">
        <v>-1.292</v>
      </c>
      <c r="AG322" s="9">
        <f t="shared" si="102"/>
        <v>1.292</v>
      </c>
      <c r="AI322" s="21" t="str">
        <f t="shared" si="103"/>
        <v>N.M.</v>
      </c>
    </row>
    <row r="323" spans="1:35" ht="12.75" outlineLevel="1">
      <c r="A323" s="1" t="s">
        <v>800</v>
      </c>
      <c r="B323" s="16" t="s">
        <v>801</v>
      </c>
      <c r="C323" s="1" t="s">
        <v>1261</v>
      </c>
      <c r="E323" s="5">
        <v>1056.441</v>
      </c>
      <c r="G323" s="5">
        <v>51.646</v>
      </c>
      <c r="I323" s="9">
        <f t="shared" si="96"/>
        <v>1004.7950000000001</v>
      </c>
      <c r="K323" s="21" t="str">
        <f t="shared" si="97"/>
        <v>N.M.</v>
      </c>
      <c r="M323" s="9">
        <v>3542.3810000000003</v>
      </c>
      <c r="O323" s="9">
        <v>7804.598</v>
      </c>
      <c r="Q323" s="9">
        <f t="shared" si="98"/>
        <v>-4262.217</v>
      </c>
      <c r="S323" s="21">
        <f t="shared" si="99"/>
        <v>-0.5461161484550517</v>
      </c>
      <c r="U323" s="9">
        <v>1056.441</v>
      </c>
      <c r="W323" s="9">
        <v>51.646</v>
      </c>
      <c r="Y323" s="9">
        <f t="shared" si="100"/>
        <v>1004.7950000000001</v>
      </c>
      <c r="AA323" s="21" t="str">
        <f t="shared" si="101"/>
        <v>N.M.</v>
      </c>
      <c r="AC323" s="9">
        <v>6298.834</v>
      </c>
      <c r="AE323" s="9">
        <v>14814.061000000002</v>
      </c>
      <c r="AG323" s="9">
        <f t="shared" si="102"/>
        <v>-8515.227000000003</v>
      </c>
      <c r="AI323" s="21">
        <f t="shared" si="103"/>
        <v>-0.5748070701207455</v>
      </c>
    </row>
    <row r="324" spans="1:35" ht="12.75" outlineLevel="1">
      <c r="A324" s="1" t="s">
        <v>802</v>
      </c>
      <c r="B324" s="16" t="s">
        <v>803</v>
      </c>
      <c r="C324" s="1" t="s">
        <v>1250</v>
      </c>
      <c r="E324" s="5">
        <v>560.821</v>
      </c>
      <c r="G324" s="5">
        <v>382.247</v>
      </c>
      <c r="I324" s="9">
        <f t="shared" si="96"/>
        <v>178.574</v>
      </c>
      <c r="K324" s="21">
        <f t="shared" si="97"/>
        <v>0.4671691340939236</v>
      </c>
      <c r="M324" s="9">
        <v>1512.563</v>
      </c>
      <c r="O324" s="9">
        <v>1343.789</v>
      </c>
      <c r="Q324" s="9">
        <f t="shared" si="98"/>
        <v>168.77400000000011</v>
      </c>
      <c r="S324" s="21">
        <f t="shared" si="99"/>
        <v>0.12559561062041744</v>
      </c>
      <c r="U324" s="9">
        <v>560.821</v>
      </c>
      <c r="W324" s="9">
        <v>382.247</v>
      </c>
      <c r="Y324" s="9">
        <f t="shared" si="100"/>
        <v>178.574</v>
      </c>
      <c r="AA324" s="21">
        <f t="shared" si="101"/>
        <v>0.4671691340939236</v>
      </c>
      <c r="AC324" s="9">
        <v>7450.966</v>
      </c>
      <c r="AE324" s="9">
        <v>9873.716</v>
      </c>
      <c r="AG324" s="9">
        <f t="shared" si="102"/>
        <v>-2422.75</v>
      </c>
      <c r="AI324" s="21">
        <f t="shared" si="103"/>
        <v>-0.245373676941893</v>
      </c>
    </row>
    <row r="325" spans="1:35" ht="12.75" outlineLevel="1">
      <c r="A325" s="1" t="s">
        <v>804</v>
      </c>
      <c r="B325" s="16" t="s">
        <v>805</v>
      </c>
      <c r="C325" s="1" t="s">
        <v>1251</v>
      </c>
      <c r="E325" s="5">
        <v>1517.3490000000002</v>
      </c>
      <c r="G325" s="5">
        <v>567.006</v>
      </c>
      <c r="I325" s="9">
        <f t="shared" si="96"/>
        <v>950.3430000000002</v>
      </c>
      <c r="K325" s="21">
        <f t="shared" si="97"/>
        <v>1.6760722108760757</v>
      </c>
      <c r="M325" s="9">
        <v>8315.766</v>
      </c>
      <c r="O325" s="9">
        <v>3750.933</v>
      </c>
      <c r="Q325" s="9">
        <f t="shared" si="98"/>
        <v>4564.833</v>
      </c>
      <c r="S325" s="21">
        <f t="shared" si="99"/>
        <v>1.2169860138797466</v>
      </c>
      <c r="U325" s="9">
        <v>1517.3490000000002</v>
      </c>
      <c r="W325" s="9">
        <v>567.006</v>
      </c>
      <c r="Y325" s="9">
        <f t="shared" si="100"/>
        <v>950.3430000000002</v>
      </c>
      <c r="AA325" s="21">
        <f t="shared" si="101"/>
        <v>1.6760722108760757</v>
      </c>
      <c r="AC325" s="9">
        <v>42667.485</v>
      </c>
      <c r="AE325" s="9">
        <v>9415.973</v>
      </c>
      <c r="AG325" s="9">
        <f t="shared" si="102"/>
        <v>33251.512</v>
      </c>
      <c r="AI325" s="21">
        <f t="shared" si="103"/>
        <v>3.5313941533179847</v>
      </c>
    </row>
    <row r="326" spans="1:35" ht="12.75" outlineLevel="1">
      <c r="A326" s="1" t="s">
        <v>806</v>
      </c>
      <c r="B326" s="16" t="s">
        <v>807</v>
      </c>
      <c r="C326" s="1" t="s">
        <v>1258</v>
      </c>
      <c r="E326" s="5">
        <v>69541.689</v>
      </c>
      <c r="G326" s="5">
        <v>48604.492</v>
      </c>
      <c r="I326" s="9">
        <f t="shared" si="96"/>
        <v>20937.197</v>
      </c>
      <c r="K326" s="21">
        <f t="shared" si="97"/>
        <v>0.4307667077355731</v>
      </c>
      <c r="M326" s="9">
        <v>267306.402</v>
      </c>
      <c r="O326" s="9">
        <v>165276.943</v>
      </c>
      <c r="Q326" s="9">
        <f t="shared" si="98"/>
        <v>102029.459</v>
      </c>
      <c r="S326" s="21">
        <f t="shared" si="99"/>
        <v>0.6173242144247549</v>
      </c>
      <c r="U326" s="9">
        <v>69541.689</v>
      </c>
      <c r="W326" s="9">
        <v>48604.492</v>
      </c>
      <c r="Y326" s="9">
        <f t="shared" si="100"/>
        <v>20937.197</v>
      </c>
      <c r="AA326" s="21">
        <f t="shared" si="101"/>
        <v>0.4307667077355731</v>
      </c>
      <c r="AC326" s="9">
        <v>914666.457</v>
      </c>
      <c r="AE326" s="9">
        <v>735861.5939999999</v>
      </c>
      <c r="AG326" s="9">
        <f t="shared" si="102"/>
        <v>178804.86300000013</v>
      </c>
      <c r="AI326" s="21">
        <f t="shared" si="103"/>
        <v>0.242987084062985</v>
      </c>
    </row>
    <row r="327" spans="1:35" ht="12.75" outlineLevel="1">
      <c r="A327" s="1" t="s">
        <v>808</v>
      </c>
      <c r="B327" s="16" t="s">
        <v>809</v>
      </c>
      <c r="C327" s="1" t="s">
        <v>1259</v>
      </c>
      <c r="E327" s="5">
        <v>1419361.421</v>
      </c>
      <c r="G327" s="5">
        <v>800770.779</v>
      </c>
      <c r="I327" s="9">
        <f t="shared" si="96"/>
        <v>618590.6420000001</v>
      </c>
      <c r="K327" s="21">
        <f t="shared" si="97"/>
        <v>0.7724940247850879</v>
      </c>
      <c r="M327" s="9">
        <v>3311180.418</v>
      </c>
      <c r="O327" s="9">
        <v>3391424.9450000003</v>
      </c>
      <c r="Q327" s="9">
        <f t="shared" si="98"/>
        <v>-80244.52700000023</v>
      </c>
      <c r="S327" s="21">
        <f t="shared" si="99"/>
        <v>-0.023661006303060093</v>
      </c>
      <c r="U327" s="9">
        <v>1419361.421</v>
      </c>
      <c r="W327" s="9">
        <v>800770.779</v>
      </c>
      <c r="Y327" s="9">
        <f t="shared" si="100"/>
        <v>618590.6420000001</v>
      </c>
      <c r="AA327" s="21">
        <f t="shared" si="101"/>
        <v>0.7724940247850879</v>
      </c>
      <c r="AC327" s="9">
        <v>14643163.868</v>
      </c>
      <c r="AE327" s="9">
        <v>12148276.875999998</v>
      </c>
      <c r="AG327" s="9">
        <f t="shared" si="102"/>
        <v>2494886.9920000024</v>
      </c>
      <c r="AI327" s="21">
        <f t="shared" si="103"/>
        <v>0.20536961887400457</v>
      </c>
    </row>
    <row r="328" spans="1:35" ht="12.75" outlineLevel="1">
      <c r="A328" s="1" t="s">
        <v>810</v>
      </c>
      <c r="B328" s="16" t="s">
        <v>811</v>
      </c>
      <c r="C328" s="1" t="s">
        <v>1262</v>
      </c>
      <c r="E328" s="5">
        <v>3394.1110000000003</v>
      </c>
      <c r="G328" s="5">
        <v>5621.3820000000005</v>
      </c>
      <c r="I328" s="9">
        <f t="shared" si="96"/>
        <v>-2227.271</v>
      </c>
      <c r="K328" s="21">
        <f t="shared" si="97"/>
        <v>-0.3962141338197618</v>
      </c>
      <c r="M328" s="9">
        <v>8803.471</v>
      </c>
      <c r="O328" s="9">
        <v>23151.612</v>
      </c>
      <c r="Q328" s="9">
        <f t="shared" si="98"/>
        <v>-14348.141000000001</v>
      </c>
      <c r="S328" s="21">
        <f t="shared" si="99"/>
        <v>-0.6197469532575097</v>
      </c>
      <c r="U328" s="9">
        <v>3394.1110000000003</v>
      </c>
      <c r="W328" s="9">
        <v>5621.3820000000005</v>
      </c>
      <c r="Y328" s="9">
        <f t="shared" si="100"/>
        <v>-2227.271</v>
      </c>
      <c r="AA328" s="21">
        <f t="shared" si="101"/>
        <v>-0.3962141338197618</v>
      </c>
      <c r="AC328" s="9">
        <v>98587.888</v>
      </c>
      <c r="AE328" s="9">
        <v>69557.623</v>
      </c>
      <c r="AG328" s="9">
        <f t="shared" si="102"/>
        <v>29030.265</v>
      </c>
      <c r="AI328" s="21">
        <f t="shared" si="103"/>
        <v>0.41735562182738756</v>
      </c>
    </row>
    <row r="329" spans="1:35" ht="12.75" outlineLevel="1">
      <c r="A329" s="1" t="s">
        <v>812</v>
      </c>
      <c r="B329" s="16" t="s">
        <v>813</v>
      </c>
      <c r="C329" s="1" t="s">
        <v>1260</v>
      </c>
      <c r="E329" s="5">
        <v>17389.177</v>
      </c>
      <c r="G329" s="5">
        <v>14759.968</v>
      </c>
      <c r="I329" s="9">
        <f t="shared" si="96"/>
        <v>2629.208999999999</v>
      </c>
      <c r="K329" s="21">
        <f t="shared" si="97"/>
        <v>0.1781310772489479</v>
      </c>
      <c r="M329" s="9">
        <v>59836.754</v>
      </c>
      <c r="O329" s="9">
        <v>45244.557</v>
      </c>
      <c r="Q329" s="9">
        <f t="shared" si="98"/>
        <v>14592.197</v>
      </c>
      <c r="S329" s="21">
        <f t="shared" si="99"/>
        <v>0.3225182865642822</v>
      </c>
      <c r="U329" s="9">
        <v>17389.177</v>
      </c>
      <c r="W329" s="9">
        <v>14759.968</v>
      </c>
      <c r="Y329" s="9">
        <f t="shared" si="100"/>
        <v>2629.208999999999</v>
      </c>
      <c r="AA329" s="21">
        <f t="shared" si="101"/>
        <v>0.1781310772489479</v>
      </c>
      <c r="AC329" s="9">
        <v>237648.701</v>
      </c>
      <c r="AE329" s="9">
        <v>173305.519</v>
      </c>
      <c r="AG329" s="9">
        <f t="shared" si="102"/>
        <v>64343.182</v>
      </c>
      <c r="AI329" s="21">
        <f t="shared" si="103"/>
        <v>0.3712702421207948</v>
      </c>
    </row>
    <row r="330" spans="1:35" ht="12.75" outlineLevel="1">
      <c r="A330" s="1" t="s">
        <v>814</v>
      </c>
      <c r="B330" s="16" t="s">
        <v>815</v>
      </c>
      <c r="C330" s="1" t="s">
        <v>1263</v>
      </c>
      <c r="E330" s="5">
        <v>59141.725</v>
      </c>
      <c r="G330" s="5">
        <v>39021.755</v>
      </c>
      <c r="I330" s="9">
        <f t="shared" si="96"/>
        <v>20119.97</v>
      </c>
      <c r="K330" s="21">
        <f t="shared" si="97"/>
        <v>0.5156090493623365</v>
      </c>
      <c r="M330" s="9">
        <v>202768.277</v>
      </c>
      <c r="O330" s="9">
        <v>158716.766</v>
      </c>
      <c r="Q330" s="9">
        <f t="shared" si="98"/>
        <v>44051.511</v>
      </c>
      <c r="S330" s="21">
        <f t="shared" si="99"/>
        <v>0.27754793718516163</v>
      </c>
      <c r="U330" s="9">
        <v>59141.725</v>
      </c>
      <c r="W330" s="9">
        <v>39021.755</v>
      </c>
      <c r="Y330" s="9">
        <f t="shared" si="100"/>
        <v>20119.97</v>
      </c>
      <c r="AA330" s="21">
        <f t="shared" si="101"/>
        <v>0.5156090493623365</v>
      </c>
      <c r="AC330" s="9">
        <v>586602.559</v>
      </c>
      <c r="AE330" s="9">
        <v>472064.874</v>
      </c>
      <c r="AG330" s="9">
        <f t="shared" si="102"/>
        <v>114537.685</v>
      </c>
      <c r="AI330" s="21">
        <f t="shared" si="103"/>
        <v>0.24263123843440212</v>
      </c>
    </row>
    <row r="331" spans="1:35" ht="12.75" outlineLevel="1">
      <c r="A331" s="1" t="s">
        <v>816</v>
      </c>
      <c r="B331" s="16" t="s">
        <v>817</v>
      </c>
      <c r="C331" s="1" t="s">
        <v>1264</v>
      </c>
      <c r="E331" s="5">
        <v>4953.307</v>
      </c>
      <c r="G331" s="5">
        <v>2630.799</v>
      </c>
      <c r="I331" s="9">
        <f t="shared" si="96"/>
        <v>2322.508</v>
      </c>
      <c r="K331" s="21">
        <f t="shared" si="97"/>
        <v>0.8828146886174124</v>
      </c>
      <c r="M331" s="9">
        <v>11598.914</v>
      </c>
      <c r="O331" s="9">
        <v>9549.823</v>
      </c>
      <c r="Q331" s="9">
        <f t="shared" si="98"/>
        <v>2049.0910000000003</v>
      </c>
      <c r="S331" s="21">
        <f t="shared" si="99"/>
        <v>0.21456847943673932</v>
      </c>
      <c r="U331" s="9">
        <v>4953.307</v>
      </c>
      <c r="W331" s="9">
        <v>2630.799</v>
      </c>
      <c r="Y331" s="9">
        <f t="shared" si="100"/>
        <v>2322.508</v>
      </c>
      <c r="AA331" s="21">
        <f t="shared" si="101"/>
        <v>0.8828146886174124</v>
      </c>
      <c r="AC331" s="9">
        <v>41180.907</v>
      </c>
      <c r="AE331" s="9">
        <v>57984.743</v>
      </c>
      <c r="AG331" s="9">
        <f t="shared" si="102"/>
        <v>-16803.836000000003</v>
      </c>
      <c r="AI331" s="21">
        <f t="shared" si="103"/>
        <v>-0.2897975420879248</v>
      </c>
    </row>
    <row r="332" spans="1:35" ht="12.75" outlineLevel="1">
      <c r="A332" s="1" t="s">
        <v>818</v>
      </c>
      <c r="B332" s="16" t="s">
        <v>819</v>
      </c>
      <c r="C332" s="1" t="s">
        <v>1265</v>
      </c>
      <c r="E332" s="5">
        <v>10249.667</v>
      </c>
      <c r="G332" s="5">
        <v>7019.911</v>
      </c>
      <c r="I332" s="9">
        <f t="shared" si="96"/>
        <v>3229.7559999999994</v>
      </c>
      <c r="K332" s="21">
        <f t="shared" si="97"/>
        <v>0.46008503526611655</v>
      </c>
      <c r="M332" s="9">
        <v>43062.54</v>
      </c>
      <c r="O332" s="9">
        <v>25531.214</v>
      </c>
      <c r="Q332" s="9">
        <f t="shared" si="98"/>
        <v>17531.326</v>
      </c>
      <c r="S332" s="21">
        <f t="shared" si="99"/>
        <v>0.6866624516954032</v>
      </c>
      <c r="U332" s="9">
        <v>10249.667</v>
      </c>
      <c r="W332" s="9">
        <v>7019.911</v>
      </c>
      <c r="Y332" s="9">
        <f t="shared" si="100"/>
        <v>3229.7559999999994</v>
      </c>
      <c r="AA332" s="21">
        <f t="shared" si="101"/>
        <v>0.46008503526611655</v>
      </c>
      <c r="AC332" s="9">
        <v>155491.612</v>
      </c>
      <c r="AE332" s="9">
        <v>82248.83600000001</v>
      </c>
      <c r="AG332" s="9">
        <f t="shared" si="102"/>
        <v>73242.77599999998</v>
      </c>
      <c r="AI332" s="21">
        <f t="shared" si="103"/>
        <v>0.8905022801781654</v>
      </c>
    </row>
    <row r="333" spans="1:35" ht="12.75" outlineLevel="1">
      <c r="A333" s="1" t="s">
        <v>820</v>
      </c>
      <c r="B333" s="16" t="s">
        <v>821</v>
      </c>
      <c r="C333" s="1" t="s">
        <v>1266</v>
      </c>
      <c r="E333" s="5">
        <v>7697.302000000001</v>
      </c>
      <c r="G333" s="5">
        <v>32166.428</v>
      </c>
      <c r="I333" s="9">
        <f t="shared" si="96"/>
        <v>-24469.126</v>
      </c>
      <c r="K333" s="21">
        <f t="shared" si="97"/>
        <v>-0.7607038618027466</v>
      </c>
      <c r="M333" s="9">
        <v>146031.312</v>
      </c>
      <c r="O333" s="9">
        <v>96171.043</v>
      </c>
      <c r="Q333" s="9">
        <f t="shared" si="98"/>
        <v>49860.269</v>
      </c>
      <c r="S333" s="21">
        <f t="shared" si="99"/>
        <v>0.5184540735406187</v>
      </c>
      <c r="U333" s="9">
        <v>7697.302000000001</v>
      </c>
      <c r="W333" s="9">
        <v>32166.428</v>
      </c>
      <c r="Y333" s="9">
        <f t="shared" si="100"/>
        <v>-24469.126</v>
      </c>
      <c r="AA333" s="21">
        <f t="shared" si="101"/>
        <v>-0.7607038618027466</v>
      </c>
      <c r="AC333" s="9">
        <v>342619.136</v>
      </c>
      <c r="AE333" s="9">
        <v>379265.49700000003</v>
      </c>
      <c r="AG333" s="9">
        <f t="shared" si="102"/>
        <v>-36646.36100000003</v>
      </c>
      <c r="AI333" s="21">
        <f t="shared" si="103"/>
        <v>-0.09662455796763403</v>
      </c>
    </row>
    <row r="334" spans="1:35" ht="12.75" outlineLevel="1">
      <c r="A334" s="1" t="s">
        <v>822</v>
      </c>
      <c r="B334" s="16" t="s">
        <v>823</v>
      </c>
      <c r="C334" s="1" t="s">
        <v>1267</v>
      </c>
      <c r="E334" s="5">
        <v>-2.51</v>
      </c>
      <c r="G334" s="5">
        <v>0</v>
      </c>
      <c r="I334" s="9">
        <f t="shared" si="96"/>
        <v>-2.51</v>
      </c>
      <c r="K334" s="21" t="str">
        <f t="shared" si="97"/>
        <v>N.M.</v>
      </c>
      <c r="M334" s="9">
        <v>640.99</v>
      </c>
      <c r="O334" s="9">
        <v>147.13</v>
      </c>
      <c r="Q334" s="9">
        <f t="shared" si="98"/>
        <v>493.86</v>
      </c>
      <c r="S334" s="21">
        <f t="shared" si="99"/>
        <v>3.35662339427717</v>
      </c>
      <c r="U334" s="9">
        <v>-2.51</v>
      </c>
      <c r="W334" s="9">
        <v>0</v>
      </c>
      <c r="Y334" s="9">
        <f t="shared" si="100"/>
        <v>-2.51</v>
      </c>
      <c r="AA334" s="21" t="str">
        <f t="shared" si="101"/>
        <v>N.M.</v>
      </c>
      <c r="AC334" s="9">
        <v>3743.62</v>
      </c>
      <c r="AE334" s="9">
        <v>234.7</v>
      </c>
      <c r="AG334" s="9">
        <f t="shared" si="102"/>
        <v>3508.92</v>
      </c>
      <c r="AI334" s="21" t="str">
        <f t="shared" si="103"/>
        <v>N.M.</v>
      </c>
    </row>
    <row r="335" spans="1:35" ht="12.75" outlineLevel="1">
      <c r="A335" s="1" t="s">
        <v>824</v>
      </c>
      <c r="B335" s="16" t="s">
        <v>825</v>
      </c>
      <c r="C335" s="1" t="s">
        <v>1268</v>
      </c>
      <c r="E335" s="5">
        <v>17910.294</v>
      </c>
      <c r="G335" s="5">
        <v>16007.433</v>
      </c>
      <c r="I335" s="9">
        <f t="shared" si="96"/>
        <v>1902.8610000000008</v>
      </c>
      <c r="K335" s="21">
        <f t="shared" si="97"/>
        <v>0.1188735882886407</v>
      </c>
      <c r="M335" s="9">
        <v>108575.747</v>
      </c>
      <c r="O335" s="9">
        <v>195058.02099999998</v>
      </c>
      <c r="Q335" s="9">
        <f t="shared" si="98"/>
        <v>-86482.27399999998</v>
      </c>
      <c r="S335" s="21">
        <f t="shared" si="99"/>
        <v>-0.4433669200406785</v>
      </c>
      <c r="U335" s="9">
        <v>17910.294</v>
      </c>
      <c r="W335" s="9">
        <v>16007.433</v>
      </c>
      <c r="Y335" s="9">
        <f t="shared" si="100"/>
        <v>1902.8610000000008</v>
      </c>
      <c r="AA335" s="21">
        <f t="shared" si="101"/>
        <v>0.1188735882886407</v>
      </c>
      <c r="AC335" s="9">
        <v>370527.758</v>
      </c>
      <c r="AE335" s="9">
        <v>517207.63200000004</v>
      </c>
      <c r="AG335" s="9">
        <f t="shared" si="102"/>
        <v>-146679.87400000007</v>
      </c>
      <c r="AI335" s="21">
        <f t="shared" si="103"/>
        <v>-0.28359959313206745</v>
      </c>
    </row>
    <row r="336" spans="1:35" ht="12.75" outlineLevel="1">
      <c r="A336" s="1" t="s">
        <v>826</v>
      </c>
      <c r="B336" s="16" t="s">
        <v>827</v>
      </c>
      <c r="C336" s="1" t="s">
        <v>1269</v>
      </c>
      <c r="E336" s="5">
        <v>1981.5880000000002</v>
      </c>
      <c r="G336" s="5">
        <v>6630.358</v>
      </c>
      <c r="I336" s="9">
        <f t="shared" si="96"/>
        <v>-4648.77</v>
      </c>
      <c r="K336" s="21">
        <f t="shared" si="97"/>
        <v>-0.7011340865757174</v>
      </c>
      <c r="M336" s="9">
        <v>9769.631000000001</v>
      </c>
      <c r="O336" s="9">
        <v>64757.886</v>
      </c>
      <c r="Q336" s="9">
        <f t="shared" si="98"/>
        <v>-54988.255</v>
      </c>
      <c r="S336" s="21">
        <f t="shared" si="99"/>
        <v>-0.8491360419022943</v>
      </c>
      <c r="U336" s="9">
        <v>1981.5880000000002</v>
      </c>
      <c r="W336" s="9">
        <v>6630.358</v>
      </c>
      <c r="Y336" s="9">
        <f t="shared" si="100"/>
        <v>-4648.77</v>
      </c>
      <c r="AA336" s="21">
        <f t="shared" si="101"/>
        <v>-0.7011340865757174</v>
      </c>
      <c r="AC336" s="9">
        <v>38965.669</v>
      </c>
      <c r="AE336" s="9">
        <v>225681.348</v>
      </c>
      <c r="AG336" s="9">
        <f t="shared" si="102"/>
        <v>-186715.679</v>
      </c>
      <c r="AI336" s="21">
        <f t="shared" si="103"/>
        <v>-0.8273420938623604</v>
      </c>
    </row>
    <row r="337" spans="1:35" ht="12.75" outlineLevel="1">
      <c r="A337" s="1" t="s">
        <v>828</v>
      </c>
      <c r="B337" s="16" t="s">
        <v>829</v>
      </c>
      <c r="C337" s="1" t="s">
        <v>1270</v>
      </c>
      <c r="E337" s="5">
        <v>8.9</v>
      </c>
      <c r="G337" s="5">
        <v>7.82</v>
      </c>
      <c r="I337" s="9">
        <f t="shared" si="96"/>
        <v>1.08</v>
      </c>
      <c r="K337" s="21">
        <f t="shared" si="97"/>
        <v>0.1381074168797954</v>
      </c>
      <c r="M337" s="9">
        <v>26.61</v>
      </c>
      <c r="O337" s="9">
        <v>24.15</v>
      </c>
      <c r="Q337" s="9">
        <f t="shared" si="98"/>
        <v>2.460000000000001</v>
      </c>
      <c r="S337" s="21">
        <f t="shared" si="99"/>
        <v>0.10186335403726712</v>
      </c>
      <c r="U337" s="9">
        <v>8.9</v>
      </c>
      <c r="W337" s="9">
        <v>7.82</v>
      </c>
      <c r="Y337" s="9">
        <f t="shared" si="100"/>
        <v>1.08</v>
      </c>
      <c r="AA337" s="21">
        <f t="shared" si="101"/>
        <v>0.1381074168797954</v>
      </c>
      <c r="AC337" s="9">
        <v>89.44</v>
      </c>
      <c r="AE337" s="9">
        <v>78.11</v>
      </c>
      <c r="AG337" s="9">
        <f t="shared" si="102"/>
        <v>11.329999999999998</v>
      </c>
      <c r="AI337" s="21">
        <f t="shared" si="103"/>
        <v>0.14505184995519138</v>
      </c>
    </row>
    <row r="338" spans="1:35" ht="12.75" outlineLevel="1">
      <c r="A338" s="1" t="s">
        <v>830</v>
      </c>
      <c r="B338" s="16" t="s">
        <v>831</v>
      </c>
      <c r="C338" s="1" t="s">
        <v>1271</v>
      </c>
      <c r="E338" s="5">
        <v>63698.83</v>
      </c>
      <c r="G338" s="5">
        <v>48132.214</v>
      </c>
      <c r="I338" s="9">
        <f t="shared" si="96"/>
        <v>15566.616000000002</v>
      </c>
      <c r="K338" s="21">
        <f t="shared" si="97"/>
        <v>0.323413670520122</v>
      </c>
      <c r="M338" s="9">
        <v>204428.25800000003</v>
      </c>
      <c r="O338" s="9">
        <v>239807.94400000002</v>
      </c>
      <c r="Q338" s="9">
        <f t="shared" si="98"/>
        <v>-35379.68599999999</v>
      </c>
      <c r="S338" s="21">
        <f t="shared" si="99"/>
        <v>-0.14753341949339252</v>
      </c>
      <c r="U338" s="9">
        <v>63698.83</v>
      </c>
      <c r="W338" s="9">
        <v>48132.214</v>
      </c>
      <c r="Y338" s="9">
        <f t="shared" si="100"/>
        <v>15566.616000000002</v>
      </c>
      <c r="AA338" s="21">
        <f t="shared" si="101"/>
        <v>0.323413670520122</v>
      </c>
      <c r="AC338" s="9">
        <v>1088753.766</v>
      </c>
      <c r="AE338" s="9">
        <v>959383.1980000001</v>
      </c>
      <c r="AG338" s="9">
        <f t="shared" si="102"/>
        <v>129370.56799999997</v>
      </c>
      <c r="AI338" s="21">
        <f t="shared" si="103"/>
        <v>0.13484764822825254</v>
      </c>
    </row>
    <row r="339" spans="1:35" ht="12.75" outlineLevel="1">
      <c r="A339" s="1" t="s">
        <v>832</v>
      </c>
      <c r="B339" s="16" t="s">
        <v>833</v>
      </c>
      <c r="C339" s="1" t="s">
        <v>1272</v>
      </c>
      <c r="E339" s="5">
        <v>6003.42</v>
      </c>
      <c r="G339" s="5">
        <v>605.44</v>
      </c>
      <c r="I339" s="9">
        <f t="shared" si="96"/>
        <v>5397.98</v>
      </c>
      <c r="K339" s="21">
        <f t="shared" si="97"/>
        <v>8.915796775898519</v>
      </c>
      <c r="M339" s="9">
        <v>6003.42</v>
      </c>
      <c r="O339" s="9">
        <v>605.44</v>
      </c>
      <c r="Q339" s="9">
        <f t="shared" si="98"/>
        <v>5397.98</v>
      </c>
      <c r="S339" s="21">
        <f t="shared" si="99"/>
        <v>8.915796775898519</v>
      </c>
      <c r="U339" s="9">
        <v>6003.42</v>
      </c>
      <c r="W339" s="9">
        <v>605.44</v>
      </c>
      <c r="Y339" s="9">
        <f t="shared" si="100"/>
        <v>5397.98</v>
      </c>
      <c r="AA339" s="21">
        <f t="shared" si="101"/>
        <v>8.915796775898519</v>
      </c>
      <c r="AC339" s="9">
        <v>6062.15</v>
      </c>
      <c r="AE339" s="9">
        <v>3359.82</v>
      </c>
      <c r="AG339" s="9">
        <f t="shared" si="102"/>
        <v>2702.3299999999995</v>
      </c>
      <c r="AI339" s="21">
        <f t="shared" si="103"/>
        <v>0.804307968879285</v>
      </c>
    </row>
    <row r="340" spans="1:68" s="90" customFormat="1" ht="12.75">
      <c r="A340" s="90" t="s">
        <v>34</v>
      </c>
      <c r="B340" s="91"/>
      <c r="C340" s="77" t="s">
        <v>1273</v>
      </c>
      <c r="D340" s="105"/>
      <c r="E340" s="105">
        <v>2813543.9960000007</v>
      </c>
      <c r="F340" s="105"/>
      <c r="G340" s="105">
        <v>1875932.9430000002</v>
      </c>
      <c r="H340" s="105"/>
      <c r="I340" s="9">
        <f>+E340-G340</f>
        <v>937611.0530000005</v>
      </c>
      <c r="J340" s="37" t="str">
        <f>IF((+E340-G340)=(I340),"  ",$AO$504)</f>
        <v>  </v>
      </c>
      <c r="K340" s="38">
        <f>IF(G340&lt;0,IF(I340=0,0,IF(OR(G340=0,E340=0),"N.M.",IF(ABS(I340/G340)&gt;=10,"N.M.",I340/(-G340)))),IF(I340=0,0,IF(OR(G340=0,E340=0),"N.M.",IF(ABS(I340/G340)&gt;=10,"N.M.",I340/G340))))</f>
        <v>0.49981053773732914</v>
      </c>
      <c r="L340" s="39"/>
      <c r="M340" s="5">
        <v>8053144.0479999995</v>
      </c>
      <c r="N340" s="9"/>
      <c r="O340" s="5">
        <v>8973254.245</v>
      </c>
      <c r="P340" s="9"/>
      <c r="Q340" s="9">
        <f>(+M340-O340)</f>
        <v>-920110.1969999997</v>
      </c>
      <c r="R340" s="37" t="str">
        <f>IF((+M340-O340)=(Q340),"  ",$AO$504)</f>
        <v>  </v>
      </c>
      <c r="S340" s="38">
        <f>IF(O340&lt;0,IF(Q340=0,0,IF(OR(O340=0,M340=0),"N.M.",IF(ABS(Q340/O340)&gt;=10,"N.M.",Q340/(-O340)))),IF(Q340=0,0,IF(OR(O340=0,M340=0),"N.M.",IF(ABS(Q340/O340)&gt;=10,"N.M.",Q340/O340))))</f>
        <v>-0.10253918721992032</v>
      </c>
      <c r="T340" s="39"/>
      <c r="U340" s="9">
        <v>2813543.9960000007</v>
      </c>
      <c r="V340" s="9"/>
      <c r="W340" s="9">
        <v>1875932.9430000002</v>
      </c>
      <c r="X340" s="9"/>
      <c r="Y340" s="9">
        <f>(+U340-W340)</f>
        <v>937611.0530000005</v>
      </c>
      <c r="Z340" s="37" t="str">
        <f>IF((+U340-W340)=(Y340),"  ",$AO$504)</f>
        <v>  </v>
      </c>
      <c r="AA340" s="38">
        <f>IF(W340&lt;0,IF(Y340=0,0,IF(OR(W340=0,U340=0),"N.M.",IF(ABS(Y340/W340)&gt;=10,"N.M.",Y340/(-W340)))),IF(Y340=0,0,IF(OR(W340=0,U340=0),"N.M.",IF(ABS(Y340/W340)&gt;=10,"N.M.",Y340/W340))))</f>
        <v>0.49981053773732914</v>
      </c>
      <c r="AB340" s="39"/>
      <c r="AC340" s="9">
        <v>36367599.745000005</v>
      </c>
      <c r="AD340" s="9"/>
      <c r="AE340" s="9">
        <v>30827549.246999986</v>
      </c>
      <c r="AF340" s="9"/>
      <c r="AG340" s="9">
        <f>(+AC340-AE340)</f>
        <v>5540050.498000018</v>
      </c>
      <c r="AH340" s="37" t="str">
        <f>IF((+AC340-AE340)=(AG340),"  ",$AO$504)</f>
        <v>  </v>
      </c>
      <c r="AI340" s="38">
        <f>IF(AE340&lt;0,IF(AG340=0,0,IF(OR(AE340=0,AC340=0),"N.M.",IF(ABS(AG340/AE340)&gt;=10,"N.M.",AG340/(-AE340)))),IF(AG340=0,0,IF(OR(AE340=0,AC340=0),"N.M.",IF(ABS(AG340/AE340)&gt;=10,"N.M.",AG340/AE340))))</f>
        <v>0.1797110257974579</v>
      </c>
      <c r="AJ340" s="105"/>
      <c r="AK340" s="105"/>
      <c r="AL340" s="105"/>
      <c r="AM340" s="105"/>
      <c r="AN340" s="105"/>
      <c r="AO340" s="105"/>
      <c r="AP340" s="106"/>
      <c r="AQ340" s="107"/>
      <c r="AR340" s="108"/>
      <c r="AS340" s="105"/>
      <c r="AT340" s="105"/>
      <c r="AU340" s="105"/>
      <c r="AV340" s="105"/>
      <c r="AW340" s="105"/>
      <c r="AX340" s="106"/>
      <c r="AY340" s="107"/>
      <c r="AZ340" s="108"/>
      <c r="BA340" s="105"/>
      <c r="BB340" s="105"/>
      <c r="BC340" s="105"/>
      <c r="BD340" s="106"/>
      <c r="BE340" s="107"/>
      <c r="BF340" s="108"/>
      <c r="BG340" s="105"/>
      <c r="BH340" s="109"/>
      <c r="BI340" s="105"/>
      <c r="BJ340" s="109"/>
      <c r="BK340" s="105"/>
      <c r="BL340" s="109"/>
      <c r="BM340" s="105"/>
      <c r="BN340" s="97"/>
      <c r="BO340" s="97"/>
      <c r="BP340" s="97"/>
    </row>
    <row r="341" spans="1:68" s="17" customFormat="1" ht="12.75">
      <c r="A341" s="17" t="s">
        <v>35</v>
      </c>
      <c r="B341" s="98"/>
      <c r="C341" s="17" t="s">
        <v>36</v>
      </c>
      <c r="D341" s="18"/>
      <c r="E341" s="18">
        <v>35916004.95800001</v>
      </c>
      <c r="F341" s="18"/>
      <c r="G341" s="18">
        <v>37994861.58100001</v>
      </c>
      <c r="H341" s="18"/>
      <c r="I341" s="18">
        <f>+E341-G341</f>
        <v>-2078856.622999996</v>
      </c>
      <c r="J341" s="37" t="str">
        <f>IF((+E341-G341)=(I341),"  ",$AO$504)</f>
        <v>  </v>
      </c>
      <c r="K341" s="40">
        <f>IF(G341&lt;0,IF(I341=0,0,IF(OR(G341=0,E341=0),"N.M.",IF(ABS(I341/G341)&gt;=10,"N.M.",I341/(-G341)))),IF(I341=0,0,IF(OR(G341=0,E341=0),"N.M.",IF(ABS(I341/G341)&gt;=10,"N.M.",I341/G341))))</f>
        <v>-0.05471415176939517</v>
      </c>
      <c r="L341" s="39"/>
      <c r="M341" s="8">
        <v>108114058.60399997</v>
      </c>
      <c r="N341" s="18"/>
      <c r="O341" s="8">
        <v>113696726.22599994</v>
      </c>
      <c r="P341" s="18"/>
      <c r="Q341" s="18">
        <f>(+M341-O341)</f>
        <v>-5582667.621999964</v>
      </c>
      <c r="R341" s="37" t="str">
        <f>IF((+M341-O341)=(Q341),"  ",$AO$504)</f>
        <v>  </v>
      </c>
      <c r="S341" s="40">
        <f>IF(O341&lt;0,IF(Q341=0,0,IF(OR(O341=0,M341=0),"N.M.",IF(ABS(Q341/O341)&gt;=10,"N.M.",Q341/(-O341)))),IF(Q341=0,0,IF(OR(O341=0,M341=0),"N.M.",IF(ABS(Q341/O341)&gt;=10,"N.M.",Q341/O341))))</f>
        <v>-0.04910139286599205</v>
      </c>
      <c r="T341" s="39"/>
      <c r="U341" s="18">
        <v>35916004.95800001</v>
      </c>
      <c r="V341" s="18"/>
      <c r="W341" s="18">
        <v>37994861.58100001</v>
      </c>
      <c r="X341" s="18"/>
      <c r="Y341" s="18">
        <f>(+U341-W341)</f>
        <v>-2078856.622999996</v>
      </c>
      <c r="Z341" s="37" t="str">
        <f>IF((+U341-W341)=(Y341),"  ",$AO$504)</f>
        <v>  </v>
      </c>
      <c r="AA341" s="40">
        <f>IF(W341&lt;0,IF(Y341=0,0,IF(OR(W341=0,U341=0),"N.M.",IF(ABS(Y341/W341)&gt;=10,"N.M.",Y341/(-W341)))),IF(Y341=0,0,IF(OR(W341=0,U341=0),"N.M.",IF(ABS(Y341/W341)&gt;=10,"N.M.",Y341/W341))))</f>
        <v>-0.05471415176939517</v>
      </c>
      <c r="AB341" s="39"/>
      <c r="AC341" s="18">
        <v>449603882.9019999</v>
      </c>
      <c r="AD341" s="18"/>
      <c r="AE341" s="18">
        <v>421002562.6970004</v>
      </c>
      <c r="AF341" s="18"/>
      <c r="AG341" s="18">
        <f>(+AC341-AE341)</f>
        <v>28601320.204999506</v>
      </c>
      <c r="AH341" s="37" t="str">
        <f>IF((+AC341-AE341)=(AG341),"  ",$AO$504)</f>
        <v>  </v>
      </c>
      <c r="AI341" s="40">
        <f>IF(AE341&lt;0,IF(AG341=0,0,IF(OR(AE341=0,AC341=0),"N.M.",IF(ABS(AG341/AE341)&gt;=10,"N.M.",AG341/(-AE341)))),IF(AG341=0,0,IF(OR(AE341=0,AC341=0),"N.M.",IF(ABS(AG341/AE341)&gt;=10,"N.M.",AG341/AE341))))</f>
        <v>0.06793621402628884</v>
      </c>
      <c r="AJ341" s="18"/>
      <c r="AK341" s="18"/>
      <c r="AL341" s="18"/>
      <c r="AM341" s="18"/>
      <c r="AN341" s="18"/>
      <c r="AO341" s="18"/>
      <c r="AP341" s="85"/>
      <c r="AQ341" s="117"/>
      <c r="AR341" s="39"/>
      <c r="AS341" s="18"/>
      <c r="AT341" s="18"/>
      <c r="AU341" s="18"/>
      <c r="AV341" s="18"/>
      <c r="AW341" s="18"/>
      <c r="AX341" s="85"/>
      <c r="AY341" s="117"/>
      <c r="AZ341" s="39"/>
      <c r="BA341" s="18"/>
      <c r="BB341" s="18"/>
      <c r="BC341" s="18"/>
      <c r="BD341" s="85"/>
      <c r="BE341" s="117"/>
      <c r="BF341" s="39"/>
      <c r="BG341" s="18"/>
      <c r="BH341" s="104"/>
      <c r="BI341" s="18"/>
      <c r="BJ341" s="104"/>
      <c r="BK341" s="18"/>
      <c r="BL341" s="104"/>
      <c r="BM341" s="18"/>
      <c r="BN341" s="104"/>
      <c r="BO341" s="104"/>
      <c r="BP341" s="104"/>
    </row>
    <row r="342" spans="1:35" ht="12.75" outlineLevel="1">
      <c r="A342" s="1" t="s">
        <v>834</v>
      </c>
      <c r="B342" s="16" t="s">
        <v>835</v>
      </c>
      <c r="C342" s="1" t="s">
        <v>1274</v>
      </c>
      <c r="E342" s="5">
        <v>3033149.24</v>
      </c>
      <c r="G342" s="5">
        <v>2934777.66</v>
      </c>
      <c r="I342" s="9">
        <f aca="true" t="shared" si="104" ref="I342:I348">+E342-G342</f>
        <v>98371.58000000007</v>
      </c>
      <c r="K342" s="21">
        <f aca="true" t="shared" si="105" ref="K342:K348">IF(G342&lt;0,IF(I342=0,0,IF(OR(G342=0,E342=0),"N.M.",IF(ABS(I342/G342)&gt;=10,"N.M.",I342/(-G342)))),IF(I342=0,0,IF(OR(G342=0,E342=0),"N.M.",IF(ABS(I342/G342)&gt;=10,"N.M.",I342/G342))))</f>
        <v>0.03351926155796077</v>
      </c>
      <c r="M342" s="9">
        <v>9073227.59</v>
      </c>
      <c r="O342" s="9">
        <v>8799215.879999999</v>
      </c>
      <c r="Q342" s="9">
        <f aca="true" t="shared" si="106" ref="Q342:Q348">(+M342-O342)</f>
        <v>274011.7100000009</v>
      </c>
      <c r="S342" s="21">
        <f aca="true" t="shared" si="107" ref="S342:S348">IF(O342&lt;0,IF(Q342=0,0,IF(OR(O342=0,M342=0),"N.M.",IF(ABS(Q342/O342)&gt;=10,"N.M.",Q342/(-O342)))),IF(Q342=0,0,IF(OR(O342=0,M342=0),"N.M.",IF(ABS(Q342/O342)&gt;=10,"N.M.",Q342/O342))))</f>
        <v>0.03114046907552414</v>
      </c>
      <c r="U342" s="9">
        <v>3033149.24</v>
      </c>
      <c r="W342" s="9">
        <v>2934777.66</v>
      </c>
      <c r="Y342" s="9">
        <f aca="true" t="shared" si="108" ref="Y342:Y348">(+U342-W342)</f>
        <v>98371.58000000007</v>
      </c>
      <c r="AA342" s="21">
        <f aca="true" t="shared" si="109" ref="AA342:AA348">IF(W342&lt;0,IF(Y342=0,0,IF(OR(W342=0,U342=0),"N.M.",IF(ABS(Y342/W342)&gt;=10,"N.M.",Y342/(-W342)))),IF(Y342=0,0,IF(OR(W342=0,U342=0),"N.M.",IF(ABS(Y342/W342)&gt;=10,"N.M.",Y342/W342))))</f>
        <v>0.03351926155796077</v>
      </c>
      <c r="AC342" s="9">
        <v>35921852.53</v>
      </c>
      <c r="AE342" s="9">
        <v>34857976.510000005</v>
      </c>
      <c r="AG342" s="9">
        <f aca="true" t="shared" si="110" ref="AG342:AG348">(+AC342-AE342)</f>
        <v>1063876.0199999958</v>
      </c>
      <c r="AI342" s="21">
        <f aca="true" t="shared" si="111" ref="AI342:AI348">IF(AE342&lt;0,IF(AG342=0,0,IF(OR(AE342=0,AC342=0),"N.M.",IF(ABS(AG342/AE342)&gt;=10,"N.M.",AG342/(-AE342)))),IF(AG342=0,0,IF(OR(AE342=0,AC342=0),"N.M.",IF(ABS(AG342/AE342)&gt;=10,"N.M.",AG342/AE342))))</f>
        <v>0.03052030342882332</v>
      </c>
    </row>
    <row r="343" spans="1:35" ht="12.75" outlineLevel="1">
      <c r="A343" s="1" t="s">
        <v>836</v>
      </c>
      <c r="B343" s="16" t="s">
        <v>837</v>
      </c>
      <c r="C343" s="1" t="s">
        <v>1275</v>
      </c>
      <c r="E343" s="5">
        <v>0</v>
      </c>
      <c r="G343" s="5">
        <v>917.46</v>
      </c>
      <c r="I343" s="9">
        <f t="shared" si="104"/>
        <v>-917.46</v>
      </c>
      <c r="K343" s="21" t="str">
        <f t="shared" si="105"/>
        <v>N.M.</v>
      </c>
      <c r="M343" s="9">
        <v>1834.92</v>
      </c>
      <c r="O343" s="9">
        <v>917.46</v>
      </c>
      <c r="Q343" s="9">
        <f t="shared" si="106"/>
        <v>917.46</v>
      </c>
      <c r="S343" s="21">
        <f t="shared" si="107"/>
        <v>1</v>
      </c>
      <c r="U343" s="9">
        <v>0</v>
      </c>
      <c r="W343" s="9">
        <v>917.46</v>
      </c>
      <c r="Y343" s="9">
        <f t="shared" si="108"/>
        <v>-917.46</v>
      </c>
      <c r="AA343" s="21" t="str">
        <f t="shared" si="109"/>
        <v>N.M.</v>
      </c>
      <c r="AC343" s="9">
        <v>10092.06</v>
      </c>
      <c r="AE343" s="9">
        <v>917.46</v>
      </c>
      <c r="AG343" s="9">
        <f t="shared" si="110"/>
        <v>9174.599999999999</v>
      </c>
      <c r="AI343" s="21" t="str">
        <f t="shared" si="111"/>
        <v>N.M.</v>
      </c>
    </row>
    <row r="344" spans="1:35" ht="12.75" outlineLevel="1">
      <c r="A344" s="1" t="s">
        <v>838</v>
      </c>
      <c r="B344" s="16" t="s">
        <v>839</v>
      </c>
      <c r="C344" s="1" t="s">
        <v>1276</v>
      </c>
      <c r="E344" s="5">
        <v>446651.94</v>
      </c>
      <c r="G344" s="5">
        <v>440484.71</v>
      </c>
      <c r="I344" s="9">
        <f t="shared" si="104"/>
        <v>6167.229999999981</v>
      </c>
      <c r="K344" s="21">
        <f t="shared" si="105"/>
        <v>0.014001008116717562</v>
      </c>
      <c r="M344" s="9">
        <v>1338690.36</v>
      </c>
      <c r="O344" s="9">
        <v>1321240.87</v>
      </c>
      <c r="Q344" s="9">
        <f t="shared" si="106"/>
        <v>17449.48999999999</v>
      </c>
      <c r="S344" s="21">
        <f t="shared" si="107"/>
        <v>0.013206895423996374</v>
      </c>
      <c r="U344" s="9">
        <v>446651.94</v>
      </c>
      <c r="W344" s="9">
        <v>440484.71</v>
      </c>
      <c r="Y344" s="9">
        <f t="shared" si="108"/>
        <v>6167.229999999981</v>
      </c>
      <c r="AA344" s="21">
        <f t="shared" si="109"/>
        <v>0.014001008116717562</v>
      </c>
      <c r="AC344" s="9">
        <v>5324735.01</v>
      </c>
      <c r="AE344" s="9">
        <v>5234461.02</v>
      </c>
      <c r="AG344" s="9">
        <f t="shared" si="110"/>
        <v>90273.99000000022</v>
      </c>
      <c r="AI344" s="21">
        <f t="shared" si="111"/>
        <v>0.01724609079236208</v>
      </c>
    </row>
    <row r="345" spans="1:35" ht="12.75" outlineLevel="1">
      <c r="A345" s="1" t="s">
        <v>840</v>
      </c>
      <c r="B345" s="16" t="s">
        <v>841</v>
      </c>
      <c r="C345" s="1" t="s">
        <v>1277</v>
      </c>
      <c r="E345" s="5">
        <v>383525.7</v>
      </c>
      <c r="G345" s="5">
        <v>368617</v>
      </c>
      <c r="I345" s="9">
        <f t="shared" si="104"/>
        <v>14908.700000000012</v>
      </c>
      <c r="K345" s="21">
        <f t="shared" si="105"/>
        <v>0.040444960487443636</v>
      </c>
      <c r="M345" s="9">
        <v>1139163.1</v>
      </c>
      <c r="O345" s="9">
        <v>1103416.18</v>
      </c>
      <c r="Q345" s="9">
        <f t="shared" si="106"/>
        <v>35746.92000000016</v>
      </c>
      <c r="S345" s="21">
        <f t="shared" si="107"/>
        <v>0.032396588565522175</v>
      </c>
      <c r="U345" s="9">
        <v>383525.7</v>
      </c>
      <c r="W345" s="9">
        <v>368617</v>
      </c>
      <c r="Y345" s="9">
        <f t="shared" si="108"/>
        <v>14908.700000000012</v>
      </c>
      <c r="AA345" s="21">
        <f t="shared" si="109"/>
        <v>0.040444960487443636</v>
      </c>
      <c r="AC345" s="9">
        <v>4397263.5</v>
      </c>
      <c r="AE345" s="9">
        <v>4292121.21</v>
      </c>
      <c r="AG345" s="9">
        <f t="shared" si="110"/>
        <v>105142.29000000004</v>
      </c>
      <c r="AI345" s="21">
        <f t="shared" si="111"/>
        <v>0.02449657986243125</v>
      </c>
    </row>
    <row r="346" spans="1:35" ht="12.75" outlineLevel="1">
      <c r="A346" s="1" t="s">
        <v>842</v>
      </c>
      <c r="B346" s="16" t="s">
        <v>843</v>
      </c>
      <c r="C346" s="1" t="s">
        <v>1278</v>
      </c>
      <c r="E346" s="5">
        <v>3218</v>
      </c>
      <c r="G346" s="5">
        <v>3218</v>
      </c>
      <c r="I346" s="9">
        <f t="shared" si="104"/>
        <v>0</v>
      </c>
      <c r="K346" s="21">
        <f t="shared" si="105"/>
        <v>0</v>
      </c>
      <c r="M346" s="9">
        <v>9654</v>
      </c>
      <c r="O346" s="9">
        <v>9654</v>
      </c>
      <c r="Q346" s="9">
        <f t="shared" si="106"/>
        <v>0</v>
      </c>
      <c r="S346" s="21">
        <f t="shared" si="107"/>
        <v>0</v>
      </c>
      <c r="U346" s="9">
        <v>3218</v>
      </c>
      <c r="W346" s="9">
        <v>3218</v>
      </c>
      <c r="Y346" s="9">
        <f t="shared" si="108"/>
        <v>0</v>
      </c>
      <c r="AA346" s="21">
        <f t="shared" si="109"/>
        <v>0</v>
      </c>
      <c r="AC346" s="9">
        <v>38616</v>
      </c>
      <c r="AE346" s="9">
        <v>38616</v>
      </c>
      <c r="AG346" s="9">
        <f t="shared" si="110"/>
        <v>0</v>
      </c>
      <c r="AI346" s="21">
        <f t="shared" si="111"/>
        <v>0</v>
      </c>
    </row>
    <row r="347" spans="1:35" ht="12.75" outlineLevel="1">
      <c r="A347" s="1" t="s">
        <v>844</v>
      </c>
      <c r="B347" s="16" t="s">
        <v>845</v>
      </c>
      <c r="C347" s="1" t="s">
        <v>1279</v>
      </c>
      <c r="E347" s="5">
        <v>68529.47</v>
      </c>
      <c r="G347" s="5">
        <v>68796.16</v>
      </c>
      <c r="I347" s="9">
        <f t="shared" si="104"/>
        <v>-266.6900000000023</v>
      </c>
      <c r="K347" s="21">
        <f t="shared" si="105"/>
        <v>-0.003876524503693263</v>
      </c>
      <c r="M347" s="9">
        <v>205588.42</v>
      </c>
      <c r="O347" s="9">
        <v>203537.78</v>
      </c>
      <c r="Q347" s="9">
        <f t="shared" si="106"/>
        <v>2050.640000000014</v>
      </c>
      <c r="S347" s="21">
        <f t="shared" si="107"/>
        <v>0.010074984604823803</v>
      </c>
      <c r="U347" s="9">
        <v>68529.47</v>
      </c>
      <c r="W347" s="9">
        <v>68796.16</v>
      </c>
      <c r="Y347" s="9">
        <f t="shared" si="108"/>
        <v>-266.6900000000023</v>
      </c>
      <c r="AA347" s="21">
        <f t="shared" si="109"/>
        <v>-0.003876524503693263</v>
      </c>
      <c r="AC347" s="9">
        <v>813298.22</v>
      </c>
      <c r="AE347" s="9">
        <v>801176.99</v>
      </c>
      <c r="AG347" s="9">
        <f t="shared" si="110"/>
        <v>12121.229999999981</v>
      </c>
      <c r="AI347" s="21">
        <f t="shared" si="111"/>
        <v>0.015129278737773012</v>
      </c>
    </row>
    <row r="348" spans="1:35" ht="12.75" outlineLevel="1">
      <c r="A348" s="1" t="s">
        <v>846</v>
      </c>
      <c r="B348" s="16" t="s">
        <v>847</v>
      </c>
      <c r="C348" s="1" t="s">
        <v>1280</v>
      </c>
      <c r="E348" s="5">
        <v>0</v>
      </c>
      <c r="G348" s="5">
        <v>-7068.12</v>
      </c>
      <c r="I348" s="9">
        <f t="shared" si="104"/>
        <v>7068.12</v>
      </c>
      <c r="K348" s="21" t="str">
        <f t="shared" si="105"/>
        <v>N.M.</v>
      </c>
      <c r="M348" s="9">
        <v>-13884.14</v>
      </c>
      <c r="O348" s="9">
        <v>-7068.12</v>
      </c>
      <c r="Q348" s="9">
        <f t="shared" si="106"/>
        <v>-6816.0199999999995</v>
      </c>
      <c r="S348" s="21">
        <f t="shared" si="107"/>
        <v>-0.9643328070264794</v>
      </c>
      <c r="U348" s="9">
        <v>0</v>
      </c>
      <c r="W348" s="9">
        <v>-7068.12</v>
      </c>
      <c r="Y348" s="9">
        <f t="shared" si="108"/>
        <v>7068.12</v>
      </c>
      <c r="AA348" s="21" t="str">
        <f t="shared" si="109"/>
        <v>N.M.</v>
      </c>
      <c r="AC348" s="9">
        <v>-77653.91</v>
      </c>
      <c r="AE348" s="9">
        <v>-7068.12</v>
      </c>
      <c r="AG348" s="9">
        <f t="shared" si="110"/>
        <v>-70585.79000000001</v>
      </c>
      <c r="AI348" s="21">
        <f t="shared" si="111"/>
        <v>-9.986501361040844</v>
      </c>
    </row>
    <row r="349" spans="1:68" s="90" customFormat="1" ht="12.75">
      <c r="A349" s="90" t="s">
        <v>37</v>
      </c>
      <c r="B349" s="91"/>
      <c r="C349" s="77" t="s">
        <v>1281</v>
      </c>
      <c r="D349" s="105"/>
      <c r="E349" s="105">
        <v>3935074.35</v>
      </c>
      <c r="F349" s="105"/>
      <c r="G349" s="105">
        <v>3809742.87</v>
      </c>
      <c r="H349" s="105"/>
      <c r="I349" s="9">
        <f>+E349-G349</f>
        <v>125331.47999999998</v>
      </c>
      <c r="J349" s="37" t="str">
        <f>IF((+E349-G349)=(I349),"  ",$AO$504)</f>
        <v>  </v>
      </c>
      <c r="K349" s="38">
        <f>IF(G349&lt;0,IF(I349=0,0,IF(OR(G349=0,E349=0),"N.M.",IF(ABS(I349/G349)&gt;=10,"N.M.",I349/(-G349)))),IF(I349=0,0,IF(OR(G349=0,E349=0),"N.M.",IF(ABS(I349/G349)&gt;=10,"N.M.",I349/G349))))</f>
        <v>0.032897621775718415</v>
      </c>
      <c r="L349" s="39"/>
      <c r="M349" s="5">
        <v>11754274.25</v>
      </c>
      <c r="N349" s="9"/>
      <c r="O349" s="5">
        <v>11430914.050000003</v>
      </c>
      <c r="P349" s="9"/>
      <c r="Q349" s="9">
        <f>(+M349-O349)</f>
        <v>323360.1999999974</v>
      </c>
      <c r="R349" s="37" t="str">
        <f>IF((+M349-O349)=(Q349),"  ",$AO$504)</f>
        <v>  </v>
      </c>
      <c r="S349" s="38">
        <f>IF(O349&lt;0,IF(Q349=0,0,IF(OR(O349=0,M349=0),"N.M.",IF(ABS(Q349/O349)&gt;=10,"N.M.",Q349/(-O349)))),IF(Q349=0,0,IF(OR(O349=0,M349=0),"N.M.",IF(ABS(Q349/O349)&gt;=10,"N.M.",Q349/O349))))</f>
        <v>0.02828821899854958</v>
      </c>
      <c r="T349" s="39"/>
      <c r="U349" s="9">
        <v>3935074.35</v>
      </c>
      <c r="V349" s="9"/>
      <c r="W349" s="9">
        <v>3809742.87</v>
      </c>
      <c r="X349" s="9"/>
      <c r="Y349" s="9">
        <f>(+U349-W349)</f>
        <v>125331.47999999998</v>
      </c>
      <c r="Z349" s="37" t="str">
        <f>IF((+U349-W349)=(Y349),"  ",$AO$504)</f>
        <v>  </v>
      </c>
      <c r="AA349" s="38">
        <f>IF(W349&lt;0,IF(Y349=0,0,IF(OR(W349=0,U349=0),"N.M.",IF(ABS(Y349/W349)&gt;=10,"N.M.",Y349/(-W349)))),IF(Y349=0,0,IF(OR(W349=0,U349=0),"N.M.",IF(ABS(Y349/W349)&gt;=10,"N.M.",Y349/W349))))</f>
        <v>0.032897621775718415</v>
      </c>
      <c r="AB349" s="39"/>
      <c r="AC349" s="9">
        <v>46428203.410000004</v>
      </c>
      <c r="AD349" s="9"/>
      <c r="AE349" s="9">
        <v>45218201.07</v>
      </c>
      <c r="AF349" s="9"/>
      <c r="AG349" s="9">
        <f>(+AC349-AE349)</f>
        <v>1210002.3400000036</v>
      </c>
      <c r="AH349" s="37" t="str">
        <f>IF((+AC349-AE349)=(AG349),"  ",$AO$504)</f>
        <v>  </v>
      </c>
      <c r="AI349" s="38">
        <f>IF(AE349&lt;0,IF(AG349=0,0,IF(OR(AE349=0,AC349=0),"N.M.",IF(ABS(AG349/AE349)&gt;=10,"N.M.",AG349/(-AE349)))),IF(AG349=0,0,IF(OR(AE349=0,AC349=0),"N.M.",IF(ABS(AG349/AE349)&gt;=10,"N.M.",AG349/AE349))))</f>
        <v>0.02675918792361643</v>
      </c>
      <c r="AJ349" s="105"/>
      <c r="AK349" s="105"/>
      <c r="AL349" s="105"/>
      <c r="AM349" s="105"/>
      <c r="AN349" s="105"/>
      <c r="AO349" s="105"/>
      <c r="AP349" s="106"/>
      <c r="AQ349" s="107"/>
      <c r="AR349" s="108"/>
      <c r="AS349" s="105"/>
      <c r="AT349" s="105"/>
      <c r="AU349" s="105"/>
      <c r="AV349" s="105"/>
      <c r="AW349" s="105"/>
      <c r="AX349" s="106"/>
      <c r="AY349" s="107"/>
      <c r="AZ349" s="108"/>
      <c r="BA349" s="105"/>
      <c r="BB349" s="105"/>
      <c r="BC349" s="105"/>
      <c r="BD349" s="106"/>
      <c r="BE349" s="107"/>
      <c r="BF349" s="108"/>
      <c r="BG349" s="105"/>
      <c r="BH349" s="109"/>
      <c r="BI349" s="105"/>
      <c r="BJ349" s="109"/>
      <c r="BK349" s="105"/>
      <c r="BL349" s="109"/>
      <c r="BM349" s="105"/>
      <c r="BN349" s="97"/>
      <c r="BO349" s="97"/>
      <c r="BP349" s="97"/>
    </row>
    <row r="350" spans="1:35" ht="12.75" outlineLevel="1">
      <c r="A350" s="1" t="s">
        <v>848</v>
      </c>
      <c r="B350" s="16" t="s">
        <v>849</v>
      </c>
      <c r="C350" s="1" t="s">
        <v>1282</v>
      </c>
      <c r="E350" s="5">
        <v>224796.372</v>
      </c>
      <c r="G350" s="5">
        <v>209853.463</v>
      </c>
      <c r="I350" s="9">
        <f aca="true" t="shared" si="112" ref="I350:I384">+E350-G350</f>
        <v>14942.909000000014</v>
      </c>
      <c r="K350" s="21">
        <f aca="true" t="shared" si="113" ref="K350:K384">IF(G350&lt;0,IF(I350=0,0,IF(OR(G350=0,E350=0),"N.M.",IF(ABS(I350/G350)&gt;=10,"N.M.",I350/(-G350)))),IF(I350=0,0,IF(OR(G350=0,E350=0),"N.M.",IF(ABS(I350/G350)&gt;=10,"N.M.",I350/G350))))</f>
        <v>0.07120639700856408</v>
      </c>
      <c r="M350" s="9">
        <v>590133.964</v>
      </c>
      <c r="O350" s="9">
        <v>731393.8319999999</v>
      </c>
      <c r="Q350" s="9">
        <f aca="true" t="shared" si="114" ref="Q350:Q384">(+M350-O350)</f>
        <v>-141259.8679999999</v>
      </c>
      <c r="S350" s="21">
        <f aca="true" t="shared" si="115" ref="S350:S384">IF(O350&lt;0,IF(Q350=0,0,IF(OR(O350=0,M350=0),"N.M.",IF(ABS(Q350/O350)&gt;=10,"N.M.",Q350/(-O350)))),IF(Q350=0,0,IF(OR(O350=0,M350=0),"N.M.",IF(ABS(Q350/O350)&gt;=10,"N.M.",Q350/O350))))</f>
        <v>-0.19313789892611496</v>
      </c>
      <c r="U350" s="9">
        <v>224796.372</v>
      </c>
      <c r="W350" s="9">
        <v>209853.463</v>
      </c>
      <c r="Y350" s="9">
        <f aca="true" t="shared" si="116" ref="Y350:Y384">(+U350-W350)</f>
        <v>14942.909000000014</v>
      </c>
      <c r="AA350" s="21">
        <f aca="true" t="shared" si="117" ref="AA350:AA384">IF(W350&lt;0,IF(Y350=0,0,IF(OR(W350=0,U350=0),"N.M.",IF(ABS(Y350/W350)&gt;=10,"N.M.",Y350/(-W350)))),IF(Y350=0,0,IF(OR(W350=0,U350=0),"N.M.",IF(ABS(Y350/W350)&gt;=10,"N.M.",Y350/W350))))</f>
        <v>0.07120639700856408</v>
      </c>
      <c r="AC350" s="9">
        <v>2499817.7569999998</v>
      </c>
      <c r="AE350" s="9">
        <v>2761515.171</v>
      </c>
      <c r="AG350" s="9">
        <f aca="true" t="shared" si="118" ref="AG350:AG384">(+AC350-AE350)</f>
        <v>-261697.41400000034</v>
      </c>
      <c r="AI350" s="21">
        <f aca="true" t="shared" si="119" ref="AI350:AI384">IF(AE350&lt;0,IF(AG350=0,0,IF(OR(AE350=0,AC350=0),"N.M.",IF(ABS(AG350/AE350)&gt;=10,"N.M.",AG350/(-AE350)))),IF(AG350=0,0,IF(OR(AE350=0,AC350=0),"N.M.",IF(ABS(AG350/AE350)&gt;=10,"N.M.",AG350/AE350))))</f>
        <v>-0.09476587952447657</v>
      </c>
    </row>
    <row r="351" spans="1:35" ht="12.75" outlineLevel="1">
      <c r="A351" s="1" t="s">
        <v>850</v>
      </c>
      <c r="B351" s="16" t="s">
        <v>851</v>
      </c>
      <c r="C351" s="1" t="s">
        <v>1283</v>
      </c>
      <c r="E351" s="5">
        <v>15765.388</v>
      </c>
      <c r="G351" s="5">
        <v>17625.41</v>
      </c>
      <c r="I351" s="9">
        <f t="shared" si="112"/>
        <v>-1860.021999999999</v>
      </c>
      <c r="K351" s="21">
        <f t="shared" si="113"/>
        <v>-0.10553070822182287</v>
      </c>
      <c r="M351" s="9">
        <v>25624.002</v>
      </c>
      <c r="O351" s="9">
        <v>17970.44</v>
      </c>
      <c r="Q351" s="9">
        <f t="shared" si="114"/>
        <v>7653.562000000002</v>
      </c>
      <c r="S351" s="21">
        <f t="shared" si="115"/>
        <v>0.42589730691068234</v>
      </c>
      <c r="U351" s="9">
        <v>15765.388</v>
      </c>
      <c r="W351" s="9">
        <v>17625.41</v>
      </c>
      <c r="Y351" s="9">
        <f t="shared" si="116"/>
        <v>-1860.021999999999</v>
      </c>
      <c r="AA351" s="21">
        <f t="shared" si="117"/>
        <v>-0.10553070822182287</v>
      </c>
      <c r="AC351" s="9">
        <v>35442.678</v>
      </c>
      <c r="AE351" s="9">
        <v>27102.08</v>
      </c>
      <c r="AG351" s="9">
        <f t="shared" si="118"/>
        <v>8340.597999999998</v>
      </c>
      <c r="AI351" s="21">
        <f t="shared" si="119"/>
        <v>0.30774752343731543</v>
      </c>
    </row>
    <row r="352" spans="1:35" ht="12.75" outlineLevel="1">
      <c r="A352" s="1" t="s">
        <v>852</v>
      </c>
      <c r="B352" s="16" t="s">
        <v>853</v>
      </c>
      <c r="C352" s="1" t="s">
        <v>1284</v>
      </c>
      <c r="E352" s="5">
        <v>0</v>
      </c>
      <c r="G352" s="5">
        <v>0</v>
      </c>
      <c r="I352" s="9">
        <f t="shared" si="112"/>
        <v>0</v>
      </c>
      <c r="K352" s="21">
        <f t="shared" si="113"/>
        <v>0</v>
      </c>
      <c r="M352" s="9">
        <v>0</v>
      </c>
      <c r="O352" s="9">
        <v>0</v>
      </c>
      <c r="Q352" s="9">
        <f t="shared" si="114"/>
        <v>0</v>
      </c>
      <c r="S352" s="21">
        <f t="shared" si="115"/>
        <v>0</v>
      </c>
      <c r="U352" s="9">
        <v>0</v>
      </c>
      <c r="W352" s="9">
        <v>0</v>
      </c>
      <c r="Y352" s="9">
        <f t="shared" si="116"/>
        <v>0</v>
      </c>
      <c r="AA352" s="21">
        <f t="shared" si="117"/>
        <v>0</v>
      </c>
      <c r="AC352" s="9">
        <v>0</v>
      </c>
      <c r="AE352" s="9">
        <v>-1990.43</v>
      </c>
      <c r="AG352" s="9">
        <f t="shared" si="118"/>
        <v>1990.43</v>
      </c>
      <c r="AI352" s="21" t="str">
        <f t="shared" si="119"/>
        <v>N.M.</v>
      </c>
    </row>
    <row r="353" spans="1:35" ht="12.75" outlineLevel="1">
      <c r="A353" s="1" t="s">
        <v>854</v>
      </c>
      <c r="B353" s="16" t="s">
        <v>855</v>
      </c>
      <c r="C353" s="1" t="s">
        <v>1284</v>
      </c>
      <c r="E353" s="5">
        <v>0</v>
      </c>
      <c r="G353" s="5">
        <v>1592.4</v>
      </c>
      <c r="I353" s="9">
        <f t="shared" si="112"/>
        <v>-1592.4</v>
      </c>
      <c r="K353" s="21" t="str">
        <f t="shared" si="113"/>
        <v>N.M.</v>
      </c>
      <c r="M353" s="9">
        <v>0</v>
      </c>
      <c r="O353" s="9">
        <v>9283.58</v>
      </c>
      <c r="Q353" s="9">
        <f t="shared" si="114"/>
        <v>-9283.58</v>
      </c>
      <c r="S353" s="21" t="str">
        <f t="shared" si="115"/>
        <v>N.M.</v>
      </c>
      <c r="U353" s="9">
        <v>0</v>
      </c>
      <c r="W353" s="9">
        <v>1592.4</v>
      </c>
      <c r="Y353" s="9">
        <f t="shared" si="116"/>
        <v>-1592.4</v>
      </c>
      <c r="AA353" s="21" t="str">
        <f t="shared" si="117"/>
        <v>N.M.</v>
      </c>
      <c r="AC353" s="9">
        <v>603.94</v>
      </c>
      <c r="AE353" s="9">
        <v>-65481.04</v>
      </c>
      <c r="AG353" s="9">
        <f t="shared" si="118"/>
        <v>66084.98</v>
      </c>
      <c r="AI353" s="21">
        <f t="shared" si="119"/>
        <v>1.0092231277939385</v>
      </c>
    </row>
    <row r="354" spans="1:35" ht="12.75" outlineLevel="1">
      <c r="A354" s="1" t="s">
        <v>856</v>
      </c>
      <c r="B354" s="16" t="s">
        <v>857</v>
      </c>
      <c r="C354" s="1" t="s">
        <v>1284</v>
      </c>
      <c r="E354" s="5">
        <v>0</v>
      </c>
      <c r="G354" s="5">
        <v>0</v>
      </c>
      <c r="I354" s="9">
        <f t="shared" si="112"/>
        <v>0</v>
      </c>
      <c r="K354" s="21">
        <f t="shared" si="113"/>
        <v>0</v>
      </c>
      <c r="M354" s="9">
        <v>0</v>
      </c>
      <c r="O354" s="9">
        <v>1368572.28</v>
      </c>
      <c r="Q354" s="9">
        <f t="shared" si="114"/>
        <v>-1368572.28</v>
      </c>
      <c r="S354" s="21" t="str">
        <f t="shared" si="115"/>
        <v>N.M.</v>
      </c>
      <c r="U354" s="9">
        <v>0</v>
      </c>
      <c r="W354" s="9">
        <v>0</v>
      </c>
      <c r="Y354" s="9">
        <f t="shared" si="116"/>
        <v>0</v>
      </c>
      <c r="AA354" s="21">
        <f t="shared" si="117"/>
        <v>0</v>
      </c>
      <c r="AC354" s="9">
        <v>-40712.67</v>
      </c>
      <c r="AE354" s="9">
        <v>6648757.63</v>
      </c>
      <c r="AG354" s="9">
        <f t="shared" si="118"/>
        <v>-6689470.3</v>
      </c>
      <c r="AI354" s="21">
        <f t="shared" si="119"/>
        <v>-1.0061233499949374</v>
      </c>
    </row>
    <row r="355" spans="1:35" ht="12.75" outlineLevel="1">
      <c r="A355" s="1" t="s">
        <v>858</v>
      </c>
      <c r="B355" s="16" t="s">
        <v>859</v>
      </c>
      <c r="C355" s="1" t="s">
        <v>1284</v>
      </c>
      <c r="E355" s="5">
        <v>0</v>
      </c>
      <c r="G355" s="5">
        <v>626246.84</v>
      </c>
      <c r="I355" s="9">
        <f t="shared" si="112"/>
        <v>-626246.84</v>
      </c>
      <c r="K355" s="21" t="str">
        <f t="shared" si="113"/>
        <v>N.M.</v>
      </c>
      <c r="M355" s="9">
        <v>1251313</v>
      </c>
      <c r="O355" s="9">
        <v>626246.84</v>
      </c>
      <c r="Q355" s="9">
        <f t="shared" si="114"/>
        <v>625066.16</v>
      </c>
      <c r="S355" s="21">
        <f t="shared" si="115"/>
        <v>0.9981146731215443</v>
      </c>
      <c r="U355" s="9">
        <v>0</v>
      </c>
      <c r="W355" s="9">
        <v>626246.84</v>
      </c>
      <c r="Y355" s="9">
        <f t="shared" si="116"/>
        <v>-626246.84</v>
      </c>
      <c r="AA355" s="21" t="str">
        <f t="shared" si="117"/>
        <v>N.M.</v>
      </c>
      <c r="AC355" s="9">
        <v>6884231.58</v>
      </c>
      <c r="AE355" s="9">
        <v>626246.84</v>
      </c>
      <c r="AG355" s="9">
        <f t="shared" si="118"/>
        <v>6257984.74</v>
      </c>
      <c r="AI355" s="21">
        <f t="shared" si="119"/>
        <v>9.992840426947305</v>
      </c>
    </row>
    <row r="356" spans="1:35" ht="12.75" outlineLevel="1">
      <c r="A356" s="1" t="s">
        <v>860</v>
      </c>
      <c r="B356" s="16" t="s">
        <v>861</v>
      </c>
      <c r="C356" s="1" t="s">
        <v>1284</v>
      </c>
      <c r="E356" s="5">
        <v>744069.91</v>
      </c>
      <c r="G356" s="5">
        <v>0</v>
      </c>
      <c r="I356" s="9">
        <f t="shared" si="112"/>
        <v>744069.91</v>
      </c>
      <c r="K356" s="21" t="str">
        <f t="shared" si="113"/>
        <v>N.M.</v>
      </c>
      <c r="M356" s="9">
        <v>744069.91</v>
      </c>
      <c r="O356" s="9">
        <v>0</v>
      </c>
      <c r="Q356" s="9">
        <f t="shared" si="114"/>
        <v>744069.91</v>
      </c>
      <c r="S356" s="21" t="str">
        <f t="shared" si="115"/>
        <v>N.M.</v>
      </c>
      <c r="U356" s="9">
        <v>744069.91</v>
      </c>
      <c r="W356" s="9">
        <v>0</v>
      </c>
      <c r="Y356" s="9">
        <f t="shared" si="116"/>
        <v>744069.91</v>
      </c>
      <c r="AA356" s="21" t="str">
        <f t="shared" si="117"/>
        <v>N.M.</v>
      </c>
      <c r="AC356" s="9">
        <v>744069.91</v>
      </c>
      <c r="AE356" s="9">
        <v>0</v>
      </c>
      <c r="AG356" s="9">
        <f t="shared" si="118"/>
        <v>744069.91</v>
      </c>
      <c r="AI356" s="21" t="str">
        <f t="shared" si="119"/>
        <v>N.M.</v>
      </c>
    </row>
    <row r="357" spans="1:35" ht="12.75" outlineLevel="1">
      <c r="A357" s="1" t="s">
        <v>862</v>
      </c>
      <c r="B357" s="16" t="s">
        <v>863</v>
      </c>
      <c r="C357" s="1" t="s">
        <v>1285</v>
      </c>
      <c r="E357" s="5">
        <v>0</v>
      </c>
      <c r="G357" s="5">
        <v>0</v>
      </c>
      <c r="I357" s="9">
        <f t="shared" si="112"/>
        <v>0</v>
      </c>
      <c r="K357" s="21">
        <f t="shared" si="113"/>
        <v>0</v>
      </c>
      <c r="M357" s="9">
        <v>0</v>
      </c>
      <c r="O357" s="9">
        <v>0</v>
      </c>
      <c r="Q357" s="9">
        <f t="shared" si="114"/>
        <v>0</v>
      </c>
      <c r="S357" s="21">
        <f t="shared" si="115"/>
        <v>0</v>
      </c>
      <c r="U357" s="9">
        <v>0</v>
      </c>
      <c r="W357" s="9">
        <v>0</v>
      </c>
      <c r="Y357" s="9">
        <f t="shared" si="116"/>
        <v>0</v>
      </c>
      <c r="AA357" s="21">
        <f t="shared" si="117"/>
        <v>0</v>
      </c>
      <c r="AC357" s="9">
        <v>40779</v>
      </c>
      <c r="AE357" s="9">
        <v>0</v>
      </c>
      <c r="AG357" s="9">
        <f t="shared" si="118"/>
        <v>40779</v>
      </c>
      <c r="AI357" s="21" t="str">
        <f t="shared" si="119"/>
        <v>N.M.</v>
      </c>
    </row>
    <row r="358" spans="1:35" ht="12.75" outlineLevel="1">
      <c r="A358" s="1" t="s">
        <v>864</v>
      </c>
      <c r="B358" s="16" t="s">
        <v>865</v>
      </c>
      <c r="C358" s="1" t="s">
        <v>1285</v>
      </c>
      <c r="E358" s="5">
        <v>0</v>
      </c>
      <c r="G358" s="5">
        <v>0</v>
      </c>
      <c r="I358" s="9">
        <f t="shared" si="112"/>
        <v>0</v>
      </c>
      <c r="K358" s="21">
        <f t="shared" si="113"/>
        <v>0</v>
      </c>
      <c r="M358" s="9">
        <v>25238</v>
      </c>
      <c r="O358" s="9">
        <v>0</v>
      </c>
      <c r="Q358" s="9">
        <f t="shared" si="114"/>
        <v>25238</v>
      </c>
      <c r="S358" s="21" t="str">
        <f t="shared" si="115"/>
        <v>N.M.</v>
      </c>
      <c r="U358" s="9">
        <v>0</v>
      </c>
      <c r="W358" s="9">
        <v>0</v>
      </c>
      <c r="Y358" s="9">
        <f t="shared" si="116"/>
        <v>0</v>
      </c>
      <c r="AA358" s="21">
        <f t="shared" si="117"/>
        <v>0</v>
      </c>
      <c r="AC358" s="9">
        <v>77912</v>
      </c>
      <c r="AE358" s="9">
        <v>0</v>
      </c>
      <c r="AG358" s="9">
        <f t="shared" si="118"/>
        <v>77912</v>
      </c>
      <c r="AI358" s="21" t="str">
        <f t="shared" si="119"/>
        <v>N.M.</v>
      </c>
    </row>
    <row r="359" spans="1:35" ht="12.75" outlineLevel="1">
      <c r="A359" s="1" t="s">
        <v>866</v>
      </c>
      <c r="B359" s="16" t="s">
        <v>867</v>
      </c>
      <c r="C359" s="1" t="s">
        <v>1285</v>
      </c>
      <c r="E359" s="5">
        <v>9000</v>
      </c>
      <c r="G359" s="5">
        <v>0</v>
      </c>
      <c r="I359" s="9">
        <f t="shared" si="112"/>
        <v>9000</v>
      </c>
      <c r="K359" s="21" t="str">
        <f t="shared" si="113"/>
        <v>N.M.</v>
      </c>
      <c r="M359" s="9">
        <v>9000</v>
      </c>
      <c r="O359" s="9">
        <v>0</v>
      </c>
      <c r="Q359" s="9">
        <f t="shared" si="114"/>
        <v>9000</v>
      </c>
      <c r="S359" s="21" t="str">
        <f t="shared" si="115"/>
        <v>N.M.</v>
      </c>
      <c r="U359" s="9">
        <v>9000</v>
      </c>
      <c r="W359" s="9">
        <v>0</v>
      </c>
      <c r="Y359" s="9">
        <f t="shared" si="116"/>
        <v>9000</v>
      </c>
      <c r="AA359" s="21" t="str">
        <f t="shared" si="117"/>
        <v>N.M.</v>
      </c>
      <c r="AC359" s="9">
        <v>9000</v>
      </c>
      <c r="AE359" s="9">
        <v>0</v>
      </c>
      <c r="AG359" s="9">
        <f t="shared" si="118"/>
        <v>9000</v>
      </c>
      <c r="AI359" s="21" t="str">
        <f t="shared" si="119"/>
        <v>N.M.</v>
      </c>
    </row>
    <row r="360" spans="1:35" ht="12.75" outlineLevel="1">
      <c r="A360" s="1" t="s">
        <v>868</v>
      </c>
      <c r="B360" s="16" t="s">
        <v>869</v>
      </c>
      <c r="C360" s="1" t="s">
        <v>1286</v>
      </c>
      <c r="E360" s="5">
        <v>12362.243</v>
      </c>
      <c r="G360" s="5">
        <v>12003.9</v>
      </c>
      <c r="I360" s="9">
        <f t="shared" si="112"/>
        <v>358.34300000000076</v>
      </c>
      <c r="K360" s="21">
        <f t="shared" si="113"/>
        <v>0.029852214696890242</v>
      </c>
      <c r="M360" s="9">
        <v>19313.353000000003</v>
      </c>
      <c r="O360" s="9">
        <v>12245.43</v>
      </c>
      <c r="Q360" s="9">
        <f t="shared" si="114"/>
        <v>7067.9230000000025</v>
      </c>
      <c r="S360" s="21">
        <f t="shared" si="115"/>
        <v>0.5771886328205708</v>
      </c>
      <c r="U360" s="9">
        <v>12362.243</v>
      </c>
      <c r="W360" s="9">
        <v>12003.9</v>
      </c>
      <c r="Y360" s="9">
        <f t="shared" si="116"/>
        <v>358.34300000000076</v>
      </c>
      <c r="AA360" s="21">
        <f t="shared" si="117"/>
        <v>0.029852214696890242</v>
      </c>
      <c r="AC360" s="9">
        <v>27551.923000000003</v>
      </c>
      <c r="AE360" s="9">
        <v>22599.61</v>
      </c>
      <c r="AG360" s="9">
        <f t="shared" si="118"/>
        <v>4952.313000000002</v>
      </c>
      <c r="AI360" s="21">
        <f t="shared" si="119"/>
        <v>0.21913267529837913</v>
      </c>
    </row>
    <row r="361" spans="1:35" ht="12.75" outlineLevel="1">
      <c r="A361" s="1" t="s">
        <v>870</v>
      </c>
      <c r="B361" s="16" t="s">
        <v>871</v>
      </c>
      <c r="C361" s="1" t="s">
        <v>1287</v>
      </c>
      <c r="E361" s="5">
        <v>0</v>
      </c>
      <c r="G361" s="5">
        <v>0</v>
      </c>
      <c r="I361" s="9">
        <f t="shared" si="112"/>
        <v>0</v>
      </c>
      <c r="K361" s="21">
        <f t="shared" si="113"/>
        <v>0</v>
      </c>
      <c r="M361" s="9">
        <v>0</v>
      </c>
      <c r="O361" s="9">
        <v>13884</v>
      </c>
      <c r="Q361" s="9">
        <f t="shared" si="114"/>
        <v>-13884</v>
      </c>
      <c r="S361" s="21" t="str">
        <f t="shared" si="115"/>
        <v>N.M.</v>
      </c>
      <c r="U361" s="9">
        <v>0</v>
      </c>
      <c r="W361" s="9">
        <v>0</v>
      </c>
      <c r="Y361" s="9">
        <f t="shared" si="116"/>
        <v>0</v>
      </c>
      <c r="AA361" s="21">
        <f t="shared" si="117"/>
        <v>0</v>
      </c>
      <c r="AC361" s="9">
        <v>0</v>
      </c>
      <c r="AE361" s="9">
        <v>13884</v>
      </c>
      <c r="AG361" s="9">
        <f t="shared" si="118"/>
        <v>-13884</v>
      </c>
      <c r="AI361" s="21" t="str">
        <f t="shared" si="119"/>
        <v>N.M.</v>
      </c>
    </row>
    <row r="362" spans="1:35" ht="12.75" outlineLevel="1">
      <c r="A362" s="1" t="s">
        <v>872</v>
      </c>
      <c r="B362" s="16" t="s">
        <v>873</v>
      </c>
      <c r="C362" s="1" t="s">
        <v>1287</v>
      </c>
      <c r="E362" s="5">
        <v>0</v>
      </c>
      <c r="G362" s="5">
        <v>0</v>
      </c>
      <c r="I362" s="9">
        <f t="shared" si="112"/>
        <v>0</v>
      </c>
      <c r="K362" s="21">
        <f t="shared" si="113"/>
        <v>0</v>
      </c>
      <c r="M362" s="9">
        <v>82269</v>
      </c>
      <c r="O362" s="9">
        <v>72238</v>
      </c>
      <c r="Q362" s="9">
        <f t="shared" si="114"/>
        <v>10031</v>
      </c>
      <c r="S362" s="21">
        <f t="shared" si="115"/>
        <v>0.1388604335668208</v>
      </c>
      <c r="U362" s="9">
        <v>0</v>
      </c>
      <c r="W362" s="9">
        <v>0</v>
      </c>
      <c r="Y362" s="9">
        <f t="shared" si="116"/>
        <v>0</v>
      </c>
      <c r="AA362" s="21">
        <f t="shared" si="117"/>
        <v>0</v>
      </c>
      <c r="AC362" s="9">
        <v>82434</v>
      </c>
      <c r="AE362" s="9">
        <v>168450</v>
      </c>
      <c r="AG362" s="9">
        <f t="shared" si="118"/>
        <v>-86016</v>
      </c>
      <c r="AI362" s="21">
        <f t="shared" si="119"/>
        <v>-0.5106322350845949</v>
      </c>
    </row>
    <row r="363" spans="1:35" ht="12.75" outlineLevel="1">
      <c r="A363" s="1" t="s">
        <v>874</v>
      </c>
      <c r="B363" s="16" t="s">
        <v>875</v>
      </c>
      <c r="C363" s="1" t="s">
        <v>1287</v>
      </c>
      <c r="E363" s="5">
        <v>0</v>
      </c>
      <c r="G363" s="5">
        <v>9400</v>
      </c>
      <c r="I363" s="9">
        <f t="shared" si="112"/>
        <v>-9400</v>
      </c>
      <c r="K363" s="21" t="str">
        <f t="shared" si="113"/>
        <v>N.M.</v>
      </c>
      <c r="M363" s="9">
        <v>103331</v>
      </c>
      <c r="O363" s="9">
        <v>9400</v>
      </c>
      <c r="Q363" s="9">
        <f t="shared" si="114"/>
        <v>93931</v>
      </c>
      <c r="S363" s="21">
        <f t="shared" si="115"/>
        <v>9.992659574468085</v>
      </c>
      <c r="U363" s="9">
        <v>0</v>
      </c>
      <c r="W363" s="9">
        <v>9400</v>
      </c>
      <c r="Y363" s="9">
        <f t="shared" si="116"/>
        <v>-9400</v>
      </c>
      <c r="AA363" s="21" t="str">
        <f t="shared" si="117"/>
        <v>N.M.</v>
      </c>
      <c r="AC363" s="9">
        <v>186031</v>
      </c>
      <c r="AE363" s="9">
        <v>9400</v>
      </c>
      <c r="AG363" s="9">
        <f t="shared" si="118"/>
        <v>176631</v>
      </c>
      <c r="AI363" s="21" t="str">
        <f t="shared" si="119"/>
        <v>N.M.</v>
      </c>
    </row>
    <row r="364" spans="1:35" ht="12.75" outlineLevel="1">
      <c r="A364" s="1" t="s">
        <v>876</v>
      </c>
      <c r="B364" s="16" t="s">
        <v>877</v>
      </c>
      <c r="C364" s="1" t="s">
        <v>1287</v>
      </c>
      <c r="E364" s="5">
        <v>14500</v>
      </c>
      <c r="G364" s="5">
        <v>0</v>
      </c>
      <c r="I364" s="9">
        <f t="shared" si="112"/>
        <v>14500</v>
      </c>
      <c r="K364" s="21" t="str">
        <f t="shared" si="113"/>
        <v>N.M.</v>
      </c>
      <c r="M364" s="9">
        <v>14500</v>
      </c>
      <c r="O364" s="9">
        <v>0</v>
      </c>
      <c r="Q364" s="9">
        <f t="shared" si="114"/>
        <v>14500</v>
      </c>
      <c r="S364" s="21" t="str">
        <f t="shared" si="115"/>
        <v>N.M.</v>
      </c>
      <c r="U364" s="9">
        <v>14500</v>
      </c>
      <c r="W364" s="9">
        <v>0</v>
      </c>
      <c r="Y364" s="9">
        <f t="shared" si="116"/>
        <v>14500</v>
      </c>
      <c r="AA364" s="21" t="str">
        <f t="shared" si="117"/>
        <v>N.M.</v>
      </c>
      <c r="AC364" s="9">
        <v>14500</v>
      </c>
      <c r="AE364" s="9">
        <v>0</v>
      </c>
      <c r="AG364" s="9">
        <f t="shared" si="118"/>
        <v>14500</v>
      </c>
      <c r="AI364" s="21" t="str">
        <f t="shared" si="119"/>
        <v>N.M.</v>
      </c>
    </row>
    <row r="365" spans="1:35" ht="12.75" outlineLevel="1">
      <c r="A365" s="1" t="s">
        <v>878</v>
      </c>
      <c r="B365" s="16" t="s">
        <v>879</v>
      </c>
      <c r="C365" s="1" t="s">
        <v>1288</v>
      </c>
      <c r="E365" s="5">
        <v>74.56</v>
      </c>
      <c r="G365" s="5">
        <v>0</v>
      </c>
      <c r="I365" s="9">
        <f t="shared" si="112"/>
        <v>74.56</v>
      </c>
      <c r="K365" s="21" t="str">
        <f t="shared" si="113"/>
        <v>N.M.</v>
      </c>
      <c r="M365" s="9">
        <v>1490.56</v>
      </c>
      <c r="O365" s="9">
        <v>0</v>
      </c>
      <c r="Q365" s="9">
        <f t="shared" si="114"/>
        <v>1490.56</v>
      </c>
      <c r="S365" s="21" t="str">
        <f t="shared" si="115"/>
        <v>N.M.</v>
      </c>
      <c r="U365" s="9">
        <v>74.56</v>
      </c>
      <c r="W365" s="9">
        <v>0</v>
      </c>
      <c r="Y365" s="9">
        <f t="shared" si="116"/>
        <v>74.56</v>
      </c>
      <c r="AA365" s="21" t="str">
        <f t="shared" si="117"/>
        <v>N.M.</v>
      </c>
      <c r="AC365" s="9">
        <v>8172.56</v>
      </c>
      <c r="AE365" s="9">
        <v>0</v>
      </c>
      <c r="AG365" s="9">
        <f t="shared" si="118"/>
        <v>8172.56</v>
      </c>
      <c r="AI365" s="21" t="str">
        <f t="shared" si="119"/>
        <v>N.M.</v>
      </c>
    </row>
    <row r="366" spans="1:35" ht="12.75" outlineLevel="1">
      <c r="A366" s="1" t="s">
        <v>880</v>
      </c>
      <c r="B366" s="16" t="s">
        <v>881</v>
      </c>
      <c r="C366" s="1" t="s">
        <v>1289</v>
      </c>
      <c r="E366" s="5">
        <v>0</v>
      </c>
      <c r="G366" s="5">
        <v>0</v>
      </c>
      <c r="I366" s="9">
        <f t="shared" si="112"/>
        <v>0</v>
      </c>
      <c r="K366" s="21">
        <f t="shared" si="113"/>
        <v>0</v>
      </c>
      <c r="M366" s="9">
        <v>0</v>
      </c>
      <c r="O366" s="9">
        <v>0</v>
      </c>
      <c r="Q366" s="9">
        <f t="shared" si="114"/>
        <v>0</v>
      </c>
      <c r="S366" s="21">
        <f t="shared" si="115"/>
        <v>0</v>
      </c>
      <c r="U366" s="9">
        <v>0</v>
      </c>
      <c r="W366" s="9">
        <v>0</v>
      </c>
      <c r="Y366" s="9">
        <f t="shared" si="116"/>
        <v>0</v>
      </c>
      <c r="AA366" s="21">
        <f t="shared" si="117"/>
        <v>0</v>
      </c>
      <c r="AC366" s="9">
        <v>295</v>
      </c>
      <c r="AE366" s="9">
        <v>914.04</v>
      </c>
      <c r="AG366" s="9">
        <f t="shared" si="118"/>
        <v>-619.04</v>
      </c>
      <c r="AI366" s="21">
        <f t="shared" si="119"/>
        <v>-0.677257012822196</v>
      </c>
    </row>
    <row r="367" spans="1:35" ht="12.75" outlineLevel="1">
      <c r="A367" s="1" t="s">
        <v>882</v>
      </c>
      <c r="B367" s="16" t="s">
        <v>883</v>
      </c>
      <c r="C367" s="1" t="s">
        <v>1289</v>
      </c>
      <c r="E367" s="5">
        <v>0</v>
      </c>
      <c r="G367" s="5">
        <v>0</v>
      </c>
      <c r="I367" s="9">
        <f t="shared" si="112"/>
        <v>0</v>
      </c>
      <c r="K367" s="21">
        <f t="shared" si="113"/>
        <v>0</v>
      </c>
      <c r="M367" s="9">
        <v>0</v>
      </c>
      <c r="O367" s="9">
        <v>0</v>
      </c>
      <c r="Q367" s="9">
        <f t="shared" si="114"/>
        <v>0</v>
      </c>
      <c r="S367" s="21">
        <f t="shared" si="115"/>
        <v>0</v>
      </c>
      <c r="U367" s="9">
        <v>0</v>
      </c>
      <c r="W367" s="9">
        <v>0</v>
      </c>
      <c r="Y367" s="9">
        <f t="shared" si="116"/>
        <v>0</v>
      </c>
      <c r="AA367" s="21">
        <f t="shared" si="117"/>
        <v>0</v>
      </c>
      <c r="AC367" s="9">
        <v>582</v>
      </c>
      <c r="AE367" s="9">
        <v>0</v>
      </c>
      <c r="AG367" s="9">
        <f t="shared" si="118"/>
        <v>582</v>
      </c>
      <c r="AI367" s="21" t="str">
        <f t="shared" si="119"/>
        <v>N.M.</v>
      </c>
    </row>
    <row r="368" spans="1:35" ht="12.75" outlineLevel="1">
      <c r="A368" s="1" t="s">
        <v>884</v>
      </c>
      <c r="B368" s="16" t="s">
        <v>885</v>
      </c>
      <c r="C368" s="1" t="s">
        <v>1290</v>
      </c>
      <c r="E368" s="5">
        <v>0</v>
      </c>
      <c r="G368" s="5">
        <v>0</v>
      </c>
      <c r="I368" s="9">
        <f t="shared" si="112"/>
        <v>0</v>
      </c>
      <c r="K368" s="21">
        <f t="shared" si="113"/>
        <v>0</v>
      </c>
      <c r="M368" s="9">
        <v>0</v>
      </c>
      <c r="O368" s="9">
        <v>0</v>
      </c>
      <c r="Q368" s="9">
        <f t="shared" si="114"/>
        <v>0</v>
      </c>
      <c r="S368" s="21">
        <f t="shared" si="115"/>
        <v>0</v>
      </c>
      <c r="U368" s="9">
        <v>0</v>
      </c>
      <c r="W368" s="9">
        <v>0</v>
      </c>
      <c r="Y368" s="9">
        <f t="shared" si="116"/>
        <v>0</v>
      </c>
      <c r="AA368" s="21">
        <f t="shared" si="117"/>
        <v>0</v>
      </c>
      <c r="AC368" s="9">
        <v>0</v>
      </c>
      <c r="AE368" s="9">
        <v>210169.86</v>
      </c>
      <c r="AG368" s="9">
        <f t="shared" si="118"/>
        <v>-210169.86</v>
      </c>
      <c r="AI368" s="21" t="str">
        <f t="shared" si="119"/>
        <v>N.M.</v>
      </c>
    </row>
    <row r="369" spans="1:35" ht="12.75" outlineLevel="1">
      <c r="A369" s="1" t="s">
        <v>886</v>
      </c>
      <c r="B369" s="16" t="s">
        <v>887</v>
      </c>
      <c r="C369" s="1" t="s">
        <v>1290</v>
      </c>
      <c r="E369" s="5">
        <v>0</v>
      </c>
      <c r="G369" s="5">
        <v>44591</v>
      </c>
      <c r="I369" s="9">
        <f t="shared" si="112"/>
        <v>-44591</v>
      </c>
      <c r="K369" s="21" t="str">
        <f t="shared" si="113"/>
        <v>N.M.</v>
      </c>
      <c r="M369" s="9">
        <v>0</v>
      </c>
      <c r="O369" s="9">
        <v>133773</v>
      </c>
      <c r="Q369" s="9">
        <f t="shared" si="114"/>
        <v>-133773</v>
      </c>
      <c r="S369" s="21" t="str">
        <f t="shared" si="115"/>
        <v>N.M.</v>
      </c>
      <c r="U369" s="9">
        <v>0</v>
      </c>
      <c r="W369" s="9">
        <v>44591</v>
      </c>
      <c r="Y369" s="9">
        <f t="shared" si="116"/>
        <v>-44591</v>
      </c>
      <c r="AA369" s="21" t="str">
        <f t="shared" si="117"/>
        <v>N.M.</v>
      </c>
      <c r="AC369" s="9">
        <v>222954.01</v>
      </c>
      <c r="AE369" s="9">
        <v>312137</v>
      </c>
      <c r="AG369" s="9">
        <f t="shared" si="118"/>
        <v>-89182.98999999999</v>
      </c>
      <c r="AI369" s="21">
        <f t="shared" si="119"/>
        <v>-0.28571745739851406</v>
      </c>
    </row>
    <row r="370" spans="1:35" ht="12.75" outlineLevel="1">
      <c r="A370" s="1" t="s">
        <v>888</v>
      </c>
      <c r="B370" s="16" t="s">
        <v>889</v>
      </c>
      <c r="C370" s="1" t="s">
        <v>1290</v>
      </c>
      <c r="E370" s="5">
        <v>49035</v>
      </c>
      <c r="G370" s="5">
        <v>0</v>
      </c>
      <c r="I370" s="9">
        <f t="shared" si="112"/>
        <v>49035</v>
      </c>
      <c r="K370" s="21" t="str">
        <f t="shared" si="113"/>
        <v>N.M.</v>
      </c>
      <c r="M370" s="9">
        <v>147105</v>
      </c>
      <c r="O370" s="9">
        <v>0</v>
      </c>
      <c r="Q370" s="9">
        <f t="shared" si="114"/>
        <v>147105</v>
      </c>
      <c r="S370" s="21" t="str">
        <f t="shared" si="115"/>
        <v>N.M.</v>
      </c>
      <c r="U370" s="9">
        <v>49035</v>
      </c>
      <c r="W370" s="9">
        <v>0</v>
      </c>
      <c r="Y370" s="9">
        <f t="shared" si="116"/>
        <v>49035</v>
      </c>
      <c r="AA370" s="21" t="str">
        <f t="shared" si="117"/>
        <v>N.M.</v>
      </c>
      <c r="AC370" s="9">
        <v>343245</v>
      </c>
      <c r="AE370" s="9">
        <v>0</v>
      </c>
      <c r="AG370" s="9">
        <f t="shared" si="118"/>
        <v>343245</v>
      </c>
      <c r="AI370" s="21" t="str">
        <f t="shared" si="119"/>
        <v>N.M.</v>
      </c>
    </row>
    <row r="371" spans="1:35" ht="12.75" outlineLevel="1">
      <c r="A371" s="1" t="s">
        <v>890</v>
      </c>
      <c r="B371" s="16" t="s">
        <v>891</v>
      </c>
      <c r="C371" s="1" t="s">
        <v>1291</v>
      </c>
      <c r="E371" s="5">
        <v>0</v>
      </c>
      <c r="G371" s="5">
        <v>0</v>
      </c>
      <c r="I371" s="9">
        <f t="shared" si="112"/>
        <v>0</v>
      </c>
      <c r="K371" s="21">
        <f t="shared" si="113"/>
        <v>0</v>
      </c>
      <c r="M371" s="9">
        <v>-756600</v>
      </c>
      <c r="O371" s="9">
        <v>0</v>
      </c>
      <c r="Q371" s="9">
        <f t="shared" si="114"/>
        <v>-756600</v>
      </c>
      <c r="S371" s="21" t="str">
        <f t="shared" si="115"/>
        <v>N.M.</v>
      </c>
      <c r="U371" s="9">
        <v>0</v>
      </c>
      <c r="W371" s="9">
        <v>0</v>
      </c>
      <c r="Y371" s="9">
        <f t="shared" si="116"/>
        <v>0</v>
      </c>
      <c r="AA371" s="21">
        <f t="shared" si="117"/>
        <v>0</v>
      </c>
      <c r="AC371" s="9">
        <v>-1438400</v>
      </c>
      <c r="AE371" s="9">
        <v>0</v>
      </c>
      <c r="AG371" s="9">
        <f t="shared" si="118"/>
        <v>-1438400</v>
      </c>
      <c r="AI371" s="21" t="str">
        <f t="shared" si="119"/>
        <v>N.M.</v>
      </c>
    </row>
    <row r="372" spans="1:35" ht="12.75" outlineLevel="1">
      <c r="A372" s="1" t="s">
        <v>892</v>
      </c>
      <c r="B372" s="16" t="s">
        <v>893</v>
      </c>
      <c r="C372" s="1" t="s">
        <v>1291</v>
      </c>
      <c r="E372" s="5">
        <v>0</v>
      </c>
      <c r="G372" s="5">
        <v>0</v>
      </c>
      <c r="I372" s="9">
        <f t="shared" si="112"/>
        <v>0</v>
      </c>
      <c r="K372" s="21">
        <f t="shared" si="113"/>
        <v>0</v>
      </c>
      <c r="M372" s="9">
        <v>0</v>
      </c>
      <c r="O372" s="9">
        <v>0</v>
      </c>
      <c r="Q372" s="9">
        <f t="shared" si="114"/>
        <v>0</v>
      </c>
      <c r="S372" s="21">
        <f t="shared" si="115"/>
        <v>0</v>
      </c>
      <c r="U372" s="9">
        <v>0</v>
      </c>
      <c r="W372" s="9">
        <v>0</v>
      </c>
      <c r="Y372" s="9">
        <f t="shared" si="116"/>
        <v>0</v>
      </c>
      <c r="AA372" s="21">
        <f t="shared" si="117"/>
        <v>0</v>
      </c>
      <c r="AC372" s="9">
        <v>294.6</v>
      </c>
      <c r="AE372" s="9">
        <v>0</v>
      </c>
      <c r="AG372" s="9">
        <f t="shared" si="118"/>
        <v>294.6</v>
      </c>
      <c r="AI372" s="21" t="str">
        <f t="shared" si="119"/>
        <v>N.M.</v>
      </c>
    </row>
    <row r="373" spans="1:35" ht="12.75" outlineLevel="1">
      <c r="A373" s="1" t="s">
        <v>894</v>
      </c>
      <c r="B373" s="16" t="s">
        <v>895</v>
      </c>
      <c r="C373" s="1" t="s">
        <v>1291</v>
      </c>
      <c r="E373" s="5">
        <v>7355</v>
      </c>
      <c r="G373" s="5">
        <v>0</v>
      </c>
      <c r="I373" s="9">
        <f t="shared" si="112"/>
        <v>7355</v>
      </c>
      <c r="K373" s="21" t="str">
        <f t="shared" si="113"/>
        <v>N.M.</v>
      </c>
      <c r="M373" s="9">
        <v>17649.49</v>
      </c>
      <c r="O373" s="9">
        <v>0</v>
      </c>
      <c r="Q373" s="9">
        <f t="shared" si="114"/>
        <v>17649.49</v>
      </c>
      <c r="S373" s="21" t="str">
        <f t="shared" si="115"/>
        <v>N.M.</v>
      </c>
      <c r="U373" s="9">
        <v>7355</v>
      </c>
      <c r="W373" s="9">
        <v>0</v>
      </c>
      <c r="Y373" s="9">
        <f t="shared" si="116"/>
        <v>7355</v>
      </c>
      <c r="AA373" s="21" t="str">
        <f t="shared" si="117"/>
        <v>N.M.</v>
      </c>
      <c r="AC373" s="9">
        <v>54697.84</v>
      </c>
      <c r="AE373" s="9">
        <v>0</v>
      </c>
      <c r="AG373" s="9">
        <f t="shared" si="118"/>
        <v>54697.84</v>
      </c>
      <c r="AI373" s="21" t="str">
        <f t="shared" si="119"/>
        <v>N.M.</v>
      </c>
    </row>
    <row r="374" spans="1:35" ht="12.75" outlineLevel="1">
      <c r="A374" s="1" t="s">
        <v>896</v>
      </c>
      <c r="B374" s="16" t="s">
        <v>897</v>
      </c>
      <c r="C374" s="1" t="s">
        <v>1292</v>
      </c>
      <c r="E374" s="5">
        <v>0</v>
      </c>
      <c r="G374" s="5">
        <v>0</v>
      </c>
      <c r="I374" s="9">
        <f t="shared" si="112"/>
        <v>0</v>
      </c>
      <c r="K374" s="21">
        <f t="shared" si="113"/>
        <v>0</v>
      </c>
      <c r="M374" s="9">
        <v>0</v>
      </c>
      <c r="O374" s="9">
        <v>62.95</v>
      </c>
      <c r="Q374" s="9">
        <f t="shared" si="114"/>
        <v>-62.95</v>
      </c>
      <c r="S374" s="21" t="str">
        <f t="shared" si="115"/>
        <v>N.M.</v>
      </c>
      <c r="U374" s="9">
        <v>0</v>
      </c>
      <c r="W374" s="9">
        <v>0</v>
      </c>
      <c r="Y374" s="9">
        <f t="shared" si="116"/>
        <v>0</v>
      </c>
      <c r="AA374" s="21">
        <f t="shared" si="117"/>
        <v>0</v>
      </c>
      <c r="AC374" s="9">
        <v>106.77</v>
      </c>
      <c r="AE374" s="9">
        <v>-134788.86</v>
      </c>
      <c r="AG374" s="9">
        <f t="shared" si="118"/>
        <v>134895.62999999998</v>
      </c>
      <c r="AI374" s="21">
        <f t="shared" si="119"/>
        <v>1.0007921277767315</v>
      </c>
    </row>
    <row r="375" spans="1:35" ht="12.75" outlineLevel="1">
      <c r="A375" s="1" t="s">
        <v>898</v>
      </c>
      <c r="B375" s="16" t="s">
        <v>899</v>
      </c>
      <c r="C375" s="1" t="s">
        <v>1292</v>
      </c>
      <c r="E375" s="5">
        <v>0</v>
      </c>
      <c r="G375" s="5">
        <v>0</v>
      </c>
      <c r="I375" s="9">
        <f t="shared" si="112"/>
        <v>0</v>
      </c>
      <c r="K375" s="21">
        <f t="shared" si="113"/>
        <v>0</v>
      </c>
      <c r="M375" s="9">
        <v>0</v>
      </c>
      <c r="O375" s="9">
        <v>-105822.35</v>
      </c>
      <c r="Q375" s="9">
        <f t="shared" si="114"/>
        <v>105822.35</v>
      </c>
      <c r="S375" s="21" t="str">
        <f t="shared" si="115"/>
        <v>N.M.</v>
      </c>
      <c r="U375" s="9">
        <v>0</v>
      </c>
      <c r="W375" s="9">
        <v>0</v>
      </c>
      <c r="Y375" s="9">
        <f t="shared" si="116"/>
        <v>0</v>
      </c>
      <c r="AA375" s="21">
        <f t="shared" si="117"/>
        <v>0</v>
      </c>
      <c r="AC375" s="9">
        <v>83.86</v>
      </c>
      <c r="AE375" s="9">
        <v>25361.65</v>
      </c>
      <c r="AG375" s="9">
        <f t="shared" si="118"/>
        <v>-25277.79</v>
      </c>
      <c r="AI375" s="21">
        <f t="shared" si="119"/>
        <v>-0.9966934328010992</v>
      </c>
    </row>
    <row r="376" spans="1:35" ht="12.75" outlineLevel="1">
      <c r="A376" s="1" t="s">
        <v>900</v>
      </c>
      <c r="B376" s="16" t="s">
        <v>901</v>
      </c>
      <c r="C376" s="1" t="s">
        <v>1292</v>
      </c>
      <c r="E376" s="5">
        <v>0</v>
      </c>
      <c r="G376" s="5">
        <v>3462</v>
      </c>
      <c r="I376" s="9">
        <f t="shared" si="112"/>
        <v>-3462</v>
      </c>
      <c r="K376" s="21" t="str">
        <f t="shared" si="113"/>
        <v>N.M.</v>
      </c>
      <c r="M376" s="9">
        <v>6920</v>
      </c>
      <c r="O376" s="9">
        <v>3462</v>
      </c>
      <c r="Q376" s="9">
        <f t="shared" si="114"/>
        <v>3458</v>
      </c>
      <c r="S376" s="21">
        <f t="shared" si="115"/>
        <v>0.998844598497978</v>
      </c>
      <c r="U376" s="9">
        <v>0</v>
      </c>
      <c r="W376" s="9">
        <v>3462</v>
      </c>
      <c r="Y376" s="9">
        <f t="shared" si="116"/>
        <v>-3462</v>
      </c>
      <c r="AA376" s="21" t="str">
        <f t="shared" si="117"/>
        <v>N.M.</v>
      </c>
      <c r="AC376" s="9">
        <v>38078</v>
      </c>
      <c r="AE376" s="9">
        <v>3462</v>
      </c>
      <c r="AG376" s="9">
        <f t="shared" si="118"/>
        <v>34616</v>
      </c>
      <c r="AI376" s="21">
        <f t="shared" si="119"/>
        <v>9.998844598497978</v>
      </c>
    </row>
    <row r="377" spans="1:35" ht="12.75" outlineLevel="1">
      <c r="A377" s="1" t="s">
        <v>902</v>
      </c>
      <c r="B377" s="16" t="s">
        <v>903</v>
      </c>
      <c r="C377" s="1" t="s">
        <v>1292</v>
      </c>
      <c r="E377" s="5">
        <v>3462</v>
      </c>
      <c r="G377" s="5">
        <v>0</v>
      </c>
      <c r="I377" s="9">
        <f t="shared" si="112"/>
        <v>3462</v>
      </c>
      <c r="K377" s="21" t="str">
        <f t="shared" si="113"/>
        <v>N.M.</v>
      </c>
      <c r="M377" s="9">
        <v>3462</v>
      </c>
      <c r="O377" s="9">
        <v>0</v>
      </c>
      <c r="Q377" s="9">
        <f t="shared" si="114"/>
        <v>3462</v>
      </c>
      <c r="S377" s="21" t="str">
        <f t="shared" si="115"/>
        <v>N.M.</v>
      </c>
      <c r="U377" s="9">
        <v>3462</v>
      </c>
      <c r="W377" s="9">
        <v>0</v>
      </c>
      <c r="Y377" s="9">
        <f t="shared" si="116"/>
        <v>3462</v>
      </c>
      <c r="AA377" s="21" t="str">
        <f t="shared" si="117"/>
        <v>N.M.</v>
      </c>
      <c r="AC377" s="9">
        <v>3462</v>
      </c>
      <c r="AE377" s="9">
        <v>0</v>
      </c>
      <c r="AG377" s="9">
        <f t="shared" si="118"/>
        <v>3462</v>
      </c>
      <c r="AI377" s="21" t="str">
        <f t="shared" si="119"/>
        <v>N.M.</v>
      </c>
    </row>
    <row r="378" spans="1:35" ht="12.75" outlineLevel="1">
      <c r="A378" s="1" t="s">
        <v>904</v>
      </c>
      <c r="B378" s="16" t="s">
        <v>905</v>
      </c>
      <c r="C378" s="1" t="s">
        <v>1293</v>
      </c>
      <c r="E378" s="5">
        <v>-72401.135</v>
      </c>
      <c r="G378" s="5">
        <v>-62485.213</v>
      </c>
      <c r="I378" s="9">
        <f t="shared" si="112"/>
        <v>-9915.921999999991</v>
      </c>
      <c r="K378" s="21">
        <f t="shared" si="113"/>
        <v>-0.15869229732800927</v>
      </c>
      <c r="M378" s="9">
        <v>-220078.441</v>
      </c>
      <c r="O378" s="9">
        <v>-282702.696</v>
      </c>
      <c r="Q378" s="9">
        <f t="shared" si="114"/>
        <v>62624.255000000005</v>
      </c>
      <c r="S378" s="21">
        <f t="shared" si="115"/>
        <v>0.22151983651404586</v>
      </c>
      <c r="U378" s="9">
        <v>-72401.135</v>
      </c>
      <c r="W378" s="9">
        <v>-62485.213</v>
      </c>
      <c r="Y378" s="9">
        <f t="shared" si="116"/>
        <v>-9915.921999999991</v>
      </c>
      <c r="AA378" s="21">
        <f t="shared" si="117"/>
        <v>-0.15869229732800927</v>
      </c>
      <c r="AC378" s="9">
        <v>-1032332.966</v>
      </c>
      <c r="AE378" s="9">
        <v>-1065171.078</v>
      </c>
      <c r="AG378" s="9">
        <f t="shared" si="118"/>
        <v>32838.111999999965</v>
      </c>
      <c r="AI378" s="21">
        <f t="shared" si="119"/>
        <v>0.030828955721984</v>
      </c>
    </row>
    <row r="379" spans="1:35" ht="12.75" outlineLevel="1">
      <c r="A379" s="1" t="s">
        <v>906</v>
      </c>
      <c r="B379" s="16" t="s">
        <v>907</v>
      </c>
      <c r="C379" s="1" t="s">
        <v>1294</v>
      </c>
      <c r="E379" s="5">
        <v>-653.212</v>
      </c>
      <c r="G379" s="5">
        <v>-668.427</v>
      </c>
      <c r="I379" s="9">
        <f t="shared" si="112"/>
        <v>15.215000000000032</v>
      </c>
      <c r="K379" s="21">
        <f t="shared" si="113"/>
        <v>0.022762395893642883</v>
      </c>
      <c r="M379" s="9">
        <v>-2262.758</v>
      </c>
      <c r="O379" s="9">
        <v>-2944.0750000000003</v>
      </c>
      <c r="Q379" s="9">
        <f t="shared" si="114"/>
        <v>681.3170000000005</v>
      </c>
      <c r="S379" s="21">
        <f t="shared" si="115"/>
        <v>0.23141971587001023</v>
      </c>
      <c r="U379" s="9">
        <v>-653.212</v>
      </c>
      <c r="W379" s="9">
        <v>-668.427</v>
      </c>
      <c r="Y379" s="9">
        <f t="shared" si="116"/>
        <v>15.215000000000032</v>
      </c>
      <c r="AA379" s="21">
        <f t="shared" si="117"/>
        <v>0.022762395893642883</v>
      </c>
      <c r="AC379" s="9">
        <v>-11223.301</v>
      </c>
      <c r="AE379" s="9">
        <v>-13114.04</v>
      </c>
      <c r="AG379" s="9">
        <f t="shared" si="118"/>
        <v>1890.7390000000014</v>
      </c>
      <c r="AI379" s="21">
        <f t="shared" si="119"/>
        <v>0.14417669917126996</v>
      </c>
    </row>
    <row r="380" spans="1:35" ht="12.75" outlineLevel="1">
      <c r="A380" s="1" t="s">
        <v>908</v>
      </c>
      <c r="B380" s="16" t="s">
        <v>909</v>
      </c>
      <c r="C380" s="1" t="s">
        <v>1295</v>
      </c>
      <c r="E380" s="5">
        <v>-501.09900000000005</v>
      </c>
      <c r="G380" s="5">
        <v>-513.429</v>
      </c>
      <c r="I380" s="9">
        <f t="shared" si="112"/>
        <v>12.329999999999927</v>
      </c>
      <c r="K380" s="21">
        <f t="shared" si="113"/>
        <v>0.024015004995822067</v>
      </c>
      <c r="M380" s="9">
        <v>-1738.487</v>
      </c>
      <c r="O380" s="9">
        <v>-2188.861</v>
      </c>
      <c r="Q380" s="9">
        <f t="shared" si="114"/>
        <v>450.3739999999998</v>
      </c>
      <c r="S380" s="21">
        <f t="shared" si="115"/>
        <v>0.20575724086636832</v>
      </c>
      <c r="U380" s="9">
        <v>-501.09900000000005</v>
      </c>
      <c r="W380" s="9">
        <v>-513.429</v>
      </c>
      <c r="Y380" s="9">
        <f t="shared" si="116"/>
        <v>12.329999999999927</v>
      </c>
      <c r="AA380" s="21">
        <f t="shared" si="117"/>
        <v>0.024015004995822067</v>
      </c>
      <c r="AC380" s="9">
        <v>-8574.678</v>
      </c>
      <c r="AE380" s="9">
        <v>-8947.893</v>
      </c>
      <c r="AG380" s="9">
        <f t="shared" si="118"/>
        <v>373.21500000000015</v>
      </c>
      <c r="AI380" s="21">
        <f t="shared" si="119"/>
        <v>0.04170981928371295</v>
      </c>
    </row>
    <row r="381" spans="1:35" ht="12.75" outlineLevel="1">
      <c r="A381" s="1" t="s">
        <v>910</v>
      </c>
      <c r="B381" s="16" t="s">
        <v>911</v>
      </c>
      <c r="C381" s="1" t="s">
        <v>1296</v>
      </c>
      <c r="E381" s="5">
        <v>0</v>
      </c>
      <c r="G381" s="5">
        <v>0</v>
      </c>
      <c r="I381" s="9">
        <f t="shared" si="112"/>
        <v>0</v>
      </c>
      <c r="K381" s="21">
        <f t="shared" si="113"/>
        <v>0</v>
      </c>
      <c r="M381" s="9">
        <v>0</v>
      </c>
      <c r="O381" s="9">
        <v>0</v>
      </c>
      <c r="Q381" s="9">
        <f t="shared" si="114"/>
        <v>0</v>
      </c>
      <c r="S381" s="21">
        <f t="shared" si="115"/>
        <v>0</v>
      </c>
      <c r="U381" s="9">
        <v>0</v>
      </c>
      <c r="W381" s="9">
        <v>0</v>
      </c>
      <c r="Y381" s="9">
        <f t="shared" si="116"/>
        <v>0</v>
      </c>
      <c r="AA381" s="21">
        <f t="shared" si="117"/>
        <v>0</v>
      </c>
      <c r="AC381" s="9">
        <v>0</v>
      </c>
      <c r="AE381" s="9">
        <v>3632.89</v>
      </c>
      <c r="AG381" s="9">
        <f t="shared" si="118"/>
        <v>-3632.89</v>
      </c>
      <c r="AI381" s="21" t="str">
        <f t="shared" si="119"/>
        <v>N.M.</v>
      </c>
    </row>
    <row r="382" spans="1:35" ht="12.75" outlineLevel="1">
      <c r="A382" s="1" t="s">
        <v>912</v>
      </c>
      <c r="B382" s="16" t="s">
        <v>913</v>
      </c>
      <c r="C382" s="1" t="s">
        <v>1296</v>
      </c>
      <c r="E382" s="5">
        <v>0</v>
      </c>
      <c r="G382" s="5">
        <v>0</v>
      </c>
      <c r="I382" s="9">
        <f t="shared" si="112"/>
        <v>0</v>
      </c>
      <c r="K382" s="21">
        <f t="shared" si="113"/>
        <v>0</v>
      </c>
      <c r="M382" s="9">
        <v>0</v>
      </c>
      <c r="O382" s="9">
        <v>5226.73</v>
      </c>
      <c r="Q382" s="9">
        <f t="shared" si="114"/>
        <v>-5226.73</v>
      </c>
      <c r="S382" s="21" t="str">
        <f t="shared" si="115"/>
        <v>N.M.</v>
      </c>
      <c r="U382" s="9">
        <v>0</v>
      </c>
      <c r="W382" s="9">
        <v>0</v>
      </c>
      <c r="Y382" s="9">
        <f t="shared" si="116"/>
        <v>0</v>
      </c>
      <c r="AA382" s="21">
        <f t="shared" si="117"/>
        <v>0</v>
      </c>
      <c r="AC382" s="9">
        <v>0</v>
      </c>
      <c r="AE382" s="9">
        <v>13470.73</v>
      </c>
      <c r="AG382" s="9">
        <f t="shared" si="118"/>
        <v>-13470.73</v>
      </c>
      <c r="AI382" s="21" t="str">
        <f t="shared" si="119"/>
        <v>N.M.</v>
      </c>
    </row>
    <row r="383" spans="1:35" ht="12.75" outlineLevel="1">
      <c r="A383" s="1" t="s">
        <v>914</v>
      </c>
      <c r="B383" s="16" t="s">
        <v>915</v>
      </c>
      <c r="C383" s="1" t="s">
        <v>1296</v>
      </c>
      <c r="E383" s="5">
        <v>0</v>
      </c>
      <c r="G383" s="5">
        <v>1250</v>
      </c>
      <c r="I383" s="9">
        <f t="shared" si="112"/>
        <v>-1250</v>
      </c>
      <c r="K383" s="21" t="str">
        <f t="shared" si="113"/>
        <v>N.M.</v>
      </c>
      <c r="M383" s="9">
        <v>2500</v>
      </c>
      <c r="O383" s="9">
        <v>1250</v>
      </c>
      <c r="Q383" s="9">
        <f t="shared" si="114"/>
        <v>1250</v>
      </c>
      <c r="S383" s="21">
        <f t="shared" si="115"/>
        <v>1</v>
      </c>
      <c r="U383" s="9">
        <v>0</v>
      </c>
      <c r="W383" s="9">
        <v>1250</v>
      </c>
      <c r="Y383" s="9">
        <f t="shared" si="116"/>
        <v>-1250</v>
      </c>
      <c r="AA383" s="21" t="str">
        <f t="shared" si="117"/>
        <v>N.M.</v>
      </c>
      <c r="AC383" s="9">
        <v>13750</v>
      </c>
      <c r="AE383" s="9">
        <v>1250</v>
      </c>
      <c r="AG383" s="9">
        <f t="shared" si="118"/>
        <v>12500</v>
      </c>
      <c r="AI383" s="21" t="str">
        <f t="shared" si="119"/>
        <v>N.M.</v>
      </c>
    </row>
    <row r="384" spans="1:35" ht="12.75" outlineLevel="1">
      <c r="A384" s="1" t="s">
        <v>916</v>
      </c>
      <c r="B384" s="16" t="s">
        <v>917</v>
      </c>
      <c r="C384" s="1" t="s">
        <v>1296</v>
      </c>
      <c r="E384" s="5">
        <v>1250</v>
      </c>
      <c r="G384" s="5">
        <v>0</v>
      </c>
      <c r="I384" s="9">
        <f t="shared" si="112"/>
        <v>1250</v>
      </c>
      <c r="K384" s="21" t="str">
        <f t="shared" si="113"/>
        <v>N.M.</v>
      </c>
      <c r="M384" s="9">
        <v>1250</v>
      </c>
      <c r="O384" s="9">
        <v>0</v>
      </c>
      <c r="Q384" s="9">
        <f t="shared" si="114"/>
        <v>1250</v>
      </c>
      <c r="S384" s="21" t="str">
        <f t="shared" si="115"/>
        <v>N.M.</v>
      </c>
      <c r="U384" s="9">
        <v>1250</v>
      </c>
      <c r="W384" s="9">
        <v>0</v>
      </c>
      <c r="Y384" s="9">
        <f t="shared" si="116"/>
        <v>1250</v>
      </c>
      <c r="AA384" s="21" t="str">
        <f t="shared" si="117"/>
        <v>N.M.</v>
      </c>
      <c r="AC384" s="9">
        <v>1250</v>
      </c>
      <c r="AE384" s="9">
        <v>0</v>
      </c>
      <c r="AG384" s="9">
        <f t="shared" si="118"/>
        <v>1250</v>
      </c>
      <c r="AI384" s="21" t="str">
        <f t="shared" si="119"/>
        <v>N.M.</v>
      </c>
    </row>
    <row r="385" spans="1:68" s="16" customFormat="1" ht="12.75">
      <c r="A385" s="16" t="s">
        <v>38</v>
      </c>
      <c r="B385" s="114"/>
      <c r="C385" s="16" t="s">
        <v>39</v>
      </c>
      <c r="D385" s="9"/>
      <c r="E385" s="9">
        <v>1008115.0270000001</v>
      </c>
      <c r="F385" s="9"/>
      <c r="G385" s="9">
        <v>862357.9439999999</v>
      </c>
      <c r="H385" s="9"/>
      <c r="I385" s="9">
        <f>+E385-G385</f>
        <v>145757.08300000022</v>
      </c>
      <c r="J385" s="44" t="str">
        <f>IF((+E385-G385)=(I385),"  ",$AO$504)</f>
        <v>  </v>
      </c>
      <c r="K385" s="38">
        <f>IF(G385&lt;0,IF(I385=0,0,IF(OR(G385=0,E385=0),"N.M.",IF(ABS(I385/G385)&gt;=10,"N.M.",I385/(-G385)))),IF(I385=0,0,IF(OR(G385=0,E385=0),"N.M.",IF(ABS(I385/G385)&gt;=10,"N.M.",I385/G385))))</f>
        <v>0.16902155771177105</v>
      </c>
      <c r="L385" s="45"/>
      <c r="M385" s="5">
        <v>2064489.5929999999</v>
      </c>
      <c r="N385" s="9"/>
      <c r="O385" s="5">
        <v>2611351.1</v>
      </c>
      <c r="P385" s="9"/>
      <c r="Q385" s="9">
        <f>(+M385-O385)</f>
        <v>-546861.5070000002</v>
      </c>
      <c r="R385" s="44" t="str">
        <f>IF((+M385-O385)=(Q385),"  ",$AO$504)</f>
        <v>  </v>
      </c>
      <c r="S385" s="38">
        <f>IF(O385&lt;0,IF(Q385=0,0,IF(OR(O385=0,M385=0),"N.M.",IF(ABS(Q385/O385)&gt;=10,"N.M.",Q385/(-O385)))),IF(Q385=0,0,IF(OR(O385=0,M385=0),"N.M.",IF(ABS(Q385/O385)&gt;=10,"N.M.",Q385/O385))))</f>
        <v>-0.20941707417282962</v>
      </c>
      <c r="T385" s="45"/>
      <c r="U385" s="9">
        <v>1008115.0270000001</v>
      </c>
      <c r="V385" s="9"/>
      <c r="W385" s="9">
        <v>862357.9439999999</v>
      </c>
      <c r="X385" s="9"/>
      <c r="Y385" s="9">
        <f>(+U385-W385)</f>
        <v>145757.08300000022</v>
      </c>
      <c r="Z385" s="44" t="str">
        <f>IF((+U385-W385)=(Y385),"  ",$AO$504)</f>
        <v>  </v>
      </c>
      <c r="AA385" s="38">
        <f>IF(W385&lt;0,IF(Y385=0,0,IF(OR(W385=0,U385=0),"N.M.",IF(ABS(Y385/W385)&gt;=10,"N.M.",Y385/(-W385)))),IF(Y385=0,0,IF(OR(W385=0,U385=0),"N.M.",IF(ABS(Y385/W385)&gt;=10,"N.M.",Y385/W385))))</f>
        <v>0.16902155771177105</v>
      </c>
      <c r="AB385" s="45"/>
      <c r="AC385" s="9">
        <v>8758101.813000001</v>
      </c>
      <c r="AD385" s="9"/>
      <c r="AE385" s="9">
        <v>9558860.160000004</v>
      </c>
      <c r="AF385" s="9"/>
      <c r="AG385" s="9">
        <f>(+AC385-AE385)</f>
        <v>-800758.3470000029</v>
      </c>
      <c r="AH385" s="44" t="str">
        <f>IF((+AC385-AE385)=(AG385),"  ",$AO$504)</f>
        <v>  </v>
      </c>
      <c r="AI385" s="38">
        <f>IF(AE385&lt;0,IF(AG385=0,0,IF(OR(AE385=0,AC385=0),"N.M.",IF(ABS(AG385/AE385)&gt;=10,"N.M.",AG385/(-AE385)))),IF(AG385=0,0,IF(OR(AE385=0,AC385=0),"N.M.",IF(ABS(AG385/AE385)&gt;=10,"N.M.",AG385/AE385))))</f>
        <v>-0.08377132143337084</v>
      </c>
      <c r="AJ385" s="9"/>
      <c r="AK385" s="9"/>
      <c r="AL385" s="9"/>
      <c r="AM385" s="9"/>
      <c r="AN385" s="9"/>
      <c r="AO385" s="9"/>
      <c r="AP385" s="115"/>
      <c r="AQ385" s="116"/>
      <c r="AR385" s="45"/>
      <c r="AS385" s="9"/>
      <c r="AT385" s="9"/>
      <c r="AU385" s="9"/>
      <c r="AV385" s="9"/>
      <c r="AW385" s="9"/>
      <c r="AX385" s="115"/>
      <c r="AY385" s="116"/>
      <c r="AZ385" s="45"/>
      <c r="BA385" s="9"/>
      <c r="BB385" s="9"/>
      <c r="BC385" s="9"/>
      <c r="BD385" s="115"/>
      <c r="BE385" s="116"/>
      <c r="BF385" s="45"/>
      <c r="BG385" s="9"/>
      <c r="BH385" s="86"/>
      <c r="BI385" s="9"/>
      <c r="BJ385" s="86"/>
      <c r="BK385" s="9"/>
      <c r="BL385" s="86"/>
      <c r="BM385" s="9"/>
      <c r="BN385" s="86"/>
      <c r="BO385" s="86"/>
      <c r="BP385" s="86"/>
    </row>
    <row r="386" spans="1:35" ht="12.75" outlineLevel="1">
      <c r="A386" s="1" t="s">
        <v>918</v>
      </c>
      <c r="B386" s="16" t="s">
        <v>919</v>
      </c>
      <c r="C386" s="1" t="s">
        <v>1297</v>
      </c>
      <c r="E386" s="5">
        <v>0</v>
      </c>
      <c r="G386" s="5">
        <v>0</v>
      </c>
      <c r="I386" s="9">
        <f aca="true" t="shared" si="120" ref="I386:I393">+E386-G386</f>
        <v>0</v>
      </c>
      <c r="K386" s="21">
        <f aca="true" t="shared" si="121" ref="K386:K393">IF(G386&lt;0,IF(I386=0,0,IF(OR(G386=0,E386=0),"N.M.",IF(ABS(I386/G386)&gt;=10,"N.M.",I386/(-G386)))),IF(I386=0,0,IF(OR(G386=0,E386=0),"N.M.",IF(ABS(I386/G386)&gt;=10,"N.M.",I386/G386))))</f>
        <v>0</v>
      </c>
      <c r="M386" s="9">
        <v>191322</v>
      </c>
      <c r="O386" s="9">
        <v>0</v>
      </c>
      <c r="Q386" s="9">
        <f aca="true" t="shared" si="122" ref="Q386:Q393">(+M386-O386)</f>
        <v>191322</v>
      </c>
      <c r="S386" s="21" t="str">
        <f aca="true" t="shared" si="123" ref="S386:S393">IF(O386&lt;0,IF(Q386=0,0,IF(OR(O386=0,M386=0),"N.M.",IF(ABS(Q386/O386)&gt;=10,"N.M.",Q386/(-O386)))),IF(Q386=0,0,IF(OR(O386=0,M386=0),"N.M.",IF(ABS(Q386/O386)&gt;=10,"N.M.",Q386/O386))))</f>
        <v>N.M.</v>
      </c>
      <c r="U386" s="9">
        <v>0</v>
      </c>
      <c r="W386" s="9">
        <v>0</v>
      </c>
      <c r="Y386" s="9">
        <f aca="true" t="shared" si="124" ref="Y386:Y393">(+U386-W386)</f>
        <v>0</v>
      </c>
      <c r="AA386" s="21">
        <f aca="true" t="shared" si="125" ref="AA386:AA393">IF(W386&lt;0,IF(Y386=0,0,IF(OR(W386=0,U386=0),"N.M.",IF(ABS(Y386/W386)&gt;=10,"N.M.",Y386/(-W386)))),IF(Y386=0,0,IF(OR(W386=0,U386=0),"N.M.",IF(ABS(Y386/W386)&gt;=10,"N.M.",Y386/W386))))</f>
        <v>0</v>
      </c>
      <c r="AC386" s="9">
        <v>191322</v>
      </c>
      <c r="AE386" s="9">
        <v>42337</v>
      </c>
      <c r="AG386" s="9">
        <f aca="true" t="shared" si="126" ref="AG386:AG393">(+AC386-AE386)</f>
        <v>148985</v>
      </c>
      <c r="AI386" s="21">
        <f aca="true" t="shared" si="127" ref="AI386:AI393">IF(AE386&lt;0,IF(AG386=0,0,IF(OR(AE386=0,AC386=0),"N.M.",IF(ABS(AG386/AE386)&gt;=10,"N.M.",AG386/(-AE386)))),IF(AG386=0,0,IF(OR(AE386=0,AC386=0),"N.M.",IF(ABS(AG386/AE386)&gt;=10,"N.M.",AG386/AE386))))</f>
        <v>3.5190259111415547</v>
      </c>
    </row>
    <row r="387" spans="1:35" ht="12.75" outlineLevel="1">
      <c r="A387" s="1" t="s">
        <v>920</v>
      </c>
      <c r="B387" s="16" t="s">
        <v>921</v>
      </c>
      <c r="C387" s="1" t="s">
        <v>1297</v>
      </c>
      <c r="E387" s="5">
        <v>0</v>
      </c>
      <c r="G387" s="5">
        <v>0</v>
      </c>
      <c r="I387" s="9">
        <f t="shared" si="120"/>
        <v>0</v>
      </c>
      <c r="K387" s="21">
        <f t="shared" si="121"/>
        <v>0</v>
      </c>
      <c r="M387" s="9">
        <v>0</v>
      </c>
      <c r="O387" s="9">
        <v>0</v>
      </c>
      <c r="Q387" s="9">
        <f t="shared" si="122"/>
        <v>0</v>
      </c>
      <c r="S387" s="21">
        <f t="shared" si="123"/>
        <v>0</v>
      </c>
      <c r="U387" s="9">
        <v>0</v>
      </c>
      <c r="W387" s="9">
        <v>0</v>
      </c>
      <c r="Y387" s="9">
        <f t="shared" si="124"/>
        <v>0</v>
      </c>
      <c r="AA387" s="21">
        <f t="shared" si="125"/>
        <v>0</v>
      </c>
      <c r="AC387" s="9">
        <v>0</v>
      </c>
      <c r="AE387" s="9">
        <v>62635</v>
      </c>
      <c r="AG387" s="9">
        <f t="shared" si="126"/>
        <v>-62635</v>
      </c>
      <c r="AI387" s="21" t="str">
        <f t="shared" si="127"/>
        <v>N.M.</v>
      </c>
    </row>
    <row r="388" spans="1:35" ht="12.75" outlineLevel="1">
      <c r="A388" s="1" t="s">
        <v>922</v>
      </c>
      <c r="B388" s="16" t="s">
        <v>923</v>
      </c>
      <c r="C388" s="1" t="s">
        <v>1297</v>
      </c>
      <c r="E388" s="5">
        <v>0</v>
      </c>
      <c r="G388" s="5">
        <v>0</v>
      </c>
      <c r="I388" s="9">
        <f t="shared" si="120"/>
        <v>0</v>
      </c>
      <c r="K388" s="21">
        <f t="shared" si="121"/>
        <v>0</v>
      </c>
      <c r="M388" s="9">
        <v>0</v>
      </c>
      <c r="O388" s="9">
        <v>0</v>
      </c>
      <c r="Q388" s="9">
        <f t="shared" si="122"/>
        <v>0</v>
      </c>
      <c r="S388" s="21">
        <f t="shared" si="123"/>
        <v>0</v>
      </c>
      <c r="U388" s="9">
        <v>0</v>
      </c>
      <c r="W388" s="9">
        <v>0</v>
      </c>
      <c r="Y388" s="9">
        <f t="shared" si="124"/>
        <v>0</v>
      </c>
      <c r="AA388" s="21">
        <f t="shared" si="125"/>
        <v>0</v>
      </c>
      <c r="AC388" s="9">
        <v>0</v>
      </c>
      <c r="AE388" s="9">
        <v>46320</v>
      </c>
      <c r="AG388" s="9">
        <f t="shared" si="126"/>
        <v>-46320</v>
      </c>
      <c r="AI388" s="21" t="str">
        <f t="shared" si="127"/>
        <v>N.M.</v>
      </c>
    </row>
    <row r="389" spans="1:35" ht="12.75" outlineLevel="1">
      <c r="A389" s="1" t="s">
        <v>924</v>
      </c>
      <c r="B389" s="16" t="s">
        <v>925</v>
      </c>
      <c r="C389" s="1" t="s">
        <v>1297</v>
      </c>
      <c r="E389" s="5">
        <v>0</v>
      </c>
      <c r="G389" s="5">
        <v>0</v>
      </c>
      <c r="I389" s="9">
        <f t="shared" si="120"/>
        <v>0</v>
      </c>
      <c r="K389" s="21">
        <f t="shared" si="121"/>
        <v>0</v>
      </c>
      <c r="M389" s="9">
        <v>0</v>
      </c>
      <c r="O389" s="9">
        <v>-110805</v>
      </c>
      <c r="Q389" s="9">
        <f t="shared" si="122"/>
        <v>110805</v>
      </c>
      <c r="S389" s="21" t="str">
        <f t="shared" si="123"/>
        <v>N.M.</v>
      </c>
      <c r="U389" s="9">
        <v>0</v>
      </c>
      <c r="W389" s="9">
        <v>0</v>
      </c>
      <c r="Y389" s="9">
        <f t="shared" si="124"/>
        <v>0</v>
      </c>
      <c r="AA389" s="21">
        <f t="shared" si="125"/>
        <v>0</v>
      </c>
      <c r="AC389" s="9">
        <v>0</v>
      </c>
      <c r="AE389" s="9">
        <v>-110805</v>
      </c>
      <c r="AG389" s="9">
        <f t="shared" si="126"/>
        <v>110805</v>
      </c>
      <c r="AI389" s="21" t="str">
        <f t="shared" si="127"/>
        <v>N.M.</v>
      </c>
    </row>
    <row r="390" spans="1:35" ht="12.75" outlineLevel="1">
      <c r="A390" s="1" t="s">
        <v>926</v>
      </c>
      <c r="B390" s="16" t="s">
        <v>927</v>
      </c>
      <c r="C390" s="1" t="s">
        <v>1297</v>
      </c>
      <c r="E390" s="5">
        <v>0</v>
      </c>
      <c r="G390" s="5">
        <v>0</v>
      </c>
      <c r="I390" s="9">
        <f t="shared" si="120"/>
        <v>0</v>
      </c>
      <c r="K390" s="21">
        <f t="shared" si="121"/>
        <v>0</v>
      </c>
      <c r="M390" s="9">
        <v>-533560</v>
      </c>
      <c r="O390" s="9">
        <v>109760</v>
      </c>
      <c r="Q390" s="9">
        <f t="shared" si="122"/>
        <v>-643320</v>
      </c>
      <c r="S390" s="21">
        <f t="shared" si="123"/>
        <v>-5.861151603498542</v>
      </c>
      <c r="U390" s="9">
        <v>0</v>
      </c>
      <c r="W390" s="9">
        <v>0</v>
      </c>
      <c r="Y390" s="9">
        <f t="shared" si="124"/>
        <v>0</v>
      </c>
      <c r="AA390" s="21">
        <f t="shared" si="125"/>
        <v>0</v>
      </c>
      <c r="AC390" s="9">
        <v>-533560</v>
      </c>
      <c r="AE390" s="9">
        <v>736281</v>
      </c>
      <c r="AG390" s="9">
        <f t="shared" si="126"/>
        <v>-1269841</v>
      </c>
      <c r="AI390" s="21">
        <f t="shared" si="127"/>
        <v>-1.7246689782841063</v>
      </c>
    </row>
    <row r="391" spans="1:35" ht="12.75" outlineLevel="1">
      <c r="A391" s="1" t="s">
        <v>928</v>
      </c>
      <c r="B391" s="16" t="s">
        <v>929</v>
      </c>
      <c r="C391" s="1" t="s">
        <v>1297</v>
      </c>
      <c r="E391" s="5">
        <v>0</v>
      </c>
      <c r="G391" s="5">
        <v>589856</v>
      </c>
      <c r="I391" s="9">
        <f t="shared" si="120"/>
        <v>-589856</v>
      </c>
      <c r="K391" s="21" t="str">
        <f t="shared" si="121"/>
        <v>N.M.</v>
      </c>
      <c r="M391" s="9">
        <v>540200</v>
      </c>
      <c r="O391" s="9">
        <v>589856</v>
      </c>
      <c r="Q391" s="9">
        <f t="shared" si="122"/>
        <v>-49656</v>
      </c>
      <c r="S391" s="21">
        <f t="shared" si="123"/>
        <v>-0.0841832582867683</v>
      </c>
      <c r="U391" s="9">
        <v>0</v>
      </c>
      <c r="W391" s="9">
        <v>589856</v>
      </c>
      <c r="Y391" s="9">
        <f t="shared" si="124"/>
        <v>-589856</v>
      </c>
      <c r="AA391" s="21" t="str">
        <f t="shared" si="125"/>
        <v>N.M.</v>
      </c>
      <c r="AC391" s="9">
        <v>1398944</v>
      </c>
      <c r="AE391" s="9">
        <v>589856</v>
      </c>
      <c r="AG391" s="9">
        <f t="shared" si="126"/>
        <v>809088</v>
      </c>
      <c r="AI391" s="21">
        <f t="shared" si="127"/>
        <v>1.3716703737861444</v>
      </c>
    </row>
    <row r="392" spans="1:35" ht="12.75" outlineLevel="1">
      <c r="A392" s="1" t="s">
        <v>930</v>
      </c>
      <c r="B392" s="16" t="s">
        <v>931</v>
      </c>
      <c r="C392" s="1" t="s">
        <v>1297</v>
      </c>
      <c r="E392" s="5">
        <v>568800</v>
      </c>
      <c r="G392" s="5">
        <v>0</v>
      </c>
      <c r="I392" s="9">
        <f t="shared" si="120"/>
        <v>568800</v>
      </c>
      <c r="K392" s="21" t="str">
        <f t="shared" si="121"/>
        <v>N.M.</v>
      </c>
      <c r="M392" s="9">
        <v>568800</v>
      </c>
      <c r="O392" s="9">
        <v>0</v>
      </c>
      <c r="Q392" s="9">
        <f t="shared" si="122"/>
        <v>568800</v>
      </c>
      <c r="S392" s="21" t="str">
        <f t="shared" si="123"/>
        <v>N.M.</v>
      </c>
      <c r="U392" s="9">
        <v>568800</v>
      </c>
      <c r="W392" s="9">
        <v>0</v>
      </c>
      <c r="Y392" s="9">
        <f t="shared" si="124"/>
        <v>568800</v>
      </c>
      <c r="AA392" s="21" t="str">
        <f t="shared" si="125"/>
        <v>N.M.</v>
      </c>
      <c r="AC392" s="9">
        <v>568800</v>
      </c>
      <c r="AE392" s="9">
        <v>0</v>
      </c>
      <c r="AG392" s="9">
        <f t="shared" si="126"/>
        <v>568800</v>
      </c>
      <c r="AI392" s="21" t="str">
        <f t="shared" si="127"/>
        <v>N.M.</v>
      </c>
    </row>
    <row r="393" spans="1:35" ht="12.75" outlineLevel="1">
      <c r="A393" s="1" t="s">
        <v>932</v>
      </c>
      <c r="B393" s="16" t="s">
        <v>933</v>
      </c>
      <c r="C393" s="1" t="s">
        <v>1297</v>
      </c>
      <c r="E393" s="5">
        <v>0</v>
      </c>
      <c r="G393" s="5">
        <v>0</v>
      </c>
      <c r="I393" s="9">
        <f t="shared" si="120"/>
        <v>0</v>
      </c>
      <c r="K393" s="21">
        <f t="shared" si="121"/>
        <v>0</v>
      </c>
      <c r="M393" s="9">
        <v>0</v>
      </c>
      <c r="O393" s="9">
        <v>0</v>
      </c>
      <c r="Q393" s="9">
        <f t="shared" si="122"/>
        <v>0</v>
      </c>
      <c r="S393" s="21">
        <f t="shared" si="123"/>
        <v>0</v>
      </c>
      <c r="U393" s="9">
        <v>0</v>
      </c>
      <c r="W393" s="9">
        <v>0</v>
      </c>
      <c r="Y393" s="9">
        <f t="shared" si="124"/>
        <v>0</v>
      </c>
      <c r="AA393" s="21">
        <f t="shared" si="125"/>
        <v>0</v>
      </c>
      <c r="AC393" s="9">
        <v>0</v>
      </c>
      <c r="AE393" s="9">
        <v>9840</v>
      </c>
      <c r="AG393" s="9">
        <f t="shared" si="126"/>
        <v>-9840</v>
      </c>
      <c r="AI393" s="21" t="str">
        <f t="shared" si="127"/>
        <v>N.M.</v>
      </c>
    </row>
    <row r="394" spans="1:68" s="16" customFormat="1" ht="12.75">
      <c r="A394" s="16" t="s">
        <v>40</v>
      </c>
      <c r="B394" s="114"/>
      <c r="C394" s="16" t="s">
        <v>94</v>
      </c>
      <c r="D394" s="9"/>
      <c r="E394" s="9">
        <v>568800</v>
      </c>
      <c r="F394" s="9"/>
      <c r="G394" s="9">
        <v>589856</v>
      </c>
      <c r="H394" s="9"/>
      <c r="I394" s="9">
        <f aca="true" t="shared" si="128" ref="I394:I400">+E394-G394</f>
        <v>-21056</v>
      </c>
      <c r="J394" s="44" t="str">
        <f>IF((+E394-G394)=(I394),"  ",$AO$504)</f>
        <v>  </v>
      </c>
      <c r="K394" s="38">
        <f aca="true" t="shared" si="129" ref="K394:K400">IF(G394&lt;0,IF(I394=0,0,IF(OR(G394=0,E394=0),"N.M.",IF(ABS(I394/G394)&gt;=10,"N.M.",I394/(-G394)))),IF(I394=0,0,IF(OR(G394=0,E394=0),"N.M.",IF(ABS(I394/G394)&gt;=10,"N.M.",I394/G394))))</f>
        <v>-0.03569684804426843</v>
      </c>
      <c r="L394" s="45"/>
      <c r="M394" s="5">
        <v>766762</v>
      </c>
      <c r="N394" s="9"/>
      <c r="O394" s="5">
        <v>588811</v>
      </c>
      <c r="P394" s="9"/>
      <c r="Q394" s="9">
        <f aca="true" t="shared" si="130" ref="Q394:Q400">(+M394-O394)</f>
        <v>177951</v>
      </c>
      <c r="R394" s="44" t="str">
        <f>IF((+M394-O394)=(Q394),"  ",$AO$504)</f>
        <v>  </v>
      </c>
      <c r="S394" s="38">
        <f aca="true" t="shared" si="131" ref="S394:S400">IF(O394&lt;0,IF(Q394=0,0,IF(OR(O394=0,M394=0),"N.M.",IF(ABS(Q394/O394)&gt;=10,"N.M.",Q394/(-O394)))),IF(Q394=0,0,IF(OR(O394=0,M394=0),"N.M.",IF(ABS(Q394/O394)&gt;=10,"N.M.",Q394/O394))))</f>
        <v>0.30222091638912996</v>
      </c>
      <c r="T394" s="45"/>
      <c r="U394" s="9">
        <v>568800</v>
      </c>
      <c r="V394" s="9"/>
      <c r="W394" s="9">
        <v>589856</v>
      </c>
      <c r="X394" s="9"/>
      <c r="Y394" s="9">
        <f aca="true" t="shared" si="132" ref="Y394:Y400">(+U394-W394)</f>
        <v>-21056</v>
      </c>
      <c r="Z394" s="44" t="str">
        <f>IF((+U394-W394)=(Y394),"  ",$AO$504)</f>
        <v>  </v>
      </c>
      <c r="AA394" s="38">
        <f aca="true" t="shared" si="133" ref="AA394:AA400">IF(W394&lt;0,IF(Y394=0,0,IF(OR(W394=0,U394=0),"N.M.",IF(ABS(Y394/W394)&gt;=10,"N.M.",Y394/(-W394)))),IF(Y394=0,0,IF(OR(W394=0,U394=0),"N.M.",IF(ABS(Y394/W394)&gt;=10,"N.M.",Y394/W394))))</f>
        <v>-0.03569684804426843</v>
      </c>
      <c r="AB394" s="45"/>
      <c r="AC394" s="9">
        <v>1625506</v>
      </c>
      <c r="AD394" s="9"/>
      <c r="AE394" s="9">
        <v>1376464</v>
      </c>
      <c r="AF394" s="9"/>
      <c r="AG394" s="9">
        <f aca="true" t="shared" si="134" ref="AG394:AG400">(+AC394-AE394)</f>
        <v>249042</v>
      </c>
      <c r="AH394" s="44" t="str">
        <f>IF((+AC394-AE394)=(AG394),"  ",$AO$504)</f>
        <v>  </v>
      </c>
      <c r="AI394" s="38">
        <f aca="true" t="shared" si="135" ref="AI394:AI400">IF(AE394&lt;0,IF(AG394=0,0,IF(OR(AE394=0,AC394=0),"N.M.",IF(ABS(AG394/AE394)&gt;=10,"N.M.",AG394/(-AE394)))),IF(AG394=0,0,IF(OR(AE394=0,AC394=0),"N.M.",IF(ABS(AG394/AE394)&gt;=10,"N.M.",AG394/AE394))))</f>
        <v>0.18092881470201908</v>
      </c>
      <c r="AJ394" s="9"/>
      <c r="AK394" s="9"/>
      <c r="AL394" s="9"/>
      <c r="AM394" s="9"/>
      <c r="AN394" s="9"/>
      <c r="AO394" s="9"/>
      <c r="AP394" s="115"/>
      <c r="AQ394" s="116"/>
      <c r="AR394" s="45"/>
      <c r="AS394" s="9"/>
      <c r="AT394" s="9"/>
      <c r="AU394" s="9"/>
      <c r="AV394" s="9"/>
      <c r="AW394" s="9"/>
      <c r="AX394" s="115"/>
      <c r="AY394" s="116"/>
      <c r="AZ394" s="45"/>
      <c r="BA394" s="9"/>
      <c r="BB394" s="9"/>
      <c r="BC394" s="9"/>
      <c r="BD394" s="115"/>
      <c r="BE394" s="116"/>
      <c r="BF394" s="45"/>
      <c r="BG394" s="9"/>
      <c r="BH394" s="86"/>
      <c r="BI394" s="9"/>
      <c r="BJ394" s="86"/>
      <c r="BK394" s="9"/>
      <c r="BL394" s="86"/>
      <c r="BM394" s="9"/>
      <c r="BN394" s="86"/>
      <c r="BO394" s="86"/>
      <c r="BP394" s="86"/>
    </row>
    <row r="395" spans="1:35" ht="12.75" outlineLevel="1">
      <c r="A395" s="1" t="s">
        <v>934</v>
      </c>
      <c r="B395" s="16" t="s">
        <v>935</v>
      </c>
      <c r="C395" s="1" t="s">
        <v>1298</v>
      </c>
      <c r="E395" s="5">
        <v>1875863.54</v>
      </c>
      <c r="G395" s="5">
        <v>3143490.55</v>
      </c>
      <c r="I395" s="9">
        <f t="shared" si="128"/>
        <v>-1267627.0099999998</v>
      </c>
      <c r="K395" s="21">
        <f t="shared" si="129"/>
        <v>-0.40325459543691006</v>
      </c>
      <c r="M395" s="9">
        <v>5568416.77</v>
      </c>
      <c r="O395" s="9">
        <v>-1005254.22</v>
      </c>
      <c r="Q395" s="9">
        <f t="shared" si="130"/>
        <v>6573670.989999999</v>
      </c>
      <c r="S395" s="21">
        <f t="shared" si="131"/>
        <v>6.539312006071459</v>
      </c>
      <c r="U395" s="9">
        <v>1875863.54</v>
      </c>
      <c r="W395" s="9">
        <v>3143490.55</v>
      </c>
      <c r="Y395" s="9">
        <f t="shared" si="132"/>
        <v>-1267627.0099999998</v>
      </c>
      <c r="AA395" s="21">
        <f t="shared" si="133"/>
        <v>-0.40325459543691006</v>
      </c>
      <c r="AC395" s="9">
        <v>15012988.829999998</v>
      </c>
      <c r="AE395" s="9">
        <v>2157823.17</v>
      </c>
      <c r="AG395" s="9">
        <f t="shared" si="134"/>
        <v>12855165.659999998</v>
      </c>
      <c r="AI395" s="21">
        <f t="shared" si="135"/>
        <v>5.957469471421052</v>
      </c>
    </row>
    <row r="396" spans="1:35" ht="12.75" outlineLevel="1">
      <c r="A396" s="1" t="s">
        <v>936</v>
      </c>
      <c r="B396" s="16" t="s">
        <v>937</v>
      </c>
      <c r="C396" s="1" t="s">
        <v>1299</v>
      </c>
      <c r="E396" s="5">
        <v>1872803.99</v>
      </c>
      <c r="G396" s="5">
        <v>1639209.63</v>
      </c>
      <c r="I396" s="9">
        <f t="shared" si="128"/>
        <v>233594.3600000001</v>
      </c>
      <c r="K396" s="21">
        <f t="shared" si="129"/>
        <v>0.14250426286234064</v>
      </c>
      <c r="M396" s="9">
        <v>9111489.73</v>
      </c>
      <c r="O396" s="9">
        <v>17624272.27</v>
      </c>
      <c r="Q396" s="9">
        <f t="shared" si="130"/>
        <v>-8512782.54</v>
      </c>
      <c r="S396" s="21">
        <f t="shared" si="131"/>
        <v>-0.4830146975481331</v>
      </c>
      <c r="U396" s="9">
        <v>1872803.99</v>
      </c>
      <c r="W396" s="9">
        <v>1639209.63</v>
      </c>
      <c r="Y396" s="9">
        <f t="shared" si="132"/>
        <v>233594.3600000001</v>
      </c>
      <c r="AA396" s="21">
        <f t="shared" si="133"/>
        <v>0.14250426286234064</v>
      </c>
      <c r="AC396" s="9">
        <v>26523963.24</v>
      </c>
      <c r="AE396" s="9">
        <v>35253100.300000004</v>
      </c>
      <c r="AG396" s="9">
        <f t="shared" si="134"/>
        <v>-8729137.060000006</v>
      </c>
      <c r="AI396" s="21">
        <f t="shared" si="135"/>
        <v>-0.24761331587054786</v>
      </c>
    </row>
    <row r="397" spans="1:35" ht="12.75" outlineLevel="1">
      <c r="A397" s="1" t="s">
        <v>938</v>
      </c>
      <c r="B397" s="16" t="s">
        <v>939</v>
      </c>
      <c r="C397" s="1" t="s">
        <v>1300</v>
      </c>
      <c r="E397" s="5">
        <v>-742361.41</v>
      </c>
      <c r="G397" s="5">
        <v>-1972824.52</v>
      </c>
      <c r="I397" s="9">
        <f t="shared" si="128"/>
        <v>1230463.1099999999</v>
      </c>
      <c r="K397" s="21">
        <f t="shared" si="129"/>
        <v>0.6237063142341721</v>
      </c>
      <c r="M397" s="9">
        <v>-6153873.03</v>
      </c>
      <c r="O397" s="9">
        <v>-9638289.85</v>
      </c>
      <c r="Q397" s="9">
        <f t="shared" si="130"/>
        <v>3484416.8199999994</v>
      </c>
      <c r="S397" s="21">
        <f t="shared" si="131"/>
        <v>0.36151816081770977</v>
      </c>
      <c r="U397" s="9">
        <v>-742361.41</v>
      </c>
      <c r="W397" s="9">
        <v>-1972824.52</v>
      </c>
      <c r="Y397" s="9">
        <f t="shared" si="132"/>
        <v>1230463.1099999999</v>
      </c>
      <c r="AA397" s="21">
        <f t="shared" si="133"/>
        <v>0.6237063142341721</v>
      </c>
      <c r="AC397" s="9">
        <v>-22688232.580000002</v>
      </c>
      <c r="AE397" s="9">
        <v>-24891570.64</v>
      </c>
      <c r="AG397" s="9">
        <f t="shared" si="134"/>
        <v>2203338.0599999987</v>
      </c>
      <c r="AI397" s="21">
        <f t="shared" si="135"/>
        <v>0.08851743796589923</v>
      </c>
    </row>
    <row r="398" spans="1:35" ht="12.75" outlineLevel="1">
      <c r="A398" s="1" t="s">
        <v>940</v>
      </c>
      <c r="B398" s="16" t="s">
        <v>941</v>
      </c>
      <c r="C398" s="1" t="s">
        <v>1301</v>
      </c>
      <c r="E398" s="5">
        <v>-90075</v>
      </c>
      <c r="G398" s="5">
        <v>-97375.62</v>
      </c>
      <c r="I398" s="9">
        <f t="shared" si="128"/>
        <v>7300.619999999995</v>
      </c>
      <c r="K398" s="21">
        <f t="shared" si="129"/>
        <v>0.07497379734270238</v>
      </c>
      <c r="M398" s="9">
        <v>-270225.76</v>
      </c>
      <c r="O398" s="9">
        <v>-292127.32</v>
      </c>
      <c r="Q398" s="9">
        <f t="shared" si="130"/>
        <v>21901.559999999998</v>
      </c>
      <c r="S398" s="21">
        <f t="shared" si="131"/>
        <v>0.07497265233528996</v>
      </c>
      <c r="U398" s="9">
        <v>-90075</v>
      </c>
      <c r="W398" s="9">
        <v>-97375.62</v>
      </c>
      <c r="Y398" s="9">
        <f t="shared" si="132"/>
        <v>7300.619999999995</v>
      </c>
      <c r="AA398" s="21">
        <f t="shared" si="133"/>
        <v>0.07497379734270238</v>
      </c>
      <c r="AC398" s="9">
        <v>-1073609.38</v>
      </c>
      <c r="AE398" s="9">
        <v>-1168509.79</v>
      </c>
      <c r="AG398" s="9">
        <f t="shared" si="134"/>
        <v>94900.41000000015</v>
      </c>
      <c r="AI398" s="21">
        <f t="shared" si="135"/>
        <v>0.08121490364235642</v>
      </c>
    </row>
    <row r="399" spans="1:68" s="90" customFormat="1" ht="12.75">
      <c r="A399" s="90" t="s">
        <v>41</v>
      </c>
      <c r="B399" s="91"/>
      <c r="C399" s="77" t="s">
        <v>1302</v>
      </c>
      <c r="D399" s="105"/>
      <c r="E399" s="105">
        <v>2916231.12</v>
      </c>
      <c r="F399" s="105"/>
      <c r="G399" s="105">
        <v>2712500.04</v>
      </c>
      <c r="H399" s="105"/>
      <c r="I399" s="9">
        <f t="shared" si="128"/>
        <v>203731.08000000007</v>
      </c>
      <c r="J399" s="37" t="str">
        <f>IF((+E399-G399)=(I399),"  ",$AO$504)</f>
        <v>  </v>
      </c>
      <c r="K399" s="38">
        <f t="shared" si="129"/>
        <v>0.07510823115047773</v>
      </c>
      <c r="L399" s="39"/>
      <c r="M399" s="5">
        <v>8255807.710000001</v>
      </c>
      <c r="N399" s="9"/>
      <c r="O399" s="5">
        <v>6688600.880000002</v>
      </c>
      <c r="P399" s="9"/>
      <c r="Q399" s="9">
        <f t="shared" si="130"/>
        <v>1567206.8299999991</v>
      </c>
      <c r="R399" s="37" t="str">
        <f>IF((+M399-O399)=(Q399),"  ",$AO$504)</f>
        <v>  </v>
      </c>
      <c r="S399" s="38">
        <f t="shared" si="131"/>
        <v>0.23431011329831342</v>
      </c>
      <c r="T399" s="39"/>
      <c r="U399" s="9">
        <v>2916231.12</v>
      </c>
      <c r="V399" s="9"/>
      <c r="W399" s="9">
        <v>2712500.04</v>
      </c>
      <c r="X399" s="9"/>
      <c r="Y399" s="9">
        <f t="shared" si="132"/>
        <v>203731.08000000007</v>
      </c>
      <c r="Z399" s="37" t="str">
        <f>IF((+U399-W399)=(Y399),"  ",$AO$504)</f>
        <v>  </v>
      </c>
      <c r="AA399" s="38">
        <f t="shared" si="133"/>
        <v>0.07510823115047773</v>
      </c>
      <c r="AB399" s="39"/>
      <c r="AC399" s="9">
        <v>17775110.109999996</v>
      </c>
      <c r="AD399" s="9"/>
      <c r="AE399" s="9">
        <v>11350843.040000003</v>
      </c>
      <c r="AF399" s="9"/>
      <c r="AG399" s="9">
        <f t="shared" si="134"/>
        <v>6424267.069999993</v>
      </c>
      <c r="AH399" s="37" t="str">
        <f>IF((+AC399-AE399)=(AG399),"  ",$AO$504)</f>
        <v>  </v>
      </c>
      <c r="AI399" s="38">
        <f t="shared" si="135"/>
        <v>0.5659726812679097</v>
      </c>
      <c r="AJ399" s="105"/>
      <c r="AK399" s="105"/>
      <c r="AL399" s="105"/>
      <c r="AM399" s="105"/>
      <c r="AN399" s="105"/>
      <c r="AO399" s="105"/>
      <c r="AP399" s="106"/>
      <c r="AQ399" s="107"/>
      <c r="AR399" s="108"/>
      <c r="AS399" s="105"/>
      <c r="AT399" s="105"/>
      <c r="AU399" s="105"/>
      <c r="AV399" s="105"/>
      <c r="AW399" s="105"/>
      <c r="AX399" s="106"/>
      <c r="AY399" s="107"/>
      <c r="AZ399" s="108"/>
      <c r="BA399" s="105"/>
      <c r="BB399" s="105"/>
      <c r="BC399" s="105"/>
      <c r="BD399" s="106"/>
      <c r="BE399" s="107"/>
      <c r="BF399" s="108"/>
      <c r="BG399" s="105"/>
      <c r="BH399" s="109"/>
      <c r="BI399" s="105"/>
      <c r="BJ399" s="109"/>
      <c r="BK399" s="105"/>
      <c r="BL399" s="109"/>
      <c r="BM399" s="105"/>
      <c r="BN399" s="97"/>
      <c r="BO399" s="97"/>
      <c r="BP399" s="97"/>
    </row>
    <row r="400" spans="1:68" s="17" customFormat="1" ht="12.75">
      <c r="A400" s="17" t="s">
        <v>42</v>
      </c>
      <c r="B400" s="98"/>
      <c r="C400" s="17" t="s">
        <v>43</v>
      </c>
      <c r="D400" s="18"/>
      <c r="E400" s="18">
        <v>44344225.455000006</v>
      </c>
      <c r="F400" s="18"/>
      <c r="G400" s="18">
        <v>45969318.435</v>
      </c>
      <c r="H400" s="18"/>
      <c r="I400" s="18">
        <f t="shared" si="128"/>
        <v>-1625092.9799999967</v>
      </c>
      <c r="J400" s="37" t="str">
        <f>IF((+E400-G400)=(I400),"  ",$AO$504)</f>
        <v>  </v>
      </c>
      <c r="K400" s="40">
        <f t="shared" si="129"/>
        <v>-0.035351687502129414</v>
      </c>
      <c r="L400" s="39"/>
      <c r="M400" s="8">
        <v>130955392.15699999</v>
      </c>
      <c r="N400" s="18"/>
      <c r="O400" s="8">
        <v>135016403.25599995</v>
      </c>
      <c r="P400" s="18"/>
      <c r="Q400" s="18">
        <f t="shared" si="130"/>
        <v>-4061011.098999962</v>
      </c>
      <c r="R400" s="37" t="str">
        <f>IF((+M400-O400)=(Q400),"  ",$AO$504)</f>
        <v>  </v>
      </c>
      <c r="S400" s="40">
        <f t="shared" si="131"/>
        <v>-0.030077909061908714</v>
      </c>
      <c r="T400" s="39"/>
      <c r="U400" s="18">
        <v>44344225.455000006</v>
      </c>
      <c r="V400" s="18"/>
      <c r="W400" s="18">
        <v>45969318.435</v>
      </c>
      <c r="X400" s="18"/>
      <c r="Y400" s="18">
        <f t="shared" si="132"/>
        <v>-1625092.9799999967</v>
      </c>
      <c r="Z400" s="37" t="str">
        <f>IF((+U400-W400)=(Y400),"  ",$AO$504)</f>
        <v>  </v>
      </c>
      <c r="AA400" s="40">
        <f t="shared" si="133"/>
        <v>-0.035351687502129414</v>
      </c>
      <c r="AB400" s="39"/>
      <c r="AC400" s="18">
        <v>524190804.23499995</v>
      </c>
      <c r="AD400" s="18"/>
      <c r="AE400" s="18">
        <v>488506930.96700037</v>
      </c>
      <c r="AF400" s="18"/>
      <c r="AG400" s="18">
        <f t="shared" si="134"/>
        <v>35683873.26799959</v>
      </c>
      <c r="AH400" s="37" t="str">
        <f>IF((+AC400-AE400)=(AG400),"  ",$AO$504)</f>
        <v>  </v>
      </c>
      <c r="AI400" s="40">
        <f t="shared" si="135"/>
        <v>0.07304681060996064</v>
      </c>
      <c r="AJ400" s="18"/>
      <c r="AK400" s="18"/>
      <c r="AL400" s="18"/>
      <c r="AM400" s="18"/>
      <c r="AN400" s="18"/>
      <c r="AO400" s="18"/>
      <c r="AP400" s="85"/>
      <c r="AQ400" s="117"/>
      <c r="AR400" s="39"/>
      <c r="AS400" s="18"/>
      <c r="AT400" s="18"/>
      <c r="AU400" s="18"/>
      <c r="AV400" s="18"/>
      <c r="AW400" s="18"/>
      <c r="AX400" s="85"/>
      <c r="AY400" s="117"/>
      <c r="AZ400" s="39"/>
      <c r="BA400" s="18"/>
      <c r="BB400" s="18"/>
      <c r="BC400" s="18"/>
      <c r="BD400" s="85"/>
      <c r="BE400" s="117"/>
      <c r="BF400" s="39"/>
      <c r="BG400" s="18"/>
      <c r="BH400" s="104"/>
      <c r="BI400" s="18"/>
      <c r="BJ400" s="104"/>
      <c r="BK400" s="18"/>
      <c r="BL400" s="104"/>
      <c r="BM400" s="18"/>
      <c r="BN400" s="104"/>
      <c r="BO400" s="104"/>
      <c r="BP400" s="104"/>
    </row>
    <row r="401" spans="5:53" ht="12.75">
      <c r="E401" s="41" t="str">
        <f>IF(ABS(E121+E146+E153+E308+E340+E349+E385+E394+E399-E400)&gt;$AO$500,$AO$503," ")</f>
        <v> </v>
      </c>
      <c r="F401" s="27"/>
      <c r="G401" s="41" t="str">
        <f>IF(ABS(G121+G146+G153+G308+G340+G349+G385+G394+G399-G400)&gt;$AO$500,$AO$503," ")</f>
        <v> </v>
      </c>
      <c r="H401" s="42"/>
      <c r="I401" s="41" t="str">
        <f>IF(ABS(I121+I146+I153+I308+I340+I349+I385+I394+I399-I400)&gt;$AO$500,$AO$503," ")</f>
        <v> </v>
      </c>
      <c r="M401" s="41" t="str">
        <f>IF(ABS(M121+M146+M153+M308+M340+M349+M385+M394+M399-M400)&gt;$AO$500,$AO$503," ")</f>
        <v> </v>
      </c>
      <c r="N401" s="42"/>
      <c r="O401" s="41" t="str">
        <f>IF(ABS(O121+O146+O153+O308+O340+O349+O385+O394+O399-O400)&gt;$AO$500,$AO$503," ")</f>
        <v> </v>
      </c>
      <c r="P401" s="28"/>
      <c r="Q401" s="41" t="str">
        <f>IF(ABS(Q121+Q146+Q153+Q308+Q340+Q349+Q385+Q394+Q399-Q400)&gt;$AO$500,$AO$503," ")</f>
        <v> </v>
      </c>
      <c r="U401" s="41" t="str">
        <f>IF(ABS(U121+U146+U153+U308+U340+U349+U385+U394+U399-U400)&gt;$AO$500,$AO$503," ")</f>
        <v> </v>
      </c>
      <c r="V401" s="28"/>
      <c r="W401" s="41" t="str">
        <f>IF(ABS(W121+W146+W153+W308+W340+W349+W385+W394+W399-W400)&gt;$AO$500,$AO$503," ")</f>
        <v> </v>
      </c>
      <c r="X401" s="28"/>
      <c r="Y401" s="41" t="str">
        <f>IF(ABS(Y121+Y146+Y153+Y308+Y340+Y349+Y385+Y394+Y399-Y400)&gt;$AO$500,$AO$503," ")</f>
        <v> </v>
      </c>
      <c r="AC401" s="41" t="str">
        <f>IF(ABS(AC121+AC146+AC153+AC308+AC340+AC349+AC385+AC394+AC399-AC400)&gt;$AO$500,$AO$503," ")</f>
        <v> </v>
      </c>
      <c r="AD401" s="28"/>
      <c r="AE401" s="41" t="str">
        <f>IF(ABS(AE121+AE146+AE153+AE308+AE340+AE349+AE385+AE394+AE399-AE400)&gt;$AO$500,$AO$503," ")</f>
        <v> </v>
      </c>
      <c r="AF401" s="42"/>
      <c r="AG401" s="41" t="str">
        <f>IF(ABS(AG121+AG146+AG153+AG308+AG340+AG349+AG385+AG394+AG399-AG400)&gt;$AO$500,$AO$503," ")</f>
        <v> </v>
      </c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</row>
    <row r="402" spans="1:53" ht="12.75">
      <c r="A402" s="76" t="s">
        <v>44</v>
      </c>
      <c r="C402" s="2" t="s">
        <v>45</v>
      </c>
      <c r="D402" s="8"/>
      <c r="E402" s="8">
        <v>8310183.291999991</v>
      </c>
      <c r="F402" s="8"/>
      <c r="G402" s="8">
        <v>7912677.484999997</v>
      </c>
      <c r="H402" s="18"/>
      <c r="I402" s="18">
        <f>(+E402-G402)</f>
        <v>397505.80699999444</v>
      </c>
      <c r="J402" s="37" t="str">
        <f>IF((+E402-G402)=(I402),"  ",$AO$504)</f>
        <v>  </v>
      </c>
      <c r="K402" s="40">
        <f>IF(G402&lt;0,IF(I402=0,0,IF(OR(G402=0,E402=0),"N.M.",IF(ABS(I402/G402)&gt;=10,"N.M.",I402/(-G402)))),IF(I402=0,0,IF(OR(G402=0,E402=0),"N.M.",IF(ABS(I402/G402)&gt;=10,"N.M.",I402/G402))))</f>
        <v>0.0502365738719344</v>
      </c>
      <c r="L402" s="39"/>
      <c r="M402" s="8">
        <v>21990045.815999985</v>
      </c>
      <c r="N402" s="18"/>
      <c r="O402" s="8">
        <v>13066262.266000006</v>
      </c>
      <c r="P402" s="18"/>
      <c r="Q402" s="18">
        <f>(+M402-O402)</f>
        <v>8923783.549999978</v>
      </c>
      <c r="R402" s="37" t="str">
        <f>IF((+M402-O402)=(Q402),"  ",$AO$504)</f>
        <v>  </v>
      </c>
      <c r="S402" s="40">
        <f>IF(O402&lt;0,IF(Q402=0,0,IF(OR(O402=0,M402=0),"N.M.",IF(ABS(Q402/O402)&gt;=10,"N.M.",Q402/(-O402)))),IF(Q402=0,0,IF(OR(O402=0,M402=0),"N.M.",IF(ABS(Q402/O402)&gt;=10,"N.M.",Q402/O402))))</f>
        <v>0.6829637556886289</v>
      </c>
      <c r="T402" s="39"/>
      <c r="U402" s="18">
        <v>8310183.291999991</v>
      </c>
      <c r="V402" s="18"/>
      <c r="W402" s="18">
        <v>7912677.484999997</v>
      </c>
      <c r="X402" s="18"/>
      <c r="Y402" s="18">
        <f>(+U402-W402)</f>
        <v>397505.80699999444</v>
      </c>
      <c r="Z402" s="37" t="str">
        <f>IF((+U402-W402)=(Y402),"  ",$AO$504)</f>
        <v>  </v>
      </c>
      <c r="AA402" s="40">
        <f>IF(W402&lt;0,IF(Y402=0,0,IF(OR(W402=0,U402=0),"N.M.",IF(ABS(Y402/W402)&gt;=10,"N.M.",Y402/(-W402)))),IF(Y402=0,0,IF(OR(W402=0,U402=0),"N.M.",IF(ABS(Y402/W402)&gt;=10,"N.M.",Y402/W402))))</f>
        <v>0.0502365738719344</v>
      </c>
      <c r="AB402" s="39"/>
      <c r="AC402" s="18">
        <v>65069690.091999985</v>
      </c>
      <c r="AD402" s="18"/>
      <c r="AE402" s="18">
        <v>48780160.39100002</v>
      </c>
      <c r="AF402" s="18"/>
      <c r="AG402" s="18">
        <f>(+AC402-AE402)</f>
        <v>16289529.700999968</v>
      </c>
      <c r="AH402" s="37" t="str">
        <f>IF((+AC402-AE402)=(AG402),"  ",$AO$504)</f>
        <v>  </v>
      </c>
      <c r="AI402" s="40">
        <f>IF(AE402&lt;0,IF(AG402=0,0,IF(OR(AE402=0,AC402=0),"N.M.",IF(ABS(AG402/AE402)&gt;=10,"N.M.",AG402/(-AE402)))),IF(AG402=0,0,IF(OR(AE402=0,AC402=0),"N.M.",IF(ABS(AG402/AE402)&gt;=10,"N.M.",AG402/AE402))))</f>
        <v>0.3339376002544961</v>
      </c>
      <c r="AJ402" s="39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</row>
    <row r="403" spans="3:53" ht="12.75">
      <c r="C403" s="2"/>
      <c r="D403" s="8"/>
      <c r="E403" s="41" t="str">
        <f>IF(ABS(E111-E400-E402)&gt;$AO$500,$AO$503," ")</f>
        <v> </v>
      </c>
      <c r="F403" s="27"/>
      <c r="G403" s="41" t="str">
        <f>IF(ABS(G111-G400-G402)&gt;$AO$500,$AO$503," ")</f>
        <v> </v>
      </c>
      <c r="H403" s="42"/>
      <c r="I403" s="41" t="str">
        <f>IF(ABS(I111-I400-I402)&gt;$AO$500,$AO$503," ")</f>
        <v> </v>
      </c>
      <c r="M403" s="41" t="str">
        <f>IF(ABS(M111-M400-M402)&gt;$AO$500,$AO$503," ")</f>
        <v> </v>
      </c>
      <c r="N403" s="42"/>
      <c r="O403" s="41" t="str">
        <f>IF(ABS(O111-O400-O402)&gt;$AO$500,$AO$503," ")</f>
        <v> </v>
      </c>
      <c r="P403" s="42"/>
      <c r="Q403" s="41" t="str">
        <f>IF(ABS(Q111-Q400-Q402)&gt;$AO$500,$AO$503," ")</f>
        <v> </v>
      </c>
      <c r="U403" s="41" t="str">
        <f>IF(ABS(U111-U400-U402)&gt;$AO$500,$AO$503," ")</f>
        <v> </v>
      </c>
      <c r="V403" s="28"/>
      <c r="W403" s="41" t="str">
        <f>IF(ABS(W111-W400-W402)&gt;$AO$500,$AO$503," ")</f>
        <v> </v>
      </c>
      <c r="X403" s="42"/>
      <c r="Y403" s="41" t="str">
        <f>IF(ABS(Y111-Y400-Y402)&gt;$AO$500,$AO$503," ")</f>
        <v> </v>
      </c>
      <c r="AC403" s="41" t="str">
        <f>IF(ABS(AC111-AC400-AC402)&gt;$AO$500,$AO$503," ")</f>
        <v> </v>
      </c>
      <c r="AD403" s="28"/>
      <c r="AE403" s="41" t="str">
        <f>IF(ABS(AE111-AE400-AE402)&gt;$AO$500,$AO$503," ")</f>
        <v> </v>
      </c>
      <c r="AF403" s="42"/>
      <c r="AG403" s="41" t="str">
        <f>IF(ABS(AG111-AG400-AG402)&gt;$AO$500,$AO$503," ")</f>
        <v> </v>
      </c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</row>
    <row r="404" spans="3:53" ht="13.5" customHeight="1">
      <c r="C404" s="2" t="s">
        <v>46</v>
      </c>
      <c r="D404" s="8"/>
      <c r="E404" s="31"/>
      <c r="F404" s="31"/>
      <c r="G404" s="31"/>
      <c r="H404" s="18"/>
      <c r="M404" s="5"/>
      <c r="N404" s="18"/>
      <c r="O404" s="5"/>
      <c r="P404" s="9"/>
      <c r="U404" s="31"/>
      <c r="V404" s="31"/>
      <c r="W404" s="31"/>
      <c r="AC404" s="31"/>
      <c r="AD404" s="31"/>
      <c r="AE404" s="31"/>
      <c r="AF404" s="18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</row>
    <row r="405" spans="1:35" ht="12.75" outlineLevel="1">
      <c r="A405" s="1" t="s">
        <v>942</v>
      </c>
      <c r="B405" s="16" t="s">
        <v>943</v>
      </c>
      <c r="C405" s="1" t="s">
        <v>1303</v>
      </c>
      <c r="E405" s="5">
        <v>0</v>
      </c>
      <c r="G405" s="5">
        <v>-0.81</v>
      </c>
      <c r="I405" s="9">
        <f aca="true" t="shared" si="136" ref="I405:I439">+E405-G405</f>
        <v>0.81</v>
      </c>
      <c r="K405" s="21" t="str">
        <f aca="true" t="shared" si="137" ref="K405:K439">IF(G405&lt;0,IF(I405=0,0,IF(OR(G405=0,E405=0),"N.M.",IF(ABS(I405/G405)&gt;=10,"N.M.",I405/(-G405)))),IF(I405=0,0,IF(OR(G405=0,E405=0),"N.M.",IF(ABS(I405/G405)&gt;=10,"N.M.",I405/G405))))</f>
        <v>N.M.</v>
      </c>
      <c r="M405" s="9">
        <v>0</v>
      </c>
      <c r="O405" s="9">
        <v>-0.81</v>
      </c>
      <c r="Q405" s="9">
        <f aca="true" t="shared" si="138" ref="Q405:Q439">+M405-O405</f>
        <v>0.81</v>
      </c>
      <c r="S405" s="21" t="str">
        <f aca="true" t="shared" si="139" ref="S405:S439">IF(O405&lt;0,IF(Q405=0,0,IF(OR(O405=0,M405=0),"N.M.",IF(ABS(Q405/O405)&gt;=10,"N.M.",Q405/(-O405)))),IF(Q405=0,0,IF(OR(O405=0,M405=0),"N.M.",IF(ABS(Q405/O405)&gt;=10,"N.M.",Q405/O405))))</f>
        <v>N.M.</v>
      </c>
      <c r="U405" s="9">
        <v>0</v>
      </c>
      <c r="W405" s="9">
        <v>-0.81</v>
      </c>
      <c r="Y405" s="9">
        <f aca="true" t="shared" si="140" ref="Y405:Y439">+U405-W405</f>
        <v>0.81</v>
      </c>
      <c r="AA405" s="21" t="str">
        <f aca="true" t="shared" si="141" ref="AA405:AA439">IF(W405&lt;0,IF(Y405=0,0,IF(OR(W405=0,U405=0),"N.M.",IF(ABS(Y405/W405)&gt;=10,"N.M.",Y405/(-W405)))),IF(Y405=0,0,IF(OR(W405=0,U405=0),"N.M.",IF(ABS(Y405/W405)&gt;=10,"N.M.",Y405/W405))))</f>
        <v>N.M.</v>
      </c>
      <c r="AC405" s="9">
        <v>-15.01</v>
      </c>
      <c r="AE405" s="9">
        <v>-0.81</v>
      </c>
      <c r="AG405" s="9">
        <f aca="true" t="shared" si="142" ref="AG405:AG439">+AC405-AE405</f>
        <v>-14.2</v>
      </c>
      <c r="AI405" s="21" t="str">
        <f aca="true" t="shared" si="143" ref="AI405:AI439">IF(AE405&lt;0,IF(AG405=0,0,IF(OR(AE405=0,AC405=0),"N.M.",IF(ABS(AG405/AE405)&gt;=10,"N.M.",AG405/(-AE405)))),IF(AG405=0,0,IF(OR(AE405=0,AC405=0),"N.M.",IF(ABS(AG405/AE405)&gt;=10,"N.M.",AG405/AE405))))</f>
        <v>N.M.</v>
      </c>
    </row>
    <row r="406" spans="1:35" ht="12.75" outlineLevel="1">
      <c r="A406" s="1" t="s">
        <v>944</v>
      </c>
      <c r="B406" s="16" t="s">
        <v>945</v>
      </c>
      <c r="C406" s="1" t="s">
        <v>1304</v>
      </c>
      <c r="E406" s="5">
        <v>4225</v>
      </c>
      <c r="G406" s="5">
        <v>4225</v>
      </c>
      <c r="I406" s="9">
        <f t="shared" si="136"/>
        <v>0</v>
      </c>
      <c r="K406" s="21">
        <f t="shared" si="137"/>
        <v>0</v>
      </c>
      <c r="M406" s="9">
        <v>12675</v>
      </c>
      <c r="O406" s="9">
        <v>12675</v>
      </c>
      <c r="Q406" s="9">
        <f t="shared" si="138"/>
        <v>0</v>
      </c>
      <c r="S406" s="21">
        <f t="shared" si="139"/>
        <v>0</v>
      </c>
      <c r="U406" s="9">
        <v>4225</v>
      </c>
      <c r="W406" s="9">
        <v>4225</v>
      </c>
      <c r="Y406" s="9">
        <f t="shared" si="140"/>
        <v>0</v>
      </c>
      <c r="AA406" s="21">
        <f t="shared" si="141"/>
        <v>0</v>
      </c>
      <c r="AC406" s="9">
        <v>51925</v>
      </c>
      <c r="AE406" s="9">
        <v>51925</v>
      </c>
      <c r="AG406" s="9">
        <f t="shared" si="142"/>
        <v>0</v>
      </c>
      <c r="AI406" s="21">
        <f t="shared" si="143"/>
        <v>0</v>
      </c>
    </row>
    <row r="407" spans="1:35" ht="12.75" outlineLevel="1">
      <c r="A407" s="1" t="s">
        <v>946</v>
      </c>
      <c r="B407" s="16" t="s">
        <v>947</v>
      </c>
      <c r="C407" s="1" t="s">
        <v>1305</v>
      </c>
      <c r="E407" s="5">
        <v>0</v>
      </c>
      <c r="G407" s="5">
        <v>0</v>
      </c>
      <c r="I407" s="9">
        <f t="shared" si="136"/>
        <v>0</v>
      </c>
      <c r="K407" s="21">
        <f t="shared" si="137"/>
        <v>0</v>
      </c>
      <c r="M407" s="9">
        <v>0</v>
      </c>
      <c r="O407" s="9">
        <v>0</v>
      </c>
      <c r="Q407" s="9">
        <f t="shared" si="138"/>
        <v>0</v>
      </c>
      <c r="S407" s="21">
        <f t="shared" si="139"/>
        <v>0</v>
      </c>
      <c r="U407" s="9">
        <v>0</v>
      </c>
      <c r="W407" s="9">
        <v>0</v>
      </c>
      <c r="Y407" s="9">
        <f t="shared" si="140"/>
        <v>0</v>
      </c>
      <c r="AA407" s="21">
        <f t="shared" si="141"/>
        <v>0</v>
      </c>
      <c r="AC407" s="9">
        <v>0</v>
      </c>
      <c r="AE407" s="9">
        <v>0.15</v>
      </c>
      <c r="AG407" s="9">
        <f t="shared" si="142"/>
        <v>-0.15</v>
      </c>
      <c r="AI407" s="21" t="str">
        <f t="shared" si="143"/>
        <v>N.M.</v>
      </c>
    </row>
    <row r="408" spans="1:35" ht="12.75" outlineLevel="1">
      <c r="A408" s="1" t="s">
        <v>948</v>
      </c>
      <c r="B408" s="16" t="s">
        <v>949</v>
      </c>
      <c r="C408" s="1" t="s">
        <v>1306</v>
      </c>
      <c r="E408" s="5">
        <v>-555.81</v>
      </c>
      <c r="G408" s="5">
        <v>-555.81</v>
      </c>
      <c r="I408" s="9">
        <f t="shared" si="136"/>
        <v>0</v>
      </c>
      <c r="K408" s="21">
        <f t="shared" si="137"/>
        <v>0</v>
      </c>
      <c r="M408" s="9">
        <v>-1667.43</v>
      </c>
      <c r="O408" s="9">
        <v>-1667.43</v>
      </c>
      <c r="Q408" s="9">
        <f t="shared" si="138"/>
        <v>0</v>
      </c>
      <c r="S408" s="21">
        <f t="shared" si="139"/>
        <v>0</v>
      </c>
      <c r="U408" s="9">
        <v>-555.81</v>
      </c>
      <c r="W408" s="9">
        <v>-555.81</v>
      </c>
      <c r="Y408" s="9">
        <f t="shared" si="140"/>
        <v>0</v>
      </c>
      <c r="AA408" s="21">
        <f t="shared" si="141"/>
        <v>0</v>
      </c>
      <c r="AC408" s="9">
        <v>-6669.72</v>
      </c>
      <c r="AE408" s="9">
        <v>-6669.72</v>
      </c>
      <c r="AG408" s="9">
        <f t="shared" si="142"/>
        <v>0</v>
      </c>
      <c r="AI408" s="21">
        <f t="shared" si="143"/>
        <v>0</v>
      </c>
    </row>
    <row r="409" spans="1:35" ht="12.75" outlineLevel="1">
      <c r="A409" s="1" t="s">
        <v>950</v>
      </c>
      <c r="B409" s="16" t="s">
        <v>951</v>
      </c>
      <c r="C409" s="1" t="s">
        <v>1307</v>
      </c>
      <c r="E409" s="5">
        <v>0</v>
      </c>
      <c r="G409" s="5">
        <v>0</v>
      </c>
      <c r="I409" s="9">
        <f t="shared" si="136"/>
        <v>0</v>
      </c>
      <c r="K409" s="21">
        <f t="shared" si="137"/>
        <v>0</v>
      </c>
      <c r="M409" s="9">
        <v>0</v>
      </c>
      <c r="O409" s="9">
        <v>0</v>
      </c>
      <c r="Q409" s="9">
        <f t="shared" si="138"/>
        <v>0</v>
      </c>
      <c r="S409" s="21">
        <f t="shared" si="139"/>
        <v>0</v>
      </c>
      <c r="U409" s="9">
        <v>0</v>
      </c>
      <c r="W409" s="9">
        <v>0</v>
      </c>
      <c r="Y409" s="9">
        <f t="shared" si="140"/>
        <v>0</v>
      </c>
      <c r="AA409" s="21">
        <f t="shared" si="141"/>
        <v>0</v>
      </c>
      <c r="AC409" s="9">
        <v>0</v>
      </c>
      <c r="AE409" s="9">
        <v>291104.44</v>
      </c>
      <c r="AG409" s="9">
        <f t="shared" si="142"/>
        <v>-291104.44</v>
      </c>
      <c r="AI409" s="21" t="str">
        <f t="shared" si="143"/>
        <v>N.M.</v>
      </c>
    </row>
    <row r="410" spans="1:35" ht="12.75" outlineLevel="1">
      <c r="A410" s="1" t="s">
        <v>952</v>
      </c>
      <c r="B410" s="16" t="s">
        <v>953</v>
      </c>
      <c r="C410" s="1" t="s">
        <v>1308</v>
      </c>
      <c r="E410" s="5">
        <v>36376.42</v>
      </c>
      <c r="G410" s="5">
        <v>50551.395</v>
      </c>
      <c r="I410" s="9">
        <f t="shared" si="136"/>
        <v>-14174.974999999999</v>
      </c>
      <c r="K410" s="21">
        <f t="shared" si="137"/>
        <v>-0.28040719746705306</v>
      </c>
      <c r="M410" s="9">
        <v>99276.86</v>
      </c>
      <c r="O410" s="9">
        <v>98856.505</v>
      </c>
      <c r="Q410" s="9">
        <f t="shared" si="138"/>
        <v>420.3549999999959</v>
      </c>
      <c r="S410" s="21">
        <f t="shared" si="139"/>
        <v>0.004252173390107165</v>
      </c>
      <c r="U410" s="9">
        <v>36376.42</v>
      </c>
      <c r="W410" s="9">
        <v>50551.395</v>
      </c>
      <c r="Y410" s="9">
        <f t="shared" si="140"/>
        <v>-14174.974999999999</v>
      </c>
      <c r="AA410" s="21">
        <f t="shared" si="141"/>
        <v>-0.28040719746705306</v>
      </c>
      <c r="AC410" s="9">
        <v>409273.131</v>
      </c>
      <c r="AE410" s="9">
        <v>239109.308</v>
      </c>
      <c r="AG410" s="9">
        <f t="shared" si="142"/>
        <v>170163.823</v>
      </c>
      <c r="AI410" s="21">
        <f t="shared" si="143"/>
        <v>0.7116570426442789</v>
      </c>
    </row>
    <row r="411" spans="1:35" ht="12.75" outlineLevel="1">
      <c r="A411" s="1" t="s">
        <v>954</v>
      </c>
      <c r="B411" s="16" t="s">
        <v>955</v>
      </c>
      <c r="C411" s="1" t="s">
        <v>1309</v>
      </c>
      <c r="E411" s="5">
        <v>4572.84</v>
      </c>
      <c r="G411" s="5">
        <v>7802.06</v>
      </c>
      <c r="I411" s="9">
        <f t="shared" si="136"/>
        <v>-3229.2200000000003</v>
      </c>
      <c r="K411" s="21">
        <f t="shared" si="137"/>
        <v>-0.41389325383296205</v>
      </c>
      <c r="M411" s="9">
        <v>4572.84</v>
      </c>
      <c r="O411" s="9">
        <v>309599.96</v>
      </c>
      <c r="Q411" s="9">
        <f t="shared" si="138"/>
        <v>-305027.12</v>
      </c>
      <c r="S411" s="21">
        <f t="shared" si="139"/>
        <v>-0.9852298430529512</v>
      </c>
      <c r="U411" s="9">
        <v>4572.84</v>
      </c>
      <c r="W411" s="9">
        <v>7802.06</v>
      </c>
      <c r="Y411" s="9">
        <f t="shared" si="140"/>
        <v>-3229.2200000000003</v>
      </c>
      <c r="AA411" s="21">
        <f t="shared" si="141"/>
        <v>-0.41389325383296205</v>
      </c>
      <c r="AC411" s="9">
        <v>63469.66</v>
      </c>
      <c r="AE411" s="9">
        <v>288067.6</v>
      </c>
      <c r="AG411" s="9">
        <f t="shared" si="142"/>
        <v>-224597.93999999997</v>
      </c>
      <c r="AI411" s="21">
        <f t="shared" si="143"/>
        <v>-0.7796709522348226</v>
      </c>
    </row>
    <row r="412" spans="1:35" ht="12.75" outlineLevel="1">
      <c r="A412" s="1" t="s">
        <v>956</v>
      </c>
      <c r="B412" s="16" t="s">
        <v>957</v>
      </c>
      <c r="C412" s="1" t="s">
        <v>1310</v>
      </c>
      <c r="E412" s="5">
        <v>5108.39</v>
      </c>
      <c r="G412" s="5">
        <v>36272.47</v>
      </c>
      <c r="I412" s="9">
        <f t="shared" si="136"/>
        <v>-31164.08</v>
      </c>
      <c r="K412" s="21">
        <f t="shared" si="137"/>
        <v>-0.8591661940860382</v>
      </c>
      <c r="M412" s="9">
        <v>3443.39</v>
      </c>
      <c r="O412" s="9">
        <v>96462.74</v>
      </c>
      <c r="Q412" s="9">
        <f t="shared" si="138"/>
        <v>-93019.35</v>
      </c>
      <c r="S412" s="21">
        <f t="shared" si="139"/>
        <v>-0.9643034191232801</v>
      </c>
      <c r="U412" s="9">
        <v>5108.39</v>
      </c>
      <c r="W412" s="9">
        <v>36272.47</v>
      </c>
      <c r="Y412" s="9">
        <f t="shared" si="140"/>
        <v>-31164.08</v>
      </c>
      <c r="AA412" s="21">
        <f t="shared" si="141"/>
        <v>-0.8591661940860382</v>
      </c>
      <c r="AC412" s="9">
        <v>209735.83</v>
      </c>
      <c r="AE412" s="9">
        <v>310034.98</v>
      </c>
      <c r="AG412" s="9">
        <f t="shared" si="142"/>
        <v>-100299.15</v>
      </c>
      <c r="AI412" s="21">
        <f t="shared" si="143"/>
        <v>-0.3235091408072728</v>
      </c>
    </row>
    <row r="413" spans="1:35" ht="12.75" outlineLevel="1">
      <c r="A413" s="1" t="s">
        <v>958</v>
      </c>
      <c r="B413" s="16" t="s">
        <v>959</v>
      </c>
      <c r="C413" s="1" t="s">
        <v>1311</v>
      </c>
      <c r="E413" s="5">
        <v>0</v>
      </c>
      <c r="G413" s="5">
        <v>0</v>
      </c>
      <c r="I413" s="9">
        <f t="shared" si="136"/>
        <v>0</v>
      </c>
      <c r="K413" s="21">
        <f t="shared" si="137"/>
        <v>0</v>
      </c>
      <c r="M413" s="9">
        <v>0</v>
      </c>
      <c r="O413" s="9">
        <v>0</v>
      </c>
      <c r="Q413" s="9">
        <f t="shared" si="138"/>
        <v>0</v>
      </c>
      <c r="S413" s="21">
        <f t="shared" si="139"/>
        <v>0</v>
      </c>
      <c r="U413" s="9">
        <v>0</v>
      </c>
      <c r="W413" s="9">
        <v>0</v>
      </c>
      <c r="Y413" s="9">
        <f t="shared" si="140"/>
        <v>0</v>
      </c>
      <c r="AA413" s="21">
        <f t="shared" si="141"/>
        <v>0</v>
      </c>
      <c r="AC413" s="9">
        <v>0</v>
      </c>
      <c r="AE413" s="9">
        <v>238.58</v>
      </c>
      <c r="AG413" s="9">
        <f t="shared" si="142"/>
        <v>-238.58</v>
      </c>
      <c r="AI413" s="21" t="str">
        <f t="shared" si="143"/>
        <v>N.M.</v>
      </c>
    </row>
    <row r="414" spans="1:35" ht="12.75" outlineLevel="1">
      <c r="A414" s="1" t="s">
        <v>960</v>
      </c>
      <c r="B414" s="16" t="s">
        <v>961</v>
      </c>
      <c r="C414" s="1" t="s">
        <v>1312</v>
      </c>
      <c r="E414" s="5">
        <v>487</v>
      </c>
      <c r="G414" s="5">
        <v>487</v>
      </c>
      <c r="I414" s="9">
        <f t="shared" si="136"/>
        <v>0</v>
      </c>
      <c r="K414" s="21">
        <f t="shared" si="137"/>
        <v>0</v>
      </c>
      <c r="M414" s="9">
        <v>29199.45</v>
      </c>
      <c r="O414" s="9">
        <v>32846.9</v>
      </c>
      <c r="Q414" s="9">
        <f t="shared" si="138"/>
        <v>-3647.4500000000007</v>
      </c>
      <c r="S414" s="21">
        <f t="shared" si="139"/>
        <v>-0.11104396457504363</v>
      </c>
      <c r="U414" s="9">
        <v>487</v>
      </c>
      <c r="W414" s="9">
        <v>487</v>
      </c>
      <c r="Y414" s="9">
        <f t="shared" si="140"/>
        <v>0</v>
      </c>
      <c r="AA414" s="21">
        <f t="shared" si="141"/>
        <v>0</v>
      </c>
      <c r="AC414" s="9">
        <v>65855.9</v>
      </c>
      <c r="AE414" s="9">
        <v>73904.9</v>
      </c>
      <c r="AG414" s="9">
        <f t="shared" si="142"/>
        <v>-8049</v>
      </c>
      <c r="AI414" s="21">
        <f t="shared" si="143"/>
        <v>-0.10891023463938115</v>
      </c>
    </row>
    <row r="415" spans="1:35" ht="12.75" outlineLevel="1">
      <c r="A415" s="1" t="s">
        <v>962</v>
      </c>
      <c r="B415" s="16" t="s">
        <v>963</v>
      </c>
      <c r="C415" s="1" t="s">
        <v>1313</v>
      </c>
      <c r="E415" s="5">
        <v>10075.42</v>
      </c>
      <c r="G415" s="5">
        <v>112139.02</v>
      </c>
      <c r="I415" s="9">
        <f t="shared" si="136"/>
        <v>-102063.6</v>
      </c>
      <c r="K415" s="21">
        <f t="shared" si="137"/>
        <v>-0.9101524161705712</v>
      </c>
      <c r="M415" s="9">
        <v>26955.8</v>
      </c>
      <c r="O415" s="9">
        <v>707988.08</v>
      </c>
      <c r="Q415" s="9">
        <f t="shared" si="138"/>
        <v>-681032.2799999999</v>
      </c>
      <c r="S415" s="21">
        <f t="shared" si="139"/>
        <v>-0.9619261951415905</v>
      </c>
      <c r="U415" s="9">
        <v>10075.42</v>
      </c>
      <c r="W415" s="9">
        <v>112139.02</v>
      </c>
      <c r="Y415" s="9">
        <f t="shared" si="140"/>
        <v>-102063.6</v>
      </c>
      <c r="AA415" s="21">
        <f t="shared" si="141"/>
        <v>-0.9101524161705712</v>
      </c>
      <c r="AC415" s="9">
        <v>522637.53</v>
      </c>
      <c r="AE415" s="9">
        <v>1024903.08</v>
      </c>
      <c r="AG415" s="9">
        <f t="shared" si="142"/>
        <v>-502265.54999999993</v>
      </c>
      <c r="AI415" s="21">
        <f t="shared" si="143"/>
        <v>-0.4900615090355665</v>
      </c>
    </row>
    <row r="416" spans="1:35" ht="12.75" outlineLevel="1">
      <c r="A416" s="1" t="s">
        <v>964</v>
      </c>
      <c r="B416" s="16" t="s">
        <v>965</v>
      </c>
      <c r="C416" s="1" t="s">
        <v>1314</v>
      </c>
      <c r="E416" s="5">
        <v>2093.92</v>
      </c>
      <c r="G416" s="5">
        <v>1536.68</v>
      </c>
      <c r="I416" s="9">
        <f t="shared" si="136"/>
        <v>557.24</v>
      </c>
      <c r="K416" s="21">
        <f t="shared" si="137"/>
        <v>0.3626259208163053</v>
      </c>
      <c r="M416" s="9">
        <v>6405.18</v>
      </c>
      <c r="O416" s="9">
        <v>4612.03</v>
      </c>
      <c r="Q416" s="9">
        <f t="shared" si="138"/>
        <v>1793.1500000000005</v>
      </c>
      <c r="S416" s="21">
        <f t="shared" si="139"/>
        <v>0.38879842498856265</v>
      </c>
      <c r="U416" s="9">
        <v>2093.92</v>
      </c>
      <c r="W416" s="9">
        <v>1536.68</v>
      </c>
      <c r="Y416" s="9">
        <f t="shared" si="140"/>
        <v>557.24</v>
      </c>
      <c r="AA416" s="21">
        <f t="shared" si="141"/>
        <v>0.3626259208163053</v>
      </c>
      <c r="AC416" s="9">
        <v>25400.55</v>
      </c>
      <c r="AE416" s="9">
        <v>43775.94</v>
      </c>
      <c r="AG416" s="9">
        <f t="shared" si="142"/>
        <v>-18375.390000000003</v>
      </c>
      <c r="AI416" s="21">
        <f t="shared" si="143"/>
        <v>-0.41976003256583416</v>
      </c>
    </row>
    <row r="417" spans="1:35" ht="12.75" outlineLevel="1">
      <c r="A417" s="1" t="s">
        <v>966</v>
      </c>
      <c r="B417" s="16" t="s">
        <v>967</v>
      </c>
      <c r="C417" s="1" t="s">
        <v>1315</v>
      </c>
      <c r="E417" s="5">
        <v>0</v>
      </c>
      <c r="G417" s="5">
        <v>0</v>
      </c>
      <c r="I417" s="9">
        <f t="shared" si="136"/>
        <v>0</v>
      </c>
      <c r="K417" s="21">
        <f t="shared" si="137"/>
        <v>0</v>
      </c>
      <c r="M417" s="9">
        <v>0</v>
      </c>
      <c r="O417" s="9">
        <v>-136262.42</v>
      </c>
      <c r="Q417" s="9">
        <f t="shared" si="138"/>
        <v>136262.42</v>
      </c>
      <c r="S417" s="21" t="str">
        <f t="shared" si="139"/>
        <v>N.M.</v>
      </c>
      <c r="U417" s="9">
        <v>0</v>
      </c>
      <c r="W417" s="9">
        <v>0</v>
      </c>
      <c r="Y417" s="9">
        <f t="shared" si="140"/>
        <v>0</v>
      </c>
      <c r="AA417" s="21">
        <f t="shared" si="141"/>
        <v>0</v>
      </c>
      <c r="AC417" s="9">
        <v>-19196.51</v>
      </c>
      <c r="AE417" s="9">
        <v>-136262.42</v>
      </c>
      <c r="AG417" s="9">
        <f t="shared" si="142"/>
        <v>117065.91000000002</v>
      </c>
      <c r="AI417" s="21">
        <f t="shared" si="143"/>
        <v>0.8591210254448732</v>
      </c>
    </row>
    <row r="418" spans="1:35" ht="12.75" outlineLevel="1">
      <c r="A418" s="1" t="s">
        <v>968</v>
      </c>
      <c r="B418" s="16" t="s">
        <v>969</v>
      </c>
      <c r="C418" s="1" t="s">
        <v>1316</v>
      </c>
      <c r="E418" s="5">
        <v>0</v>
      </c>
      <c r="G418" s="5">
        <v>0</v>
      </c>
      <c r="I418" s="9">
        <f t="shared" si="136"/>
        <v>0</v>
      </c>
      <c r="K418" s="21">
        <f t="shared" si="137"/>
        <v>0</v>
      </c>
      <c r="M418" s="9">
        <v>39316.58</v>
      </c>
      <c r="O418" s="9">
        <v>-309378.01</v>
      </c>
      <c r="Q418" s="9">
        <f t="shared" si="138"/>
        <v>348694.59</v>
      </c>
      <c r="S418" s="21">
        <f t="shared" si="139"/>
        <v>1.127082658525084</v>
      </c>
      <c r="U418" s="9">
        <v>0</v>
      </c>
      <c r="W418" s="9">
        <v>0</v>
      </c>
      <c r="Y418" s="9">
        <f t="shared" si="140"/>
        <v>0</v>
      </c>
      <c r="AA418" s="21">
        <f t="shared" si="141"/>
        <v>0</v>
      </c>
      <c r="AC418" s="9">
        <v>237566.15</v>
      </c>
      <c r="AE418" s="9">
        <v>185910</v>
      </c>
      <c r="AG418" s="9">
        <f t="shared" si="142"/>
        <v>51656.149999999994</v>
      </c>
      <c r="AI418" s="21">
        <f t="shared" si="143"/>
        <v>0.2778556828572965</v>
      </c>
    </row>
    <row r="419" spans="1:35" ht="12.75" outlineLevel="1">
      <c r="A419" s="1" t="s">
        <v>970</v>
      </c>
      <c r="B419" s="16" t="s">
        <v>971</v>
      </c>
      <c r="C419" s="1" t="s">
        <v>1317</v>
      </c>
      <c r="E419" s="5">
        <v>-66970.17</v>
      </c>
      <c r="G419" s="5">
        <v>-209786</v>
      </c>
      <c r="I419" s="9">
        <f t="shared" si="136"/>
        <v>142815.83000000002</v>
      </c>
      <c r="K419" s="21">
        <f t="shared" si="137"/>
        <v>0.6807691171002832</v>
      </c>
      <c r="M419" s="9">
        <v>-183662.15</v>
      </c>
      <c r="O419" s="9">
        <v>-346459</v>
      </c>
      <c r="Q419" s="9">
        <f t="shared" si="138"/>
        <v>162796.85</v>
      </c>
      <c r="S419" s="21">
        <f t="shared" si="139"/>
        <v>0.4698877789291085</v>
      </c>
      <c r="U419" s="9">
        <v>-66970.17</v>
      </c>
      <c r="W419" s="9">
        <v>-209786</v>
      </c>
      <c r="Y419" s="9">
        <f t="shared" si="140"/>
        <v>142815.83000000002</v>
      </c>
      <c r="AA419" s="21">
        <f t="shared" si="141"/>
        <v>0.6807691171002832</v>
      </c>
      <c r="AC419" s="9">
        <v>-295493.53</v>
      </c>
      <c r="AE419" s="9">
        <v>-810019</v>
      </c>
      <c r="AG419" s="9">
        <f t="shared" si="142"/>
        <v>514525.47</v>
      </c>
      <c r="AI419" s="21">
        <f t="shared" si="143"/>
        <v>0.6352017298359668</v>
      </c>
    </row>
    <row r="420" spans="1:35" ht="12.75" outlineLevel="1">
      <c r="A420" s="1" t="s">
        <v>972</v>
      </c>
      <c r="B420" s="16" t="s">
        <v>973</v>
      </c>
      <c r="C420" s="1" t="s">
        <v>1318</v>
      </c>
      <c r="E420" s="5">
        <v>0</v>
      </c>
      <c r="G420" s="5">
        <v>36543.14</v>
      </c>
      <c r="I420" s="9">
        <f t="shared" si="136"/>
        <v>-36543.14</v>
      </c>
      <c r="K420" s="21" t="str">
        <f t="shared" si="137"/>
        <v>N.M.</v>
      </c>
      <c r="M420" s="9">
        <v>41837.46</v>
      </c>
      <c r="O420" s="9">
        <v>156503.58</v>
      </c>
      <c r="Q420" s="9">
        <f t="shared" si="138"/>
        <v>-114666.12</v>
      </c>
      <c r="S420" s="21">
        <f t="shared" si="139"/>
        <v>-0.7326741024071143</v>
      </c>
      <c r="U420" s="9">
        <v>0</v>
      </c>
      <c r="W420" s="9">
        <v>36543.14</v>
      </c>
      <c r="Y420" s="9">
        <f t="shared" si="140"/>
        <v>-36543.14</v>
      </c>
      <c r="AA420" s="21" t="str">
        <f t="shared" si="141"/>
        <v>N.M.</v>
      </c>
      <c r="AC420" s="9">
        <v>294320.1</v>
      </c>
      <c r="AE420" s="9">
        <v>589432.85</v>
      </c>
      <c r="AG420" s="9">
        <f t="shared" si="142"/>
        <v>-295112.75</v>
      </c>
      <c r="AI420" s="21">
        <f t="shared" si="143"/>
        <v>-0.5006723836311465</v>
      </c>
    </row>
    <row r="421" spans="1:35" ht="12.75" outlineLevel="1">
      <c r="A421" s="1" t="s">
        <v>974</v>
      </c>
      <c r="B421" s="16" t="s">
        <v>975</v>
      </c>
      <c r="C421" s="1" t="s">
        <v>1319</v>
      </c>
      <c r="E421" s="5">
        <v>1719.26</v>
      </c>
      <c r="G421" s="5">
        <v>1232.57</v>
      </c>
      <c r="I421" s="9">
        <f t="shared" si="136"/>
        <v>486.69000000000005</v>
      </c>
      <c r="K421" s="21">
        <f t="shared" si="137"/>
        <v>0.3948578985372028</v>
      </c>
      <c r="M421" s="9">
        <v>5361.93</v>
      </c>
      <c r="O421" s="9">
        <v>-175.31</v>
      </c>
      <c r="Q421" s="9">
        <f t="shared" si="138"/>
        <v>5537.240000000001</v>
      </c>
      <c r="S421" s="21" t="str">
        <f t="shared" si="139"/>
        <v>N.M.</v>
      </c>
      <c r="U421" s="9">
        <v>1719.26</v>
      </c>
      <c r="W421" s="9">
        <v>1232.57</v>
      </c>
      <c r="Y421" s="9">
        <f t="shared" si="140"/>
        <v>486.69000000000005</v>
      </c>
      <c r="AA421" s="21">
        <f t="shared" si="141"/>
        <v>0.3948578985372028</v>
      </c>
      <c r="AC421" s="9">
        <v>11930.97</v>
      </c>
      <c r="AE421" s="9">
        <v>43036.19</v>
      </c>
      <c r="AG421" s="9">
        <f t="shared" si="142"/>
        <v>-31105.22</v>
      </c>
      <c r="AI421" s="21">
        <f t="shared" si="143"/>
        <v>-0.7227689068200508</v>
      </c>
    </row>
    <row r="422" spans="1:35" ht="12.75" outlineLevel="1">
      <c r="A422" s="1" t="s">
        <v>976</v>
      </c>
      <c r="B422" s="16" t="s">
        <v>977</v>
      </c>
      <c r="C422" s="1" t="s">
        <v>1320</v>
      </c>
      <c r="E422" s="5">
        <v>0</v>
      </c>
      <c r="G422" s="5">
        <v>5472.75</v>
      </c>
      <c r="I422" s="9">
        <f t="shared" si="136"/>
        <v>-5472.75</v>
      </c>
      <c r="K422" s="21" t="str">
        <f t="shared" si="137"/>
        <v>N.M.</v>
      </c>
      <c r="M422" s="9">
        <v>1312.27</v>
      </c>
      <c r="O422" s="9">
        <v>5520.32</v>
      </c>
      <c r="Q422" s="9">
        <f t="shared" si="138"/>
        <v>-4208.049999999999</v>
      </c>
      <c r="S422" s="21">
        <f t="shared" si="139"/>
        <v>-0.7622837081908295</v>
      </c>
      <c r="U422" s="9">
        <v>0</v>
      </c>
      <c r="W422" s="9">
        <v>5472.75</v>
      </c>
      <c r="Y422" s="9">
        <f t="shared" si="140"/>
        <v>-5472.75</v>
      </c>
      <c r="AA422" s="21" t="str">
        <f t="shared" si="141"/>
        <v>N.M.</v>
      </c>
      <c r="AC422" s="9">
        <v>9564.98</v>
      </c>
      <c r="AE422" s="9">
        <v>-2339.53</v>
      </c>
      <c r="AG422" s="9">
        <f t="shared" si="142"/>
        <v>11904.51</v>
      </c>
      <c r="AI422" s="21">
        <f t="shared" si="143"/>
        <v>5.088419468867678</v>
      </c>
    </row>
    <row r="423" spans="1:35" ht="12.75" outlineLevel="1">
      <c r="A423" s="1" t="s">
        <v>978</v>
      </c>
      <c r="B423" s="16" t="s">
        <v>979</v>
      </c>
      <c r="C423" s="1" t="s">
        <v>1321</v>
      </c>
      <c r="E423" s="5">
        <v>0</v>
      </c>
      <c r="G423" s="5">
        <v>-46294.38</v>
      </c>
      <c r="I423" s="9">
        <f t="shared" si="136"/>
        <v>46294.38</v>
      </c>
      <c r="K423" s="21" t="str">
        <f t="shared" si="137"/>
        <v>N.M.</v>
      </c>
      <c r="M423" s="9">
        <v>-58820.33</v>
      </c>
      <c r="O423" s="9">
        <v>-200123.55</v>
      </c>
      <c r="Q423" s="9">
        <f t="shared" si="138"/>
        <v>141303.21999999997</v>
      </c>
      <c r="S423" s="21">
        <f t="shared" si="139"/>
        <v>0.7060799191299574</v>
      </c>
      <c r="U423" s="9">
        <v>0</v>
      </c>
      <c r="W423" s="9">
        <v>-46294.38</v>
      </c>
      <c r="Y423" s="9">
        <f t="shared" si="140"/>
        <v>46294.38</v>
      </c>
      <c r="AA423" s="21" t="str">
        <f t="shared" si="141"/>
        <v>N.M.</v>
      </c>
      <c r="AC423" s="9">
        <v>-383200.57</v>
      </c>
      <c r="AE423" s="9">
        <v>-780830.28</v>
      </c>
      <c r="AG423" s="9">
        <f t="shared" si="142"/>
        <v>397629.71</v>
      </c>
      <c r="AI423" s="21">
        <f t="shared" si="143"/>
        <v>0.5092396135047427</v>
      </c>
    </row>
    <row r="424" spans="1:35" ht="12.75" outlineLevel="1">
      <c r="A424" s="1" t="s">
        <v>980</v>
      </c>
      <c r="B424" s="16" t="s">
        <v>981</v>
      </c>
      <c r="C424" s="1" t="s">
        <v>1322</v>
      </c>
      <c r="E424" s="5">
        <v>-1982834</v>
      </c>
      <c r="G424" s="5">
        <v>-398610</v>
      </c>
      <c r="I424" s="9">
        <f t="shared" si="136"/>
        <v>-1584224</v>
      </c>
      <c r="K424" s="21">
        <f t="shared" si="137"/>
        <v>-3.9743709390130704</v>
      </c>
      <c r="M424" s="9">
        <v>-1907804</v>
      </c>
      <c r="O424" s="9">
        <v>1565332</v>
      </c>
      <c r="Q424" s="9">
        <f t="shared" si="138"/>
        <v>-3473136</v>
      </c>
      <c r="S424" s="21">
        <f t="shared" si="139"/>
        <v>-2.2187855355924495</v>
      </c>
      <c r="U424" s="9">
        <v>-1982834</v>
      </c>
      <c r="W424" s="9">
        <v>-398610</v>
      </c>
      <c r="Y424" s="9">
        <f t="shared" si="140"/>
        <v>-1584224</v>
      </c>
      <c r="AA424" s="21">
        <f t="shared" si="141"/>
        <v>-3.9743709390130704</v>
      </c>
      <c r="AC424" s="9">
        <v>3482741</v>
      </c>
      <c r="AE424" s="9">
        <v>-2171238</v>
      </c>
      <c r="AG424" s="9">
        <f t="shared" si="142"/>
        <v>5653979</v>
      </c>
      <c r="AI424" s="21">
        <f t="shared" si="143"/>
        <v>2.604034656725794</v>
      </c>
    </row>
    <row r="425" spans="1:35" ht="12.75" outlineLevel="1">
      <c r="A425" s="1" t="s">
        <v>982</v>
      </c>
      <c r="B425" s="16" t="s">
        <v>983</v>
      </c>
      <c r="C425" s="1" t="s">
        <v>1323</v>
      </c>
      <c r="E425" s="5">
        <v>2095671</v>
      </c>
      <c r="G425" s="5">
        <v>406085</v>
      </c>
      <c r="I425" s="9">
        <f t="shared" si="136"/>
        <v>1689586</v>
      </c>
      <c r="K425" s="21">
        <f t="shared" si="137"/>
        <v>4.160670795523105</v>
      </c>
      <c r="M425" s="9">
        <v>1961660</v>
      </c>
      <c r="O425" s="9">
        <v>-1038985</v>
      </c>
      <c r="Q425" s="9">
        <f t="shared" si="138"/>
        <v>3000645</v>
      </c>
      <c r="S425" s="21">
        <f t="shared" si="139"/>
        <v>2.8880542067498567</v>
      </c>
      <c r="U425" s="9">
        <v>2095671</v>
      </c>
      <c r="W425" s="9">
        <v>406085</v>
      </c>
      <c r="Y425" s="9">
        <f t="shared" si="140"/>
        <v>1689586</v>
      </c>
      <c r="AA425" s="21">
        <f t="shared" si="141"/>
        <v>4.160670795523105</v>
      </c>
      <c r="AC425" s="9">
        <v>-3137226</v>
      </c>
      <c r="AE425" s="9">
        <v>4747307</v>
      </c>
      <c r="AG425" s="9">
        <f t="shared" si="142"/>
        <v>-7884533</v>
      </c>
      <c r="AI425" s="21">
        <f t="shared" si="143"/>
        <v>-1.6608432949459557</v>
      </c>
    </row>
    <row r="426" spans="1:35" ht="12.75" outlineLevel="1">
      <c r="A426" s="1" t="s">
        <v>984</v>
      </c>
      <c r="B426" s="16" t="s">
        <v>985</v>
      </c>
      <c r="C426" s="1" t="s">
        <v>1324</v>
      </c>
      <c r="E426" s="5">
        <v>-49741.92</v>
      </c>
      <c r="G426" s="5">
        <v>-83524.16</v>
      </c>
      <c r="I426" s="9">
        <f t="shared" si="136"/>
        <v>33782.240000000005</v>
      </c>
      <c r="K426" s="21">
        <f t="shared" si="137"/>
        <v>0.40446069735990164</v>
      </c>
      <c r="M426" s="9">
        <v>-27312.71</v>
      </c>
      <c r="O426" s="9">
        <v>-3483652.55</v>
      </c>
      <c r="Q426" s="9">
        <f t="shared" si="138"/>
        <v>3456339.84</v>
      </c>
      <c r="S426" s="21">
        <f t="shared" si="139"/>
        <v>0.9921597491116042</v>
      </c>
      <c r="U426" s="9">
        <v>-49741.92</v>
      </c>
      <c r="W426" s="9">
        <v>-83524.16</v>
      </c>
      <c r="Y426" s="9">
        <f t="shared" si="140"/>
        <v>33782.240000000005</v>
      </c>
      <c r="AA426" s="21">
        <f t="shared" si="141"/>
        <v>0.40446069735990164</v>
      </c>
      <c r="AC426" s="9">
        <v>-334969.3</v>
      </c>
      <c r="AE426" s="9">
        <v>-11273176.85</v>
      </c>
      <c r="AG426" s="9">
        <f t="shared" si="142"/>
        <v>10938207.549999999</v>
      </c>
      <c r="AI426" s="21">
        <f t="shared" si="143"/>
        <v>0.9702861664944074</v>
      </c>
    </row>
    <row r="427" spans="1:35" ht="12.75" outlineLevel="1">
      <c r="A427" s="1" t="s">
        <v>986</v>
      </c>
      <c r="B427" s="16" t="s">
        <v>987</v>
      </c>
      <c r="C427" s="1" t="s">
        <v>1325</v>
      </c>
      <c r="E427" s="5">
        <v>-63095.08</v>
      </c>
      <c r="G427" s="5">
        <v>76049.16</v>
      </c>
      <c r="I427" s="9">
        <f t="shared" si="136"/>
        <v>-139144.24</v>
      </c>
      <c r="K427" s="21">
        <f t="shared" si="137"/>
        <v>-1.8296617608925594</v>
      </c>
      <c r="M427" s="9">
        <v>-26543.29</v>
      </c>
      <c r="O427" s="9">
        <v>2957305.55</v>
      </c>
      <c r="Q427" s="9">
        <f t="shared" si="138"/>
        <v>-2983848.84</v>
      </c>
      <c r="S427" s="21">
        <f t="shared" si="139"/>
        <v>-1.008975497983291</v>
      </c>
      <c r="U427" s="9">
        <v>-63095.08</v>
      </c>
      <c r="W427" s="9">
        <v>76049.16</v>
      </c>
      <c r="Y427" s="9">
        <f t="shared" si="140"/>
        <v>-139144.24</v>
      </c>
      <c r="AA427" s="21">
        <f t="shared" si="141"/>
        <v>-1.8296617608925594</v>
      </c>
      <c r="AC427" s="9">
        <v>-10545.7</v>
      </c>
      <c r="AE427" s="9">
        <v>8697107.85</v>
      </c>
      <c r="AG427" s="9">
        <f t="shared" si="142"/>
        <v>-8707653.549999999</v>
      </c>
      <c r="AI427" s="21">
        <f t="shared" si="143"/>
        <v>-1.0012125525153743</v>
      </c>
    </row>
    <row r="428" spans="1:35" ht="12.75" outlineLevel="1">
      <c r="A428" s="1" t="s">
        <v>988</v>
      </c>
      <c r="B428" s="16" t="s">
        <v>989</v>
      </c>
      <c r="C428" s="1" t="s">
        <v>1326</v>
      </c>
      <c r="E428" s="5">
        <v>1238801.75</v>
      </c>
      <c r="G428" s="5">
        <v>12373530</v>
      </c>
      <c r="I428" s="9">
        <f t="shared" si="136"/>
        <v>-11134728.25</v>
      </c>
      <c r="K428" s="21">
        <f t="shared" si="137"/>
        <v>-0.8998829153846962</v>
      </c>
      <c r="M428" s="9">
        <v>15670869.75</v>
      </c>
      <c r="O428" s="9">
        <v>34413382</v>
      </c>
      <c r="Q428" s="9">
        <f t="shared" si="138"/>
        <v>-18742512.25</v>
      </c>
      <c r="S428" s="21">
        <f t="shared" si="139"/>
        <v>-0.5446286055232816</v>
      </c>
      <c r="U428" s="9">
        <v>1238801.75</v>
      </c>
      <c r="W428" s="9">
        <v>12373530</v>
      </c>
      <c r="Y428" s="9">
        <f t="shared" si="140"/>
        <v>-11134728.25</v>
      </c>
      <c r="AA428" s="21">
        <f t="shared" si="141"/>
        <v>-0.8998829153846962</v>
      </c>
      <c r="AC428" s="9">
        <v>99126769.75</v>
      </c>
      <c r="AE428" s="9">
        <v>124920107</v>
      </c>
      <c r="AG428" s="9">
        <f t="shared" si="142"/>
        <v>-25793337.25</v>
      </c>
      <c r="AI428" s="21">
        <f t="shared" si="143"/>
        <v>-0.2064786676015255</v>
      </c>
    </row>
    <row r="429" spans="1:35" ht="12.75" outlineLevel="1">
      <c r="A429" s="1" t="s">
        <v>990</v>
      </c>
      <c r="B429" s="16" t="s">
        <v>991</v>
      </c>
      <c r="C429" s="1" t="s">
        <v>1327</v>
      </c>
      <c r="E429" s="5">
        <v>-1109599.79</v>
      </c>
      <c r="G429" s="5">
        <v>-12308141</v>
      </c>
      <c r="I429" s="9">
        <f t="shared" si="136"/>
        <v>11198541.21</v>
      </c>
      <c r="K429" s="21">
        <f t="shared" si="137"/>
        <v>0.9098483036552799</v>
      </c>
      <c r="M429" s="9">
        <v>-15477734.29</v>
      </c>
      <c r="O429" s="9">
        <v>-34167095</v>
      </c>
      <c r="Q429" s="9">
        <f t="shared" si="138"/>
        <v>18689360.71</v>
      </c>
      <c r="S429" s="21">
        <f t="shared" si="139"/>
        <v>0.5469988218196484</v>
      </c>
      <c r="U429" s="9">
        <v>-1109599.79</v>
      </c>
      <c r="W429" s="9">
        <v>-12308141</v>
      </c>
      <c r="Y429" s="9">
        <f t="shared" si="140"/>
        <v>11198541.21</v>
      </c>
      <c r="AA429" s="21">
        <f t="shared" si="141"/>
        <v>0.9098483036552799</v>
      </c>
      <c r="AC429" s="9">
        <v>-99124291.29</v>
      </c>
      <c r="AE429" s="9">
        <v>-124425906</v>
      </c>
      <c r="AG429" s="9">
        <f t="shared" si="142"/>
        <v>25301614.709999993</v>
      </c>
      <c r="AI429" s="21">
        <f t="shared" si="143"/>
        <v>0.20334683928280975</v>
      </c>
    </row>
    <row r="430" spans="1:35" ht="12.75" outlineLevel="1">
      <c r="A430" s="1" t="s">
        <v>992</v>
      </c>
      <c r="B430" s="16" t="s">
        <v>993</v>
      </c>
      <c r="C430" s="1" t="s">
        <v>1328</v>
      </c>
      <c r="E430" s="5">
        <v>1687711.79</v>
      </c>
      <c r="G430" s="5">
        <v>-503653</v>
      </c>
      <c r="I430" s="9">
        <f t="shared" si="136"/>
        <v>2191364.79</v>
      </c>
      <c r="K430" s="21">
        <f t="shared" si="137"/>
        <v>4.3509416006655375</v>
      </c>
      <c r="M430" s="9">
        <v>1660453.44</v>
      </c>
      <c r="O430" s="9">
        <v>-622570</v>
      </c>
      <c r="Q430" s="9">
        <f t="shared" si="138"/>
        <v>2283023.44</v>
      </c>
      <c r="S430" s="21">
        <f t="shared" si="139"/>
        <v>3.667095170021042</v>
      </c>
      <c r="U430" s="9">
        <v>1687711.79</v>
      </c>
      <c r="W430" s="9">
        <v>-503653</v>
      </c>
      <c r="Y430" s="9">
        <f t="shared" si="140"/>
        <v>2191364.79</v>
      </c>
      <c r="AA430" s="21">
        <f t="shared" si="141"/>
        <v>4.3509416006655375</v>
      </c>
      <c r="AC430" s="9">
        <v>1396784.17</v>
      </c>
      <c r="AE430" s="9">
        <v>667820</v>
      </c>
      <c r="AG430" s="9">
        <f t="shared" si="142"/>
        <v>728964.1699999999</v>
      </c>
      <c r="AI430" s="21">
        <f t="shared" si="143"/>
        <v>1.0915578599023688</v>
      </c>
    </row>
    <row r="431" spans="1:35" ht="12.75" outlineLevel="1">
      <c r="A431" s="1" t="s">
        <v>994</v>
      </c>
      <c r="B431" s="16" t="s">
        <v>995</v>
      </c>
      <c r="C431" s="1" t="s">
        <v>1329</v>
      </c>
      <c r="E431" s="5">
        <v>-36904.86</v>
      </c>
      <c r="G431" s="5">
        <v>554582.748</v>
      </c>
      <c r="I431" s="9">
        <f t="shared" si="136"/>
        <v>-591487.608</v>
      </c>
      <c r="K431" s="21">
        <f t="shared" si="137"/>
        <v>-1.0665452723386917</v>
      </c>
      <c r="M431" s="9">
        <v>-12541.19</v>
      </c>
      <c r="O431" s="9">
        <v>-116186.30200000003</v>
      </c>
      <c r="Q431" s="9">
        <f t="shared" si="138"/>
        <v>103645.11200000002</v>
      </c>
      <c r="S431" s="21">
        <f t="shared" si="139"/>
        <v>0.8920596508872448</v>
      </c>
      <c r="U431" s="9">
        <v>-36904.86</v>
      </c>
      <c r="W431" s="9">
        <v>554582.748</v>
      </c>
      <c r="Y431" s="9">
        <f t="shared" si="140"/>
        <v>-591487.608</v>
      </c>
      <c r="AA431" s="21">
        <f t="shared" si="141"/>
        <v>-1.0665452723386917</v>
      </c>
      <c r="AC431" s="9">
        <v>-236905.968</v>
      </c>
      <c r="AE431" s="9">
        <v>132294.36800000002</v>
      </c>
      <c r="AG431" s="9">
        <f t="shared" si="142"/>
        <v>-369200.336</v>
      </c>
      <c r="AI431" s="21">
        <f t="shared" si="143"/>
        <v>-2.7907487036787533</v>
      </c>
    </row>
    <row r="432" spans="1:35" ht="12.75" outlineLevel="1">
      <c r="A432" s="1" t="s">
        <v>996</v>
      </c>
      <c r="B432" s="16" t="s">
        <v>997</v>
      </c>
      <c r="C432" s="1" t="s">
        <v>1330</v>
      </c>
      <c r="E432" s="5">
        <v>0</v>
      </c>
      <c r="G432" s="5">
        <v>133498.78</v>
      </c>
      <c r="I432" s="9">
        <f t="shared" si="136"/>
        <v>-133498.78</v>
      </c>
      <c r="K432" s="21" t="str">
        <f t="shared" si="137"/>
        <v>N.M.</v>
      </c>
      <c r="M432" s="9">
        <v>0</v>
      </c>
      <c r="O432" s="9">
        <v>450744.78</v>
      </c>
      <c r="Q432" s="9">
        <f t="shared" si="138"/>
        <v>-450744.78</v>
      </c>
      <c r="S432" s="21" t="str">
        <f t="shared" si="139"/>
        <v>N.M.</v>
      </c>
      <c r="U432" s="9">
        <v>0</v>
      </c>
      <c r="W432" s="9">
        <v>133498.78</v>
      </c>
      <c r="Y432" s="9">
        <f t="shared" si="140"/>
        <v>-133498.78</v>
      </c>
      <c r="AA432" s="21" t="str">
        <f t="shared" si="141"/>
        <v>N.M.</v>
      </c>
      <c r="AC432" s="9">
        <v>-112446.15</v>
      </c>
      <c r="AE432" s="9">
        <v>440612.97</v>
      </c>
      <c r="AG432" s="9">
        <f t="shared" si="142"/>
        <v>-553059.12</v>
      </c>
      <c r="AI432" s="21">
        <f t="shared" si="143"/>
        <v>-1.255203903779773</v>
      </c>
    </row>
    <row r="433" spans="1:35" ht="12.75" outlineLevel="1">
      <c r="A433" s="1" t="s">
        <v>998</v>
      </c>
      <c r="B433" s="16" t="s">
        <v>999</v>
      </c>
      <c r="C433" s="1" t="s">
        <v>1331</v>
      </c>
      <c r="E433" s="5">
        <v>1241.74</v>
      </c>
      <c r="G433" s="5">
        <v>-2.04</v>
      </c>
      <c r="I433" s="9">
        <f t="shared" si="136"/>
        <v>1243.78</v>
      </c>
      <c r="K433" s="21" t="str">
        <f t="shared" si="137"/>
        <v>N.M.</v>
      </c>
      <c r="M433" s="9">
        <v>-42291.41</v>
      </c>
      <c r="O433" s="9">
        <v>-912.15</v>
      </c>
      <c r="Q433" s="9">
        <f t="shared" si="138"/>
        <v>-41379.26</v>
      </c>
      <c r="S433" s="21" t="str">
        <f t="shared" si="139"/>
        <v>N.M.</v>
      </c>
      <c r="U433" s="9">
        <v>1241.74</v>
      </c>
      <c r="W433" s="9">
        <v>-2.04</v>
      </c>
      <c r="Y433" s="9">
        <f t="shared" si="140"/>
        <v>1243.78</v>
      </c>
      <c r="AA433" s="21" t="str">
        <f t="shared" si="141"/>
        <v>N.M.</v>
      </c>
      <c r="AC433" s="9">
        <v>-19193.57</v>
      </c>
      <c r="AE433" s="9">
        <v>1304.71</v>
      </c>
      <c r="AG433" s="9">
        <f t="shared" si="142"/>
        <v>-20498.28</v>
      </c>
      <c r="AI433" s="21" t="str">
        <f t="shared" si="143"/>
        <v>N.M.</v>
      </c>
    </row>
    <row r="434" spans="1:35" ht="12.75" outlineLevel="1">
      <c r="A434" s="1" t="s">
        <v>1000</v>
      </c>
      <c r="B434" s="16" t="s">
        <v>1001</v>
      </c>
      <c r="C434" s="1" t="s">
        <v>1332</v>
      </c>
      <c r="E434" s="5">
        <v>15777.98</v>
      </c>
      <c r="G434" s="5">
        <v>10467.9</v>
      </c>
      <c r="I434" s="9">
        <f t="shared" si="136"/>
        <v>5310.08</v>
      </c>
      <c r="K434" s="21">
        <f t="shared" si="137"/>
        <v>0.5072727099036101</v>
      </c>
      <c r="M434" s="9">
        <v>47558.24</v>
      </c>
      <c r="O434" s="9">
        <v>30254.86</v>
      </c>
      <c r="Q434" s="9">
        <f t="shared" si="138"/>
        <v>17303.379999999997</v>
      </c>
      <c r="S434" s="21">
        <f t="shared" si="139"/>
        <v>0.5719206765458508</v>
      </c>
      <c r="U434" s="9">
        <v>15777.98</v>
      </c>
      <c r="W434" s="9">
        <v>10467.9</v>
      </c>
      <c r="Y434" s="9">
        <f t="shared" si="140"/>
        <v>5310.08</v>
      </c>
      <c r="AA434" s="21">
        <f t="shared" si="141"/>
        <v>0.5072727099036101</v>
      </c>
      <c r="AC434" s="9">
        <v>171604.74</v>
      </c>
      <c r="AE434" s="9">
        <v>125205.43</v>
      </c>
      <c r="AG434" s="9">
        <f t="shared" si="142"/>
        <v>46399.31</v>
      </c>
      <c r="AI434" s="21">
        <f t="shared" si="143"/>
        <v>0.37058544505617685</v>
      </c>
    </row>
    <row r="435" spans="1:35" ht="12.75" outlineLevel="1">
      <c r="A435" s="1" t="s">
        <v>1002</v>
      </c>
      <c r="B435" s="16" t="s">
        <v>1003</v>
      </c>
      <c r="C435" s="1" t="s">
        <v>1333</v>
      </c>
      <c r="E435" s="5">
        <v>0</v>
      </c>
      <c r="G435" s="5">
        <v>0</v>
      </c>
      <c r="I435" s="9">
        <f t="shared" si="136"/>
        <v>0</v>
      </c>
      <c r="K435" s="21">
        <f t="shared" si="137"/>
        <v>0</v>
      </c>
      <c r="M435" s="9">
        <v>0</v>
      </c>
      <c r="O435" s="9">
        <v>0</v>
      </c>
      <c r="Q435" s="9">
        <f t="shared" si="138"/>
        <v>0</v>
      </c>
      <c r="S435" s="21">
        <f t="shared" si="139"/>
        <v>0</v>
      </c>
      <c r="U435" s="9">
        <v>0</v>
      </c>
      <c r="W435" s="9">
        <v>0</v>
      </c>
      <c r="Y435" s="9">
        <f t="shared" si="140"/>
        <v>0</v>
      </c>
      <c r="AA435" s="21">
        <f t="shared" si="141"/>
        <v>0</v>
      </c>
      <c r="AC435" s="9">
        <v>7311</v>
      </c>
      <c r="AE435" s="9">
        <v>0</v>
      </c>
      <c r="AG435" s="9">
        <f t="shared" si="142"/>
        <v>7311</v>
      </c>
      <c r="AI435" s="21" t="str">
        <f t="shared" si="143"/>
        <v>N.M.</v>
      </c>
    </row>
    <row r="436" spans="1:35" ht="12.75" outlineLevel="1">
      <c r="A436" s="1" t="s">
        <v>1004</v>
      </c>
      <c r="B436" s="16" t="s">
        <v>1005</v>
      </c>
      <c r="C436" s="1" t="s">
        <v>1334</v>
      </c>
      <c r="E436" s="5">
        <v>0</v>
      </c>
      <c r="G436" s="5">
        <v>0</v>
      </c>
      <c r="I436" s="9">
        <f t="shared" si="136"/>
        <v>0</v>
      </c>
      <c r="K436" s="21">
        <f t="shared" si="137"/>
        <v>0</v>
      </c>
      <c r="M436" s="9">
        <v>0</v>
      </c>
      <c r="O436" s="9">
        <v>0</v>
      </c>
      <c r="Q436" s="9">
        <f t="shared" si="138"/>
        <v>0</v>
      </c>
      <c r="S436" s="21">
        <f t="shared" si="139"/>
        <v>0</v>
      </c>
      <c r="U436" s="9">
        <v>0</v>
      </c>
      <c r="W436" s="9">
        <v>0</v>
      </c>
      <c r="Y436" s="9">
        <f t="shared" si="140"/>
        <v>0</v>
      </c>
      <c r="AA436" s="21">
        <f t="shared" si="141"/>
        <v>0</v>
      </c>
      <c r="AC436" s="9">
        <v>1427</v>
      </c>
      <c r="AE436" s="9">
        <v>0</v>
      </c>
      <c r="AG436" s="9">
        <f t="shared" si="142"/>
        <v>1427</v>
      </c>
      <c r="AI436" s="21" t="str">
        <f t="shared" si="143"/>
        <v>N.M.</v>
      </c>
    </row>
    <row r="437" spans="1:35" ht="12.75" outlineLevel="1">
      <c r="A437" s="1" t="s">
        <v>1006</v>
      </c>
      <c r="B437" s="16" t="s">
        <v>1007</v>
      </c>
      <c r="C437" s="1" t="s">
        <v>1335</v>
      </c>
      <c r="E437" s="5">
        <v>-1825869</v>
      </c>
      <c r="G437" s="5">
        <v>0</v>
      </c>
      <c r="I437" s="9">
        <f t="shared" si="136"/>
        <v>-1825869</v>
      </c>
      <c r="K437" s="21" t="str">
        <f t="shared" si="137"/>
        <v>N.M.</v>
      </c>
      <c r="M437" s="9">
        <v>-1825869</v>
      </c>
      <c r="O437" s="9">
        <v>0</v>
      </c>
      <c r="Q437" s="9">
        <f t="shared" si="138"/>
        <v>-1825869</v>
      </c>
      <c r="S437" s="21" t="str">
        <f t="shared" si="139"/>
        <v>N.M.</v>
      </c>
      <c r="U437" s="9">
        <v>-1825869</v>
      </c>
      <c r="W437" s="9">
        <v>0</v>
      </c>
      <c r="Y437" s="9">
        <f t="shared" si="140"/>
        <v>-1825869</v>
      </c>
      <c r="AA437" s="21" t="str">
        <f t="shared" si="141"/>
        <v>N.M.</v>
      </c>
      <c r="AC437" s="9">
        <v>-1825869</v>
      </c>
      <c r="AE437" s="9">
        <v>0</v>
      </c>
      <c r="AG437" s="9">
        <f t="shared" si="142"/>
        <v>-1825869</v>
      </c>
      <c r="AI437" s="21" t="str">
        <f t="shared" si="143"/>
        <v>N.M.</v>
      </c>
    </row>
    <row r="438" spans="1:35" ht="12.75" outlineLevel="1">
      <c r="A438" s="1" t="s">
        <v>1008</v>
      </c>
      <c r="B438" s="16" t="s">
        <v>1009</v>
      </c>
      <c r="C438" s="1" t="s">
        <v>1336</v>
      </c>
      <c r="E438" s="5">
        <v>-23059.35</v>
      </c>
      <c r="G438" s="5">
        <v>0</v>
      </c>
      <c r="I438" s="9">
        <f t="shared" si="136"/>
        <v>-23059.35</v>
      </c>
      <c r="K438" s="21" t="str">
        <f t="shared" si="137"/>
        <v>N.M.</v>
      </c>
      <c r="M438" s="9">
        <v>-23059.35</v>
      </c>
      <c r="O438" s="9">
        <v>0</v>
      </c>
      <c r="Q438" s="9">
        <f t="shared" si="138"/>
        <v>-23059.35</v>
      </c>
      <c r="S438" s="21" t="str">
        <f t="shared" si="139"/>
        <v>N.M.</v>
      </c>
      <c r="U438" s="9">
        <v>-23059.35</v>
      </c>
      <c r="W438" s="9">
        <v>0</v>
      </c>
      <c r="Y438" s="9">
        <f t="shared" si="140"/>
        <v>-23059.35</v>
      </c>
      <c r="AA438" s="21" t="str">
        <f t="shared" si="141"/>
        <v>N.M.</v>
      </c>
      <c r="AC438" s="9">
        <v>-23059.35</v>
      </c>
      <c r="AE438" s="9">
        <v>0</v>
      </c>
      <c r="AG438" s="9">
        <f t="shared" si="142"/>
        <v>-23059.35</v>
      </c>
      <c r="AI438" s="21" t="str">
        <f t="shared" si="143"/>
        <v>N.M.</v>
      </c>
    </row>
    <row r="439" spans="1:35" ht="12.75" outlineLevel="1">
      <c r="A439" s="1" t="s">
        <v>1010</v>
      </c>
      <c r="B439" s="16" t="s">
        <v>1011</v>
      </c>
      <c r="C439" s="1" t="s">
        <v>1337</v>
      </c>
      <c r="E439" s="5">
        <v>0</v>
      </c>
      <c r="G439" s="5">
        <v>0</v>
      </c>
      <c r="I439" s="9">
        <f t="shared" si="136"/>
        <v>0</v>
      </c>
      <c r="K439" s="21">
        <f t="shared" si="137"/>
        <v>0</v>
      </c>
      <c r="M439" s="9">
        <v>89362.57</v>
      </c>
      <c r="O439" s="9">
        <v>3641.8</v>
      </c>
      <c r="Q439" s="9">
        <f t="shared" si="138"/>
        <v>85720.77</v>
      </c>
      <c r="S439" s="21" t="str">
        <f t="shared" si="139"/>
        <v>N.M.</v>
      </c>
      <c r="U439" s="9">
        <v>0</v>
      </c>
      <c r="W439" s="9">
        <v>0</v>
      </c>
      <c r="Y439" s="9">
        <f t="shared" si="140"/>
        <v>0</v>
      </c>
      <c r="AA439" s="21">
        <f t="shared" si="141"/>
        <v>0</v>
      </c>
      <c r="AC439" s="9">
        <v>89362.57</v>
      </c>
      <c r="AE439" s="9">
        <v>44339.85</v>
      </c>
      <c r="AG439" s="9">
        <f t="shared" si="142"/>
        <v>45022.72000000001</v>
      </c>
      <c r="AI439" s="21">
        <f t="shared" si="143"/>
        <v>1.0154008189021841</v>
      </c>
    </row>
    <row r="440" spans="1:53" s="16" customFormat="1" ht="12.75">
      <c r="A440" s="16" t="s">
        <v>47</v>
      </c>
      <c r="C440" s="16" t="s">
        <v>1338</v>
      </c>
      <c r="D440" s="71"/>
      <c r="E440" s="71">
        <v>-54767.47000000012</v>
      </c>
      <c r="F440" s="71"/>
      <c r="G440" s="71">
        <v>259908.4730000009</v>
      </c>
      <c r="H440" s="71"/>
      <c r="I440" s="71">
        <f>+E440-G440</f>
        <v>-314675.943000001</v>
      </c>
      <c r="J440" s="75" t="str">
        <f>IF((+E440-G440)=(I440),"  ",$AO$504)</f>
        <v>  </v>
      </c>
      <c r="K440" s="72">
        <f>IF(G440&lt;0,IF(I440=0,0,IF(OR(G440=0,E440=0),"N.M.",IF(ABS(I440/G440)&gt;=10,"N.M.",I440/(-G440)))),IF(I440=0,0,IF(OR(G440=0,E440=0),"N.M.",IF(ABS(I440/G440)&gt;=10,"N.M.",I440/G440))))</f>
        <v>-1.2107182938972518</v>
      </c>
      <c r="L440" s="73"/>
      <c r="M440" s="71">
        <v>112955.61</v>
      </c>
      <c r="N440" s="71"/>
      <c r="O440" s="71">
        <v>422258.5730000006</v>
      </c>
      <c r="P440" s="71"/>
      <c r="Q440" s="71">
        <f>+M440-O440</f>
        <v>-309302.96300000063</v>
      </c>
      <c r="R440" s="75" t="str">
        <f>IF((+M440-O440)=(Q440),"  ",$AO$504)</f>
        <v>  </v>
      </c>
      <c r="S440" s="72">
        <f>IF(O440&lt;0,IF(Q440=0,0,IF(OR(O440=0,M440=0),"N.M.",IF(ABS(Q440/O440)&gt;=10,"N.M.",Q440/(-O440)))),IF(Q440=0,0,IF(OR(O440=0,M440=0),"N.M.",IF(ABS(Q440/O440)&gt;=10,"N.M.",Q440/O440))))</f>
        <v>-0.732496585688031</v>
      </c>
      <c r="T440" s="73"/>
      <c r="U440" s="71">
        <v>-54767.47000000012</v>
      </c>
      <c r="V440" s="71"/>
      <c r="W440" s="71">
        <v>259908.4730000009</v>
      </c>
      <c r="X440" s="71"/>
      <c r="Y440" s="71">
        <f>+U440-W440</f>
        <v>-314675.943000001</v>
      </c>
      <c r="Z440" s="75" t="str">
        <f>IF((+U440-W440)=(Y440),"  ",$AO$504)</f>
        <v>  </v>
      </c>
      <c r="AA440" s="72">
        <f>IF(W440&lt;0,IF(Y440=0,0,IF(OR(W440=0,U440=0),"N.M.",IF(ABS(Y440/W440)&gt;=10,"N.M.",Y440/(-W440)))),IF(Y440=0,0,IF(OR(W440=0,U440=0),"N.M.",IF(ABS(Y440/W440)&gt;=10,"N.M.",Y440/W440))))</f>
        <v>-1.2107182938972518</v>
      </c>
      <c r="AB440" s="73"/>
      <c r="AC440" s="71">
        <v>648598.363</v>
      </c>
      <c r="AD440" s="71"/>
      <c r="AE440" s="71">
        <v>3311099.586000008</v>
      </c>
      <c r="AF440" s="71"/>
      <c r="AG440" s="71">
        <f>+AC440-AE440</f>
        <v>-2662501.223000008</v>
      </c>
      <c r="AH440" s="75" t="str">
        <f>IF((+AC440-AE440)=(AG440),"  ",$AO$504)</f>
        <v>  </v>
      </c>
      <c r="AI440" s="72">
        <f>IF(AE440&lt;0,IF(AG440=0,0,IF(OR(AE440=0,AC440=0),"N.M.",IF(ABS(AG440/AE440)&gt;=10,"N.M.",AG440/(-AE440)))),IF(AG440=0,0,IF(OR(AE440=0,AC440=0),"N.M.",IF(ABS(AG440/AE440)&gt;=10,"N.M.",AG440/AE440))))</f>
        <v>-0.804113906527486</v>
      </c>
      <c r="AJ440" s="73"/>
      <c r="AK440" s="74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</row>
    <row r="441" spans="1:35" ht="12.75" outlineLevel="1">
      <c r="A441" s="1" t="s">
        <v>1012</v>
      </c>
      <c r="B441" s="16" t="s">
        <v>1013</v>
      </c>
      <c r="C441" s="1" t="s">
        <v>1289</v>
      </c>
      <c r="E441" s="5">
        <v>0</v>
      </c>
      <c r="G441" s="5">
        <v>0</v>
      </c>
      <c r="I441" s="9">
        <f aca="true" t="shared" si="144" ref="I441:I450">+E441-G441</f>
        <v>0</v>
      </c>
      <c r="K441" s="21">
        <f aca="true" t="shared" si="145" ref="K441:K450">IF(G441&lt;0,IF(I441=0,0,IF(OR(G441=0,E441=0),"N.M.",IF(ABS(I441/G441)&gt;=10,"N.M.",I441/(-G441)))),IF(I441=0,0,IF(OR(G441=0,E441=0),"N.M.",IF(ABS(I441/G441)&gt;=10,"N.M.",I441/G441))))</f>
        <v>0</v>
      </c>
      <c r="M441" s="9">
        <v>0</v>
      </c>
      <c r="O441" s="9">
        <v>0</v>
      </c>
      <c r="Q441" s="9">
        <f aca="true" t="shared" si="146" ref="Q441:Q450">+M441-O441</f>
        <v>0</v>
      </c>
      <c r="S441" s="21">
        <f aca="true" t="shared" si="147" ref="S441:S450">IF(O441&lt;0,IF(Q441=0,0,IF(OR(O441=0,M441=0),"N.M.",IF(ABS(Q441/O441)&gt;=10,"N.M.",Q441/(-O441)))),IF(Q441=0,0,IF(OR(O441=0,M441=0),"N.M.",IF(ABS(Q441/O441)&gt;=10,"N.M.",Q441/O441))))</f>
        <v>0</v>
      </c>
      <c r="U441" s="9">
        <v>0</v>
      </c>
      <c r="W441" s="9">
        <v>0</v>
      </c>
      <c r="Y441" s="9">
        <f aca="true" t="shared" si="148" ref="Y441:Y450">+U441-W441</f>
        <v>0</v>
      </c>
      <c r="AA441" s="21">
        <f aca="true" t="shared" si="149" ref="AA441:AA450">IF(W441&lt;0,IF(Y441=0,0,IF(OR(W441=0,U441=0),"N.M.",IF(ABS(Y441/W441)&gt;=10,"N.M.",Y441/(-W441)))),IF(Y441=0,0,IF(OR(W441=0,U441=0),"N.M.",IF(ABS(Y441/W441)&gt;=10,"N.M.",Y441/W441))))</f>
        <v>0</v>
      </c>
      <c r="AC441" s="9">
        <v>0</v>
      </c>
      <c r="AE441" s="9">
        <v>-100</v>
      </c>
      <c r="AG441" s="9">
        <f aca="true" t="shared" si="150" ref="AG441:AG450">+AC441-AE441</f>
        <v>100</v>
      </c>
      <c r="AI441" s="21" t="str">
        <f aca="true" t="shared" si="151" ref="AI441:AI450">IF(AE441&lt;0,IF(AG441=0,0,IF(OR(AE441=0,AC441=0),"N.M.",IF(ABS(AG441/AE441)&gt;=10,"N.M.",AG441/(-AE441)))),IF(AG441=0,0,IF(OR(AE441=0,AC441=0),"N.M.",IF(ABS(AG441/AE441)&gt;=10,"N.M.",AG441/AE441))))</f>
        <v>N.M.</v>
      </c>
    </row>
    <row r="442" spans="1:35" ht="12.75" outlineLevel="1">
      <c r="A442" s="1" t="s">
        <v>1014</v>
      </c>
      <c r="B442" s="16" t="s">
        <v>1015</v>
      </c>
      <c r="C442" s="1" t="s">
        <v>1289</v>
      </c>
      <c r="E442" s="5">
        <v>0</v>
      </c>
      <c r="G442" s="5">
        <v>0</v>
      </c>
      <c r="I442" s="9">
        <f t="shared" si="144"/>
        <v>0</v>
      </c>
      <c r="K442" s="21">
        <f t="shared" si="145"/>
        <v>0</v>
      </c>
      <c r="M442" s="9">
        <v>0</v>
      </c>
      <c r="O442" s="9">
        <v>0</v>
      </c>
      <c r="Q442" s="9">
        <f t="shared" si="146"/>
        <v>0</v>
      </c>
      <c r="S442" s="21">
        <f t="shared" si="147"/>
        <v>0</v>
      </c>
      <c r="U442" s="9">
        <v>0</v>
      </c>
      <c r="W442" s="9">
        <v>0</v>
      </c>
      <c r="Y442" s="9">
        <f t="shared" si="148"/>
        <v>0</v>
      </c>
      <c r="AA442" s="21">
        <f t="shared" si="149"/>
        <v>0</v>
      </c>
      <c r="AC442" s="9">
        <v>-25</v>
      </c>
      <c r="AE442" s="9">
        <v>0</v>
      </c>
      <c r="AG442" s="9">
        <f t="shared" si="150"/>
        <v>-25</v>
      </c>
      <c r="AI442" s="21" t="str">
        <f t="shared" si="151"/>
        <v>N.M.</v>
      </c>
    </row>
    <row r="443" spans="1:35" ht="12.75" outlineLevel="1">
      <c r="A443" s="1" t="s">
        <v>1016</v>
      </c>
      <c r="B443" s="16" t="s">
        <v>1017</v>
      </c>
      <c r="C443" s="1" t="s">
        <v>1339</v>
      </c>
      <c r="E443" s="5">
        <v>0</v>
      </c>
      <c r="G443" s="5">
        <v>0</v>
      </c>
      <c r="I443" s="9">
        <f t="shared" si="144"/>
        <v>0</v>
      </c>
      <c r="K443" s="21">
        <f t="shared" si="145"/>
        <v>0</v>
      </c>
      <c r="M443" s="9">
        <v>0</v>
      </c>
      <c r="O443" s="9">
        <v>0</v>
      </c>
      <c r="Q443" s="9">
        <f t="shared" si="146"/>
        <v>0</v>
      </c>
      <c r="S443" s="21">
        <f t="shared" si="147"/>
        <v>0</v>
      </c>
      <c r="U443" s="9">
        <v>0</v>
      </c>
      <c r="W443" s="9">
        <v>0</v>
      </c>
      <c r="Y443" s="9">
        <f t="shared" si="148"/>
        <v>0</v>
      </c>
      <c r="AA443" s="21">
        <f t="shared" si="149"/>
        <v>0</v>
      </c>
      <c r="AC443" s="9">
        <v>-2112.03</v>
      </c>
      <c r="AE443" s="9">
        <v>-55</v>
      </c>
      <c r="AG443" s="9">
        <f t="shared" si="150"/>
        <v>-2057.03</v>
      </c>
      <c r="AI443" s="21" t="str">
        <f t="shared" si="151"/>
        <v>N.M.</v>
      </c>
    </row>
    <row r="444" spans="1:35" ht="12.75" outlineLevel="1">
      <c r="A444" s="1" t="s">
        <v>1018</v>
      </c>
      <c r="B444" s="16" t="s">
        <v>1019</v>
      </c>
      <c r="C444" s="1" t="s">
        <v>1340</v>
      </c>
      <c r="E444" s="5">
        <v>-36497.49</v>
      </c>
      <c r="G444" s="5">
        <v>-3969.69</v>
      </c>
      <c r="I444" s="9">
        <f t="shared" si="144"/>
        <v>-32527.8</v>
      </c>
      <c r="K444" s="21">
        <f t="shared" si="145"/>
        <v>-8.194040340681514</v>
      </c>
      <c r="M444" s="9">
        <v>-816286.02</v>
      </c>
      <c r="O444" s="9">
        <v>-874255.43</v>
      </c>
      <c r="Q444" s="9">
        <f t="shared" si="146"/>
        <v>57969.41000000003</v>
      </c>
      <c r="S444" s="21">
        <f t="shared" si="147"/>
        <v>0.06630717752590914</v>
      </c>
      <c r="U444" s="9">
        <v>-36497.49</v>
      </c>
      <c r="W444" s="9">
        <v>-3969.69</v>
      </c>
      <c r="Y444" s="9">
        <f t="shared" si="148"/>
        <v>-32527.8</v>
      </c>
      <c r="AA444" s="21">
        <f t="shared" si="149"/>
        <v>-8.194040340681514</v>
      </c>
      <c r="AC444" s="9">
        <v>-1022128.78</v>
      </c>
      <c r="AE444" s="9">
        <v>-1089796.84</v>
      </c>
      <c r="AG444" s="9">
        <f t="shared" si="150"/>
        <v>67668.06000000006</v>
      </c>
      <c r="AI444" s="21">
        <f t="shared" si="151"/>
        <v>0.06209236209567285</v>
      </c>
    </row>
    <row r="445" spans="1:35" ht="12.75" outlineLevel="1">
      <c r="A445" s="1" t="s">
        <v>1020</v>
      </c>
      <c r="B445" s="16" t="s">
        <v>1021</v>
      </c>
      <c r="C445" s="1" t="s">
        <v>1341</v>
      </c>
      <c r="E445" s="5">
        <v>-259.98</v>
      </c>
      <c r="G445" s="5">
        <v>0</v>
      </c>
      <c r="I445" s="9">
        <f t="shared" si="144"/>
        <v>-259.98</v>
      </c>
      <c r="K445" s="21" t="str">
        <f t="shared" si="145"/>
        <v>N.M.</v>
      </c>
      <c r="M445" s="9">
        <v>-259.98</v>
      </c>
      <c r="O445" s="9">
        <v>0</v>
      </c>
      <c r="Q445" s="9">
        <f t="shared" si="146"/>
        <v>-259.98</v>
      </c>
      <c r="S445" s="21" t="str">
        <f t="shared" si="147"/>
        <v>N.M.</v>
      </c>
      <c r="U445" s="9">
        <v>-259.98</v>
      </c>
      <c r="W445" s="9">
        <v>0</v>
      </c>
      <c r="Y445" s="9">
        <f t="shared" si="148"/>
        <v>-259.98</v>
      </c>
      <c r="AA445" s="21" t="str">
        <f t="shared" si="149"/>
        <v>N.M.</v>
      </c>
      <c r="AC445" s="9">
        <v>-642.71</v>
      </c>
      <c r="AE445" s="9">
        <v>-53385.02</v>
      </c>
      <c r="AG445" s="9">
        <f t="shared" si="150"/>
        <v>52742.31</v>
      </c>
      <c r="AI445" s="21">
        <f t="shared" si="151"/>
        <v>0.9879608549364597</v>
      </c>
    </row>
    <row r="446" spans="1:35" ht="12.75" outlineLevel="1">
      <c r="A446" s="1" t="s">
        <v>1022</v>
      </c>
      <c r="B446" s="16" t="s">
        <v>1023</v>
      </c>
      <c r="C446" s="1" t="s">
        <v>1342</v>
      </c>
      <c r="E446" s="5">
        <v>-30083.106</v>
      </c>
      <c r="G446" s="5">
        <v>-10379.369</v>
      </c>
      <c r="I446" s="9">
        <f t="shared" si="144"/>
        <v>-19703.737</v>
      </c>
      <c r="K446" s="21">
        <f t="shared" si="145"/>
        <v>-1.8983559597890778</v>
      </c>
      <c r="M446" s="9">
        <v>-31055.483</v>
      </c>
      <c r="O446" s="9">
        <v>-23851.971</v>
      </c>
      <c r="Q446" s="9">
        <f t="shared" si="146"/>
        <v>-7203.511999999999</v>
      </c>
      <c r="S446" s="21">
        <f t="shared" si="147"/>
        <v>-0.30200908763472833</v>
      </c>
      <c r="U446" s="9">
        <v>-30083.106</v>
      </c>
      <c r="W446" s="9">
        <v>-10379.369</v>
      </c>
      <c r="Y446" s="9">
        <f t="shared" si="148"/>
        <v>-19703.737</v>
      </c>
      <c r="AA446" s="21">
        <f t="shared" si="149"/>
        <v>-1.8983559597890778</v>
      </c>
      <c r="AC446" s="9">
        <v>-190731.613</v>
      </c>
      <c r="AE446" s="9">
        <v>-129784.90400000001</v>
      </c>
      <c r="AG446" s="9">
        <f t="shared" si="150"/>
        <v>-60946.709</v>
      </c>
      <c r="AI446" s="21">
        <f t="shared" si="151"/>
        <v>-0.46959782780283904</v>
      </c>
    </row>
    <row r="447" spans="1:35" ht="12.75" outlineLevel="1">
      <c r="A447" s="1" t="s">
        <v>1024</v>
      </c>
      <c r="B447" s="16" t="s">
        <v>1025</v>
      </c>
      <c r="C447" s="1" t="s">
        <v>1343</v>
      </c>
      <c r="E447" s="5">
        <v>-484.72</v>
      </c>
      <c r="G447" s="5">
        <v>-1175.21</v>
      </c>
      <c r="I447" s="9">
        <f t="shared" si="144"/>
        <v>690.49</v>
      </c>
      <c r="K447" s="21">
        <f t="shared" si="145"/>
        <v>0.5875460555985739</v>
      </c>
      <c r="M447" s="9">
        <v>-15231.69</v>
      </c>
      <c r="O447" s="9">
        <v>21244.23</v>
      </c>
      <c r="Q447" s="9">
        <f t="shared" si="146"/>
        <v>-36475.92</v>
      </c>
      <c r="S447" s="21">
        <f t="shared" si="147"/>
        <v>-1.716980092947591</v>
      </c>
      <c r="U447" s="9">
        <v>-484.72</v>
      </c>
      <c r="W447" s="9">
        <v>-1175.21</v>
      </c>
      <c r="Y447" s="9">
        <f t="shared" si="148"/>
        <v>690.49</v>
      </c>
      <c r="AA447" s="21">
        <f t="shared" si="149"/>
        <v>0.5875460555985739</v>
      </c>
      <c r="AC447" s="9">
        <v>-21126.255</v>
      </c>
      <c r="AE447" s="9">
        <v>42744.02</v>
      </c>
      <c r="AG447" s="9">
        <f t="shared" si="150"/>
        <v>-63870.274999999994</v>
      </c>
      <c r="AI447" s="21">
        <f t="shared" si="151"/>
        <v>-1.4942505407774</v>
      </c>
    </row>
    <row r="448" spans="1:35" ht="12.75" outlineLevel="1">
      <c r="A448" s="1" t="s">
        <v>1026</v>
      </c>
      <c r="B448" s="16" t="s">
        <v>1027</v>
      </c>
      <c r="C448" s="1" t="s">
        <v>1344</v>
      </c>
      <c r="E448" s="5">
        <v>-22471.58</v>
      </c>
      <c r="G448" s="5">
        <v>-179767.29</v>
      </c>
      <c r="I448" s="9">
        <f t="shared" si="144"/>
        <v>157295.71000000002</v>
      </c>
      <c r="K448" s="21">
        <f t="shared" si="145"/>
        <v>0.8749962799127695</v>
      </c>
      <c r="M448" s="9">
        <v>-46398.39</v>
      </c>
      <c r="O448" s="9">
        <v>-736810.73</v>
      </c>
      <c r="Q448" s="9">
        <f t="shared" si="146"/>
        <v>690412.34</v>
      </c>
      <c r="S448" s="21">
        <f t="shared" si="147"/>
        <v>0.9370280750390266</v>
      </c>
      <c r="U448" s="9">
        <v>-22471.58</v>
      </c>
      <c r="W448" s="9">
        <v>-179767.29</v>
      </c>
      <c r="Y448" s="9">
        <f t="shared" si="148"/>
        <v>157295.71000000002</v>
      </c>
      <c r="AA448" s="21">
        <f t="shared" si="149"/>
        <v>0.8749962799127695</v>
      </c>
      <c r="AC448" s="9">
        <v>-721614.25</v>
      </c>
      <c r="AE448" s="9">
        <v>-764130.19</v>
      </c>
      <c r="AG448" s="9">
        <f t="shared" si="150"/>
        <v>42515.939999999944</v>
      </c>
      <c r="AI448" s="21">
        <f t="shared" si="151"/>
        <v>0.05563965480803729</v>
      </c>
    </row>
    <row r="449" spans="1:35" ht="12.75" outlineLevel="1">
      <c r="A449" s="1" t="s">
        <v>1028</v>
      </c>
      <c r="B449" s="16" t="s">
        <v>1029</v>
      </c>
      <c r="C449" s="1" t="s">
        <v>1345</v>
      </c>
      <c r="E449" s="5">
        <v>-17697.02</v>
      </c>
      <c r="G449" s="5">
        <v>-661.87</v>
      </c>
      <c r="I449" s="9">
        <f t="shared" si="144"/>
        <v>-17035.15</v>
      </c>
      <c r="K449" s="21" t="str">
        <f t="shared" si="145"/>
        <v>N.M.</v>
      </c>
      <c r="M449" s="9">
        <v>-21615.49</v>
      </c>
      <c r="O449" s="9">
        <v>-4076.22</v>
      </c>
      <c r="Q449" s="9">
        <f t="shared" si="146"/>
        <v>-17539.27</v>
      </c>
      <c r="S449" s="21">
        <f t="shared" si="147"/>
        <v>-4.302827129055841</v>
      </c>
      <c r="U449" s="9">
        <v>-17697.02</v>
      </c>
      <c r="W449" s="9">
        <v>-661.87</v>
      </c>
      <c r="Y449" s="9">
        <f t="shared" si="148"/>
        <v>-17035.15</v>
      </c>
      <c r="AA449" s="21" t="str">
        <f t="shared" si="149"/>
        <v>N.M.</v>
      </c>
      <c r="AC449" s="9">
        <v>-97339.916</v>
      </c>
      <c r="AE449" s="9">
        <v>-33617.25</v>
      </c>
      <c r="AG449" s="9">
        <f t="shared" si="150"/>
        <v>-63722.666</v>
      </c>
      <c r="AI449" s="21">
        <f t="shared" si="151"/>
        <v>-1.8955347626590515</v>
      </c>
    </row>
    <row r="450" spans="1:35" ht="12.75" outlineLevel="1">
      <c r="A450" s="1" t="s">
        <v>1030</v>
      </c>
      <c r="B450" s="16" t="s">
        <v>1031</v>
      </c>
      <c r="C450" s="1" t="s">
        <v>1346</v>
      </c>
      <c r="E450" s="5">
        <v>0</v>
      </c>
      <c r="G450" s="5">
        <v>0</v>
      </c>
      <c r="I450" s="9">
        <f t="shared" si="144"/>
        <v>0</v>
      </c>
      <c r="K450" s="21">
        <f t="shared" si="145"/>
        <v>0</v>
      </c>
      <c r="M450" s="9">
        <v>-39334.38</v>
      </c>
      <c r="O450" s="9">
        <v>309378</v>
      </c>
      <c r="Q450" s="9">
        <f t="shared" si="146"/>
        <v>-348712.38</v>
      </c>
      <c r="S450" s="21">
        <f t="shared" si="147"/>
        <v>-1.1271401974283886</v>
      </c>
      <c r="U450" s="9">
        <v>0</v>
      </c>
      <c r="W450" s="9">
        <v>0</v>
      </c>
      <c r="Y450" s="9">
        <f t="shared" si="148"/>
        <v>0</v>
      </c>
      <c r="AA450" s="21">
        <f t="shared" si="149"/>
        <v>0</v>
      </c>
      <c r="AC450" s="9">
        <v>-116034.15</v>
      </c>
      <c r="AE450" s="9">
        <v>-185910.01</v>
      </c>
      <c r="AG450" s="9">
        <f t="shared" si="150"/>
        <v>69875.86000000002</v>
      </c>
      <c r="AI450" s="21">
        <f t="shared" si="151"/>
        <v>0.37585851348187227</v>
      </c>
    </row>
    <row r="451" spans="1:53" s="16" customFormat="1" ht="12.75">
      <c r="A451" s="16" t="s">
        <v>48</v>
      </c>
      <c r="C451" s="16" t="s">
        <v>1347</v>
      </c>
      <c r="D451" s="9"/>
      <c r="E451" s="9">
        <v>-107493.89600000001</v>
      </c>
      <c r="F451" s="9"/>
      <c r="G451" s="9">
        <v>-195953.429</v>
      </c>
      <c r="H451" s="9"/>
      <c r="I451" s="9">
        <f aca="true" t="shared" si="152" ref="I451:I457">+E451-G451</f>
        <v>88459.533</v>
      </c>
      <c r="J451" s="37" t="str">
        <f>IF((+E451-G451)=(I451),"  ",$AO$504)</f>
        <v>  </v>
      </c>
      <c r="K451" s="38">
        <f aca="true" t="shared" si="153" ref="K451:K457">IF(G451&lt;0,IF(I451=0,0,IF(OR(G451=0,E451=0),"N.M.",IF(ABS(I451/G451)&gt;=10,"N.M.",I451/(-G451)))),IF(I451=0,0,IF(OR(G451=0,E451=0),"N.M.",IF(ABS(I451/G451)&gt;=10,"N.M.",I451/G451))))</f>
        <v>0.4514314112870155</v>
      </c>
      <c r="L451" s="39"/>
      <c r="M451" s="9">
        <v>-970181.433</v>
      </c>
      <c r="N451" s="9"/>
      <c r="O451" s="9">
        <v>-1308372.1210000003</v>
      </c>
      <c r="P451" s="9"/>
      <c r="Q451" s="9">
        <f aca="true" t="shared" si="154" ref="Q451:Q457">+M451-O451</f>
        <v>338190.6880000003</v>
      </c>
      <c r="R451" s="37" t="str">
        <f>IF((+M451-O451)=(Q451),"  ",$AO$504)</f>
        <v>  </v>
      </c>
      <c r="S451" s="38">
        <f aca="true" t="shared" si="155" ref="S451:S457">IF(O451&lt;0,IF(Q451=0,0,IF(OR(O451=0,M451=0),"N.M.",IF(ABS(Q451/O451)&gt;=10,"N.M.",Q451/(-O451)))),IF(Q451=0,0,IF(OR(O451=0,M451=0),"N.M.",IF(ABS(Q451/O451)&gt;=10,"N.M.",Q451/O451))))</f>
        <v>0.2584820347146485</v>
      </c>
      <c r="T451" s="39"/>
      <c r="U451" s="9">
        <v>-107493.89600000001</v>
      </c>
      <c r="V451" s="9"/>
      <c r="W451" s="9">
        <v>-195953.429</v>
      </c>
      <c r="X451" s="9"/>
      <c r="Y451" s="9">
        <f aca="true" t="shared" si="156" ref="Y451:Y457">+U451-W451</f>
        <v>88459.533</v>
      </c>
      <c r="Z451" s="37" t="str">
        <f>IF((+U451-W451)=(Y451),"  ",$AO$504)</f>
        <v>  </v>
      </c>
      <c r="AA451" s="38">
        <f aca="true" t="shared" si="157" ref="AA451:AA457">IF(W451&lt;0,IF(Y451=0,0,IF(OR(W451=0,U451=0),"N.M.",IF(ABS(Y451/W451)&gt;=10,"N.M.",Y451/(-W451)))),IF(Y451=0,0,IF(OR(W451=0,U451=0),"N.M.",IF(ABS(Y451/W451)&gt;=10,"N.M.",Y451/W451))))</f>
        <v>0.4514314112870155</v>
      </c>
      <c r="AB451" s="39"/>
      <c r="AC451" s="9">
        <v>-2171754.7040000004</v>
      </c>
      <c r="AD451" s="9"/>
      <c r="AE451" s="9">
        <v>-2214035.1939999997</v>
      </c>
      <c r="AF451" s="9"/>
      <c r="AG451" s="9">
        <f aca="true" t="shared" si="158" ref="AG451:AG457">+AC451-AE451</f>
        <v>42280.48999999929</v>
      </c>
      <c r="AH451" s="37" t="str">
        <f>IF((+AC451-AE451)=(AG451),"  ",$AO$504)</f>
        <v>  </v>
      </c>
      <c r="AI451" s="38">
        <f aca="true" t="shared" si="159" ref="AI451:AI457">IF(AE451&lt;0,IF(AG451=0,0,IF(OR(AE451=0,AC451=0),"N.M.",IF(ABS(AG451/AE451)&gt;=10,"N.M.",AG451/(-AE451)))),IF(AG451=0,0,IF(OR(AE451=0,AC451=0),"N.M.",IF(ABS(AG451/AE451)&gt;=10,"N.M.",AG451/AE451))))</f>
        <v>0.019096575390752032</v>
      </c>
      <c r="AJ451" s="39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</row>
    <row r="452" spans="1:35" ht="12.75" outlineLevel="1">
      <c r="A452" s="1" t="s">
        <v>1032</v>
      </c>
      <c r="B452" s="16" t="s">
        <v>1033</v>
      </c>
      <c r="C452" s="1" t="s">
        <v>1348</v>
      </c>
      <c r="E452" s="5">
        <v>449766.66</v>
      </c>
      <c r="G452" s="5">
        <v>916280.99</v>
      </c>
      <c r="I452" s="9">
        <f t="shared" si="152"/>
        <v>-466514.33</v>
      </c>
      <c r="K452" s="21">
        <f t="shared" si="153"/>
        <v>-0.509138937827358</v>
      </c>
      <c r="M452" s="9">
        <v>-1360603.61</v>
      </c>
      <c r="O452" s="9">
        <v>2591031.07</v>
      </c>
      <c r="Q452" s="9">
        <f t="shared" si="154"/>
        <v>-3951634.6799999997</v>
      </c>
      <c r="S452" s="21">
        <f t="shared" si="155"/>
        <v>-1.5251205304921334</v>
      </c>
      <c r="U452" s="9">
        <v>449766.66</v>
      </c>
      <c r="W452" s="9">
        <v>916280.99</v>
      </c>
      <c r="Y452" s="9">
        <f t="shared" si="156"/>
        <v>-466514.33</v>
      </c>
      <c r="AA452" s="21">
        <f t="shared" si="157"/>
        <v>-0.509138937827358</v>
      </c>
      <c r="AC452" s="9">
        <v>276396.53</v>
      </c>
      <c r="AE452" s="9">
        <v>566501.31</v>
      </c>
      <c r="AG452" s="9">
        <f t="shared" si="158"/>
        <v>-290104.78</v>
      </c>
      <c r="AI452" s="21">
        <f t="shared" si="159"/>
        <v>-0.5120990452784655</v>
      </c>
    </row>
    <row r="453" spans="1:35" ht="12.75" outlineLevel="1">
      <c r="A453" s="1" t="s">
        <v>1034</v>
      </c>
      <c r="B453" s="16" t="s">
        <v>1035</v>
      </c>
      <c r="C453" s="1" t="s">
        <v>1349</v>
      </c>
      <c r="E453" s="5">
        <v>-698990.6</v>
      </c>
      <c r="G453" s="5">
        <v>-1124317.6</v>
      </c>
      <c r="I453" s="9">
        <f t="shared" si="152"/>
        <v>425327.0000000001</v>
      </c>
      <c r="K453" s="21">
        <f t="shared" si="153"/>
        <v>0.3782979115509711</v>
      </c>
      <c r="M453" s="9">
        <v>-1309683.42</v>
      </c>
      <c r="O453" s="9">
        <v>-3445885.8</v>
      </c>
      <c r="Q453" s="9">
        <f t="shared" si="154"/>
        <v>2136202.38</v>
      </c>
      <c r="S453" s="21">
        <f t="shared" si="155"/>
        <v>0.6199283737145322</v>
      </c>
      <c r="U453" s="9">
        <v>-698990.6</v>
      </c>
      <c r="W453" s="9">
        <v>-1124317.6</v>
      </c>
      <c r="Y453" s="9">
        <f t="shared" si="156"/>
        <v>425327.0000000001</v>
      </c>
      <c r="AA453" s="21">
        <f t="shared" si="157"/>
        <v>0.3782979115509711</v>
      </c>
      <c r="AC453" s="9">
        <v>-5142822.51</v>
      </c>
      <c r="AE453" s="9">
        <v>-5538969.07</v>
      </c>
      <c r="AG453" s="9">
        <f t="shared" si="158"/>
        <v>396146.5600000005</v>
      </c>
      <c r="AI453" s="21">
        <f t="shared" si="159"/>
        <v>0.07151990830669154</v>
      </c>
    </row>
    <row r="454" spans="1:35" ht="12.75" outlineLevel="1">
      <c r="A454" s="1" t="s">
        <v>1036</v>
      </c>
      <c r="B454" s="16" t="s">
        <v>1037</v>
      </c>
      <c r="C454" s="1" t="s">
        <v>1350</v>
      </c>
      <c r="E454" s="5">
        <v>300342</v>
      </c>
      <c r="G454" s="5">
        <v>198465.83</v>
      </c>
      <c r="I454" s="9">
        <f t="shared" si="152"/>
        <v>101876.17000000001</v>
      </c>
      <c r="K454" s="21">
        <f t="shared" si="153"/>
        <v>0.5133184387458537</v>
      </c>
      <c r="M454" s="9">
        <v>2992221.75</v>
      </c>
      <c r="O454" s="9">
        <v>1219588.41</v>
      </c>
      <c r="Q454" s="9">
        <f t="shared" si="154"/>
        <v>1772633.34</v>
      </c>
      <c r="S454" s="21">
        <f t="shared" si="155"/>
        <v>1.4534685025417715</v>
      </c>
      <c r="U454" s="9">
        <v>300342</v>
      </c>
      <c r="W454" s="9">
        <v>198465.83</v>
      </c>
      <c r="Y454" s="9">
        <f t="shared" si="156"/>
        <v>101876.17000000001</v>
      </c>
      <c r="AA454" s="21">
        <f t="shared" si="157"/>
        <v>0.5133184387458537</v>
      </c>
      <c r="AC454" s="9">
        <v>5445076.12</v>
      </c>
      <c r="AE454" s="9">
        <v>4727378.32</v>
      </c>
      <c r="AG454" s="9">
        <f t="shared" si="158"/>
        <v>717697.7999999998</v>
      </c>
      <c r="AI454" s="21">
        <f t="shared" si="159"/>
        <v>0.1518172973302462</v>
      </c>
    </row>
    <row r="455" spans="1:35" ht="12.75" outlineLevel="1">
      <c r="A455" s="1" t="s">
        <v>1038</v>
      </c>
      <c r="B455" s="16" t="s">
        <v>1039</v>
      </c>
      <c r="C455" s="1" t="s">
        <v>1351</v>
      </c>
      <c r="E455" s="5">
        <v>0</v>
      </c>
      <c r="G455" s="5">
        <v>0</v>
      </c>
      <c r="I455" s="9">
        <f t="shared" si="152"/>
        <v>0</v>
      </c>
      <c r="K455" s="21">
        <f t="shared" si="153"/>
        <v>0</v>
      </c>
      <c r="M455" s="9">
        <v>63089</v>
      </c>
      <c r="O455" s="9">
        <v>53025</v>
      </c>
      <c r="Q455" s="9">
        <f t="shared" si="154"/>
        <v>10064</v>
      </c>
      <c r="S455" s="21">
        <f t="shared" si="155"/>
        <v>0.1897972654408298</v>
      </c>
      <c r="U455" s="9">
        <v>0</v>
      </c>
      <c r="W455" s="9">
        <v>0</v>
      </c>
      <c r="Y455" s="9">
        <f t="shared" si="156"/>
        <v>0</v>
      </c>
      <c r="AA455" s="21">
        <f t="shared" si="157"/>
        <v>0</v>
      </c>
      <c r="AC455" s="9">
        <v>63089</v>
      </c>
      <c r="AE455" s="9">
        <v>53025</v>
      </c>
      <c r="AG455" s="9">
        <f t="shared" si="158"/>
        <v>10064</v>
      </c>
      <c r="AI455" s="21">
        <f t="shared" si="159"/>
        <v>0.1897972654408298</v>
      </c>
    </row>
    <row r="456" spans="1:53" s="16" customFormat="1" ht="12.75">
      <c r="A456" s="16" t="s">
        <v>49</v>
      </c>
      <c r="C456" s="16" t="s">
        <v>1352</v>
      </c>
      <c r="D456" s="9"/>
      <c r="E456" s="9">
        <v>51118.060000000056</v>
      </c>
      <c r="F456" s="9"/>
      <c r="G456" s="9">
        <v>-9570.780000000086</v>
      </c>
      <c r="H456" s="9"/>
      <c r="I456" s="9">
        <f t="shared" si="152"/>
        <v>60688.84000000014</v>
      </c>
      <c r="J456" s="37" t="str">
        <f>IF((+E456-G456)=(I456),"  ",$AO$504)</f>
        <v>  </v>
      </c>
      <c r="K456" s="38">
        <f t="shared" si="153"/>
        <v>6.341054752068232</v>
      </c>
      <c r="L456" s="39"/>
      <c r="M456" s="9">
        <v>385023.72</v>
      </c>
      <c r="N456" s="9"/>
      <c r="O456" s="9">
        <v>417758.68</v>
      </c>
      <c r="P456" s="9"/>
      <c r="Q456" s="9">
        <f t="shared" si="154"/>
        <v>-32734.96000000002</v>
      </c>
      <c r="R456" s="37" t="str">
        <f>IF((+M456-O456)=(Q456),"  ",$AO$504)</f>
        <v>  </v>
      </c>
      <c r="S456" s="38">
        <f t="shared" si="155"/>
        <v>-0.0783585394323824</v>
      </c>
      <c r="T456" s="39"/>
      <c r="U456" s="9">
        <v>51118.060000000056</v>
      </c>
      <c r="V456" s="9"/>
      <c r="W456" s="9">
        <v>-9570.780000000086</v>
      </c>
      <c r="X456" s="9"/>
      <c r="Y456" s="9">
        <f t="shared" si="156"/>
        <v>60688.84000000014</v>
      </c>
      <c r="Z456" s="37" t="str">
        <f>IF((+U456-W456)=(Y456),"  ",$AO$504)</f>
        <v>  </v>
      </c>
      <c r="AA456" s="38">
        <f t="shared" si="157"/>
        <v>6.341054752068232</v>
      </c>
      <c r="AB456" s="39"/>
      <c r="AC456" s="9">
        <v>641739.14</v>
      </c>
      <c r="AD456" s="9"/>
      <c r="AE456" s="9">
        <v>-192064.4399999993</v>
      </c>
      <c r="AF456" s="9"/>
      <c r="AG456" s="9">
        <f t="shared" si="158"/>
        <v>833803.5799999994</v>
      </c>
      <c r="AH456" s="37" t="str">
        <f>IF((+AC456-AE456)=(AG456),"  ",$AO$504)</f>
        <v>  </v>
      </c>
      <c r="AI456" s="38">
        <f t="shared" si="159"/>
        <v>4.341269940442918</v>
      </c>
      <c r="AJ456" s="39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</row>
    <row r="457" spans="1:53" s="16" customFormat="1" ht="12.75">
      <c r="A457" s="77" t="s">
        <v>50</v>
      </c>
      <c r="C457" s="17" t="s">
        <v>51</v>
      </c>
      <c r="D457" s="18"/>
      <c r="E457" s="18">
        <v>-111143.30600000001</v>
      </c>
      <c r="F457" s="18"/>
      <c r="G457" s="18">
        <v>54384.264</v>
      </c>
      <c r="H457" s="18"/>
      <c r="I457" s="18">
        <f t="shared" si="152"/>
        <v>-165527.57</v>
      </c>
      <c r="J457" s="37" t="str">
        <f>IF((+E457-G457)=(I457),"  ",$AO$504)</f>
        <v>  </v>
      </c>
      <c r="K457" s="40">
        <f t="shared" si="153"/>
        <v>-3.043666638570304</v>
      </c>
      <c r="L457" s="39"/>
      <c r="M457" s="18">
        <v>-472202.10300000006</v>
      </c>
      <c r="N457" s="18"/>
      <c r="O457" s="18">
        <v>-468354.8679999999</v>
      </c>
      <c r="P457" s="18"/>
      <c r="Q457" s="18">
        <f t="shared" si="154"/>
        <v>-3847.2350000001607</v>
      </c>
      <c r="R457" s="37" t="str">
        <f>IF((+M457-O457)=(Q457),"  ",$AO$504)</f>
        <v>  </v>
      </c>
      <c r="S457" s="40">
        <f t="shared" si="155"/>
        <v>-0.008214358946302574</v>
      </c>
      <c r="T457" s="39"/>
      <c r="U457" s="18">
        <v>-111143.30600000001</v>
      </c>
      <c r="V457" s="18"/>
      <c r="W457" s="18">
        <v>54384.264</v>
      </c>
      <c r="X457" s="18"/>
      <c r="Y457" s="18">
        <f t="shared" si="156"/>
        <v>-165527.57</v>
      </c>
      <c r="Z457" s="37" t="str">
        <f>IF((+U457-W457)=(Y457),"  ",$AO$504)</f>
        <v>  </v>
      </c>
      <c r="AA457" s="40">
        <f t="shared" si="157"/>
        <v>-3.043666638570304</v>
      </c>
      <c r="AB457" s="39"/>
      <c r="AC457" s="18">
        <v>-881417.2010000004</v>
      </c>
      <c r="AD457" s="18"/>
      <c r="AE457" s="18">
        <v>904999.9519999996</v>
      </c>
      <c r="AF457" s="18"/>
      <c r="AG457" s="18">
        <f t="shared" si="158"/>
        <v>-1786417.153</v>
      </c>
      <c r="AH457" s="37" t="str">
        <f>IF((+AC457-AE457)=(AG457),"  ",$AO$504)</f>
        <v>  </v>
      </c>
      <c r="AI457" s="40">
        <f t="shared" si="159"/>
        <v>-1.9739417102201136</v>
      </c>
      <c r="AJ457" s="39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</row>
    <row r="458" spans="4:53" s="16" customFormat="1" ht="12.75">
      <c r="D458" s="9"/>
      <c r="E458" s="43" t="str">
        <f>IF(ABS(+E440+E451+E456-E457)&gt;$AO$500,$AO$503," ")</f>
        <v> </v>
      </c>
      <c r="F458" s="28"/>
      <c r="G458" s="43" t="str">
        <f>IF(ABS(+G440+G451+G456-G457)&gt;$AO$500,$AO$503," ")</f>
        <v> </v>
      </c>
      <c r="H458" s="42"/>
      <c r="I458" s="43" t="str">
        <f>IF(ABS(+I440+I451+I456-I457)&gt;$AO$500,$AO$503," ")</f>
        <v> </v>
      </c>
      <c r="J458" s="9"/>
      <c r="K458" s="21"/>
      <c r="L458" s="11"/>
      <c r="M458" s="43" t="str">
        <f>IF(ABS(+M440+M451+M456-M457)&gt;$AO$500,$AO$503," ")</f>
        <v> </v>
      </c>
      <c r="N458" s="42"/>
      <c r="O458" s="43" t="str">
        <f>IF(ABS(+O440+O451+O456-O457)&gt;$AO$500,$AO$503," ")</f>
        <v> </v>
      </c>
      <c r="P458" s="28"/>
      <c r="Q458" s="43" t="str">
        <f>IF(ABS(+Q440+Q451+Q456-Q457)&gt;$AO$500,$AO$503," ")</f>
        <v> </v>
      </c>
      <c r="R458" s="9"/>
      <c r="S458" s="21"/>
      <c r="T458" s="9"/>
      <c r="U458" s="43" t="str">
        <f>IF(ABS(+U440+U451+U456-U457)&gt;$AO$500,$AO$503," ")</f>
        <v> </v>
      </c>
      <c r="V458" s="28"/>
      <c r="W458" s="43" t="str">
        <f>IF(ABS(+W440+W451+W456-W457)&gt;$AO$500,$AO$503," ")</f>
        <v> </v>
      </c>
      <c r="X458" s="28"/>
      <c r="Y458" s="43" t="str">
        <f>IF(ABS(+Y440+Y451+Y456-Y457)&gt;$AO$500,$AO$503," ")</f>
        <v> </v>
      </c>
      <c r="Z458" s="9"/>
      <c r="AA458" s="21"/>
      <c r="AB458" s="9"/>
      <c r="AC458" s="43" t="str">
        <f>IF(ABS(+AC440+AC451+AC456-AC457)&gt;$AO$500,$AO$503," ")</f>
        <v> </v>
      </c>
      <c r="AD458" s="28"/>
      <c r="AE458" s="43" t="str">
        <f>IF(ABS(+AE440+AE451+AE456-AE457)&gt;$AO$500,$AO$503," ")</f>
        <v> </v>
      </c>
      <c r="AF458" s="42"/>
      <c r="AG458" s="43" t="str">
        <f>IF(ABS(+AG440+AG451+AG456-AG457)&gt;$AO$500,$AO$503," ")</f>
        <v> </v>
      </c>
      <c r="AH458" s="9"/>
      <c r="AI458" s="2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</row>
    <row r="459" spans="1:53" s="16" customFormat="1" ht="12.75">
      <c r="A459" s="77" t="s">
        <v>52</v>
      </c>
      <c r="C459" s="17" t="s">
        <v>53</v>
      </c>
      <c r="D459" s="18"/>
      <c r="E459" s="18">
        <v>8199039.985999991</v>
      </c>
      <c r="F459" s="18"/>
      <c r="G459" s="18">
        <v>7967061.748999998</v>
      </c>
      <c r="H459" s="18"/>
      <c r="I459" s="18">
        <f>+E459-G459</f>
        <v>231978.2369999932</v>
      </c>
      <c r="J459" s="37" t="str">
        <f>IF((+E459-G459)=(I459),"  ",$AO$504)</f>
        <v>  </v>
      </c>
      <c r="K459" s="40">
        <f>IF(G459&lt;0,IF(I459=0,0,IF(OR(G459=0,E459=0),"N.M.",IF(ABS(I459/G459)&gt;=10,"N.M.",I459/(-G459)))),IF(I459=0,0,IF(OR(G459=0,E459=0),"N.M.",IF(ABS(I459/G459)&gt;=10,"N.M.",I459/G459))))</f>
        <v>0.02911716317864744</v>
      </c>
      <c r="L459" s="39"/>
      <c r="M459" s="18">
        <v>21517843.713</v>
      </c>
      <c r="N459" s="18"/>
      <c r="O459" s="18">
        <v>12597907.39799999</v>
      </c>
      <c r="P459" s="18"/>
      <c r="Q459" s="18">
        <f>+M459-O459</f>
        <v>8919936.315000009</v>
      </c>
      <c r="R459" s="37" t="str">
        <f>IF((+M459-O459)=(Q459),"  ",$AO$504)</f>
        <v>  </v>
      </c>
      <c r="S459" s="40">
        <f>IF(O459&lt;0,IF(Q459=0,0,IF(OR(O459=0,M459=0),"N.M.",IF(ABS(Q459/O459)&gt;=10,"N.M.",Q459/(-O459)))),IF(Q459=0,0,IF(OR(O459=0,M459=0),"N.M.",IF(ABS(Q459/O459)&gt;=10,"N.M.",Q459/O459))))</f>
        <v>0.7080490460198265</v>
      </c>
      <c r="T459" s="39"/>
      <c r="U459" s="18">
        <v>8199039.985999991</v>
      </c>
      <c r="V459" s="18"/>
      <c r="W459" s="18">
        <v>7967061.748999998</v>
      </c>
      <c r="X459" s="18"/>
      <c r="Y459" s="18">
        <f>+U459-W459</f>
        <v>231978.2369999932</v>
      </c>
      <c r="Z459" s="37" t="str">
        <f>IF((+U459-W459)=(Y459),"  ",$AO$504)</f>
        <v>  </v>
      </c>
      <c r="AA459" s="40">
        <f>IF(W459&lt;0,IF(Y459=0,0,IF(OR(W459=0,U459=0),"N.M.",IF(ABS(Y459/W459)&gt;=10,"N.M.",Y459/(-W459)))),IF(Y459=0,0,IF(OR(W459=0,U459=0),"N.M.",IF(ABS(Y459/W459)&gt;=10,"N.M.",Y459/W459))))</f>
        <v>0.02911716317864744</v>
      </c>
      <c r="AB459" s="39"/>
      <c r="AC459" s="18">
        <v>64188272.890999995</v>
      </c>
      <c r="AD459" s="18"/>
      <c r="AE459" s="18">
        <v>49685160.34300001</v>
      </c>
      <c r="AF459" s="18"/>
      <c r="AG459" s="18">
        <f>+AC459-AE459</f>
        <v>14503112.547999986</v>
      </c>
      <c r="AH459" s="37" t="str">
        <f>IF((+AC459-AE459)=(AG459),"  ",$AO$504)</f>
        <v>  </v>
      </c>
      <c r="AI459" s="40">
        <f>IF(AE459&lt;0,IF(AG459=0,0,IF(OR(AE459=0,AC459=0),"N.M.",IF(ABS(AG459/AE459)&gt;=10,"N.M.",AG459/(-AE459)))),IF(AG459=0,0,IF(OR(AE459=0,AC459=0),"N.M.",IF(ABS(AG459/AE459)&gt;=10,"N.M.",AG459/AE459))))</f>
        <v>0.2919002866827476</v>
      </c>
      <c r="AJ459" s="39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</row>
    <row r="460" spans="4:53" s="16" customFormat="1" ht="12.75">
      <c r="D460" s="9"/>
      <c r="E460" s="43" t="str">
        <f>IF(ABS(E402+E457-E459)&gt;$AO$500,$AO$503," ")</f>
        <v> </v>
      </c>
      <c r="F460" s="28"/>
      <c r="G460" s="43" t="str">
        <f>IF(ABS(G402+G457-G459)&gt;$AO$500,$AO$503," ")</f>
        <v> </v>
      </c>
      <c r="H460" s="42"/>
      <c r="I460" s="43" t="str">
        <f>IF(ABS(I402+I457-I459)&gt;$AO$500,$AO$503," ")</f>
        <v> </v>
      </c>
      <c r="J460" s="9"/>
      <c r="K460" s="21"/>
      <c r="L460" s="11"/>
      <c r="M460" s="43" t="str">
        <f>IF(ABS(M402+M457-M459)&gt;$AO$500,$AO$503," ")</f>
        <v> </v>
      </c>
      <c r="N460" s="42"/>
      <c r="O460" s="43" t="str">
        <f>IF(ABS(O402+O457-O459)&gt;$AO$500,$AO$503," ")</f>
        <v> </v>
      </c>
      <c r="P460" s="28"/>
      <c r="Q460" s="43" t="str">
        <f>IF(ABS(Q402+Q457-Q459)&gt;$AO$500,$AO$503," ")</f>
        <v> </v>
      </c>
      <c r="R460" s="9"/>
      <c r="S460" s="21"/>
      <c r="T460" s="9"/>
      <c r="U460" s="43" t="str">
        <f>IF(ABS(U402+U457-U459)&gt;$AO$500,$AO$503," ")</f>
        <v> </v>
      </c>
      <c r="V460" s="28"/>
      <c r="W460" s="43" t="str">
        <f>IF(ABS(W402+W457-W459)&gt;$AO$500,$AO$503," ")</f>
        <v> </v>
      </c>
      <c r="X460" s="28"/>
      <c r="Y460" s="43" t="str">
        <f>IF(ABS(Y402+Y457-Y459)&gt;$AO$500,$AO$503," ")</f>
        <v> </v>
      </c>
      <c r="Z460" s="9"/>
      <c r="AA460" s="21"/>
      <c r="AB460" s="9"/>
      <c r="AC460" s="43" t="str">
        <f>IF(ABS(AC402+AC457-AC459)&gt;$AO$500,$AO$503," ")</f>
        <v> </v>
      </c>
      <c r="AD460" s="28"/>
      <c r="AE460" s="43" t="str">
        <f>IF(ABS(AE402+AE457-AE459)&gt;$AO$500,$AO$503," ")</f>
        <v> </v>
      </c>
      <c r="AF460" s="42"/>
      <c r="AG460" s="43" t="str">
        <f>IF(ABS(AG402+AG457-AG459)&gt;$AO$500,$AO$503," ")</f>
        <v> </v>
      </c>
      <c r="AH460" s="9"/>
      <c r="AI460" s="2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</row>
    <row r="461" spans="3:53" s="16" customFormat="1" ht="12.75">
      <c r="C461" s="17" t="s">
        <v>54</v>
      </c>
      <c r="D461" s="18"/>
      <c r="E461" s="9"/>
      <c r="F461" s="9"/>
      <c r="G461" s="9"/>
      <c r="H461" s="9"/>
      <c r="I461" s="9"/>
      <c r="J461" s="9"/>
      <c r="K461" s="21"/>
      <c r="L461" s="11"/>
      <c r="M461" s="9"/>
      <c r="N461" s="9"/>
      <c r="O461" s="9"/>
      <c r="P461" s="9"/>
      <c r="Q461" s="9"/>
      <c r="R461" s="9"/>
      <c r="S461" s="21"/>
      <c r="T461" s="9"/>
      <c r="U461" s="9"/>
      <c r="V461" s="9"/>
      <c r="W461" s="9"/>
      <c r="X461" s="9"/>
      <c r="Y461" s="9"/>
      <c r="Z461" s="9"/>
      <c r="AA461" s="21"/>
      <c r="AB461" s="9"/>
      <c r="AC461" s="9"/>
      <c r="AD461" s="9"/>
      <c r="AE461" s="9"/>
      <c r="AF461" s="9"/>
      <c r="AG461" s="9"/>
      <c r="AH461" s="9"/>
      <c r="AI461" s="2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</row>
    <row r="462" spans="1:35" ht="12.75" outlineLevel="1">
      <c r="A462" s="1" t="s">
        <v>1040</v>
      </c>
      <c r="B462" s="16" t="s">
        <v>1041</v>
      </c>
      <c r="C462" s="1" t="s">
        <v>1353</v>
      </c>
      <c r="E462" s="5">
        <v>1972836.32</v>
      </c>
      <c r="G462" s="5">
        <v>1949385.92</v>
      </c>
      <c r="I462" s="9">
        <f>(+E462-G462)</f>
        <v>23450.40000000014</v>
      </c>
      <c r="K462" s="21">
        <f>IF(G462&lt;0,IF(I462=0,0,IF(OR(G462=0,E462=0),"N.M.",IF(ABS(I462/G462)&gt;=10,"N.M.",I462/(-G462)))),IF(I462=0,0,IF(OR(G462=0,E462=0),"N.M.",IF(ABS(I462/G462)&gt;=10,"N.M.",I462/G462))))</f>
        <v>0.012029634439957452</v>
      </c>
      <c r="M462" s="9">
        <v>5927701.89</v>
      </c>
      <c r="O462" s="9">
        <v>5728544.55</v>
      </c>
      <c r="Q462" s="9">
        <f>(+M462-O462)</f>
        <v>199157.33999999985</v>
      </c>
      <c r="S462" s="21">
        <f>IF(O462&lt;0,IF(Q462=0,0,IF(OR(O462=0,M462=0),"N.M.",IF(ABS(Q462/O462)&gt;=10,"N.M.",Q462/(-O462)))),IF(Q462=0,0,IF(OR(O462=0,M462=0),"N.M.",IF(ABS(Q462/O462)&gt;=10,"N.M.",Q462/O462))))</f>
        <v>0.03476578357062787</v>
      </c>
      <c r="U462" s="9">
        <v>1972836.32</v>
      </c>
      <c r="W462" s="9">
        <v>1949385.92</v>
      </c>
      <c r="Y462" s="9">
        <f>(+U462-W462)</f>
        <v>23450.40000000014</v>
      </c>
      <c r="AA462" s="21">
        <f>IF(W462&lt;0,IF(Y462=0,0,IF(OR(W462=0,U462=0),"N.M.",IF(ABS(Y462/W462)&gt;=10,"N.M.",Y462/(-W462)))),IF(Y462=0,0,IF(OR(W462=0,U462=0),"N.M.",IF(ABS(Y462/W462)&gt;=10,"N.M.",Y462/W462))))</f>
        <v>0.012029634439957452</v>
      </c>
      <c r="AC462" s="9">
        <v>23504326.240000002</v>
      </c>
      <c r="AE462" s="9">
        <v>22602862.659999996</v>
      </c>
      <c r="AG462" s="9">
        <f>(+AC462-AE462)</f>
        <v>901463.5800000057</v>
      </c>
      <c r="AI462" s="21">
        <f>IF(AE462&lt;0,IF(AG462=0,0,IF(OR(AE462=0,AC462=0),"N.M.",IF(ABS(AG462/AE462)&gt;=10,"N.M.",AG462/(-AE462)))),IF(AG462=0,0,IF(OR(AE462=0,AC462=0),"N.M.",IF(ABS(AG462/AE462)&gt;=10,"N.M.",AG462/AE462))))</f>
        <v>0.039882717227464934</v>
      </c>
    </row>
    <row r="463" spans="1:35" ht="12.75" outlineLevel="1">
      <c r="A463" s="1" t="s">
        <v>1042</v>
      </c>
      <c r="B463" s="16" t="s">
        <v>1043</v>
      </c>
      <c r="C463" s="1" t="s">
        <v>1354</v>
      </c>
      <c r="E463" s="5">
        <v>0</v>
      </c>
      <c r="G463" s="5">
        <v>304200</v>
      </c>
      <c r="I463" s="9">
        <f>(+E463-G463)</f>
        <v>-304200</v>
      </c>
      <c r="K463" s="21" t="str">
        <f>IF(G463&lt;0,IF(I463=0,0,IF(OR(G463=0,E463=0),"N.M.",IF(ABS(I463/G463)&gt;=10,"N.M.",I463/(-G463)))),IF(I463=0,0,IF(OR(G463=0,E463=0),"N.M.",IF(ABS(I463/G463)&gt;=10,"N.M.",I463/G463))))</f>
        <v>N.M.</v>
      </c>
      <c r="M463" s="9">
        <v>0</v>
      </c>
      <c r="O463" s="9">
        <v>912600</v>
      </c>
      <c r="Q463" s="9">
        <f>(+M463-O463)</f>
        <v>-912600</v>
      </c>
      <c r="S463" s="21" t="str">
        <f>IF(O463&lt;0,IF(Q463=0,0,IF(OR(O463=0,M463=0),"N.M.",IF(ABS(Q463/O463)&gt;=10,"N.M.",Q463/(-O463)))),IF(Q463=0,0,IF(OR(O463=0,M463=0),"N.M.",IF(ABS(Q463/O463)&gt;=10,"N.M.",Q463/O463))))</f>
        <v>N.M.</v>
      </c>
      <c r="U463" s="9">
        <v>0</v>
      </c>
      <c r="W463" s="9">
        <v>304200</v>
      </c>
      <c r="Y463" s="9">
        <f>(+U463-W463)</f>
        <v>-304200</v>
      </c>
      <c r="AA463" s="21" t="str">
        <f>IF(W463&lt;0,IF(Y463=0,0,IF(OR(W463=0,U463=0),"N.M.",IF(ABS(Y463/W463)&gt;=10,"N.M.",Y463/(-W463)))),IF(Y463=0,0,IF(OR(W463=0,U463=0),"N.M.",IF(ABS(Y463/W463)&gt;=10,"N.M.",Y463/W463))))</f>
        <v>N.M.</v>
      </c>
      <c r="AC463" s="9">
        <v>-304200</v>
      </c>
      <c r="AE463" s="9">
        <v>3921275</v>
      </c>
      <c r="AG463" s="9">
        <f>(+AC463-AE463)</f>
        <v>-4225475</v>
      </c>
      <c r="AI463" s="21">
        <f>IF(AE463&lt;0,IF(AG463=0,0,IF(OR(AE463=0,AC463=0),"N.M.",IF(ABS(AG463/AE463)&gt;=10,"N.M.",AG463/(-AE463)))),IF(AG463=0,0,IF(OR(AE463=0,AC463=0),"N.M.",IF(ABS(AG463/AE463)&gt;=10,"N.M.",AG463/AE463))))</f>
        <v>-1.077576808563541</v>
      </c>
    </row>
    <row r="464" spans="1:35" ht="12.75" outlineLevel="1">
      <c r="A464" s="1" t="s">
        <v>1044</v>
      </c>
      <c r="B464" s="16" t="s">
        <v>1045</v>
      </c>
      <c r="C464" s="1" t="s">
        <v>1355</v>
      </c>
      <c r="E464" s="5">
        <v>87500</v>
      </c>
      <c r="G464" s="5">
        <v>0</v>
      </c>
      <c r="I464" s="9">
        <f>(+E464-G464)</f>
        <v>87500</v>
      </c>
      <c r="K464" s="21" t="str">
        <f>IF(G464&lt;0,IF(I464=0,0,IF(OR(G464=0,E464=0),"N.M.",IF(ABS(I464/G464)&gt;=10,"N.M.",I464/(-G464)))),IF(I464=0,0,IF(OR(G464=0,E464=0),"N.M.",IF(ABS(I464/G464)&gt;=10,"N.M.",I464/G464))))</f>
        <v>N.M.</v>
      </c>
      <c r="M464" s="9">
        <v>262500</v>
      </c>
      <c r="O464" s="9">
        <v>0</v>
      </c>
      <c r="Q464" s="9">
        <f>(+M464-O464)</f>
        <v>262500</v>
      </c>
      <c r="S464" s="21" t="str">
        <f>IF(O464&lt;0,IF(Q464=0,0,IF(OR(O464=0,M464=0),"N.M.",IF(ABS(Q464/O464)&gt;=10,"N.M.",Q464/(-O464)))),IF(Q464=0,0,IF(OR(O464=0,M464=0),"N.M.",IF(ABS(Q464/O464)&gt;=10,"N.M.",Q464/O464))))</f>
        <v>N.M.</v>
      </c>
      <c r="U464" s="9">
        <v>87500</v>
      </c>
      <c r="W464" s="9">
        <v>0</v>
      </c>
      <c r="Y464" s="9">
        <f>(+U464-W464)</f>
        <v>87500</v>
      </c>
      <c r="AA464" s="21" t="str">
        <f>IF(W464&lt;0,IF(Y464=0,0,IF(OR(W464=0,U464=0),"N.M.",IF(ABS(Y464/W464)&gt;=10,"N.M.",Y464/(-W464)))),IF(Y464=0,0,IF(OR(W464=0,U464=0),"N.M.",IF(ABS(Y464/W464)&gt;=10,"N.M.",Y464/W464))))</f>
        <v>N.M.</v>
      </c>
      <c r="AC464" s="9">
        <v>2112650.02</v>
      </c>
      <c r="AE464" s="9">
        <v>0</v>
      </c>
      <c r="AG464" s="9">
        <f>(+AC464-AE464)</f>
        <v>2112650.02</v>
      </c>
      <c r="AI464" s="21" t="str">
        <f>IF(AE464&lt;0,IF(AG464=0,0,IF(OR(AE464=0,AC464=0),"N.M.",IF(ABS(AG464/AE464)&gt;=10,"N.M.",AG464/(-AE464)))),IF(AG464=0,0,IF(OR(AE464=0,AC464=0),"N.M.",IF(ABS(AG464/AE464)&gt;=10,"N.M.",AG464/AE464))))</f>
        <v>N.M.</v>
      </c>
    </row>
    <row r="465" spans="1:53" s="16" customFormat="1" ht="12.75">
      <c r="A465" s="16" t="s">
        <v>55</v>
      </c>
      <c r="C465" s="16" t="s">
        <v>1356</v>
      </c>
      <c r="D465" s="9"/>
      <c r="E465" s="9">
        <v>2060336.32</v>
      </c>
      <c r="F465" s="9"/>
      <c r="G465" s="9">
        <v>2253585.92</v>
      </c>
      <c r="H465" s="9"/>
      <c r="I465" s="9">
        <f aca="true" t="shared" si="160" ref="I465:I482">(+E465-G465)</f>
        <v>-193249.59999999986</v>
      </c>
      <c r="J465" s="37" t="str">
        <f aca="true" t="shared" si="161" ref="J465:J482">IF((+E465-G465)=(I465),"  ",$AO$504)</f>
        <v>  </v>
      </c>
      <c r="K465" s="38">
        <f aca="true" t="shared" si="162" ref="K465:K482">IF(G465&lt;0,IF(I465=0,0,IF(OR(G465=0,E465=0),"N.M.",IF(ABS(I465/G465)&gt;=10,"N.M.",I465/(-G465)))),IF(I465=0,0,IF(OR(G465=0,E465=0),"N.M.",IF(ABS(I465/G465)&gt;=10,"N.M.",I465/G465))))</f>
        <v>-0.08575204445721771</v>
      </c>
      <c r="L465" s="39"/>
      <c r="M465" s="9">
        <v>6190201.89</v>
      </c>
      <c r="N465" s="9"/>
      <c r="O465" s="9">
        <v>6641144.55</v>
      </c>
      <c r="P465" s="9"/>
      <c r="Q465" s="9">
        <f aca="true" t="shared" si="163" ref="Q465:Q482">(+M465-O465)</f>
        <v>-450942.66000000015</v>
      </c>
      <c r="R465" s="37" t="str">
        <f aca="true" t="shared" si="164" ref="R465:R482">IF((+M465-O465)=(Q465),"  ",$AO$504)</f>
        <v>  </v>
      </c>
      <c r="S465" s="38">
        <f aca="true" t="shared" si="165" ref="S465:S482">IF(O465&lt;0,IF(Q465=0,0,IF(OR(O465=0,M465=0),"N.M.",IF(ABS(Q465/O465)&gt;=10,"N.M.",Q465/(-O465)))),IF(Q465=0,0,IF(OR(O465=0,M465=0),"N.M.",IF(ABS(Q465/O465)&gt;=10,"N.M.",Q465/O465))))</f>
        <v>-0.06790134691466701</v>
      </c>
      <c r="T465" s="39"/>
      <c r="U465" s="9">
        <v>2060336.32</v>
      </c>
      <c r="V465" s="9"/>
      <c r="W465" s="9">
        <v>2253585.92</v>
      </c>
      <c r="X465" s="9"/>
      <c r="Y465" s="9">
        <f aca="true" t="shared" si="166" ref="Y465:Y482">(+U465-W465)</f>
        <v>-193249.59999999986</v>
      </c>
      <c r="Z465" s="37" t="str">
        <f aca="true" t="shared" si="167" ref="Z465:Z482">IF((+U465-W465)=(Y465),"  ",$AO$504)</f>
        <v>  </v>
      </c>
      <c r="AA465" s="38">
        <f aca="true" t="shared" si="168" ref="AA465:AA482">IF(W465&lt;0,IF(Y465=0,0,IF(OR(W465=0,U465=0),"N.M.",IF(ABS(Y465/W465)&gt;=10,"N.M.",Y465/(-W465)))),IF(Y465=0,0,IF(OR(W465=0,U465=0),"N.M.",IF(ABS(Y465/W465)&gt;=10,"N.M.",Y465/W465))))</f>
        <v>-0.08575204445721771</v>
      </c>
      <c r="AB465" s="39"/>
      <c r="AC465" s="9">
        <v>25312776.26</v>
      </c>
      <c r="AD465" s="9"/>
      <c r="AE465" s="9">
        <v>26524137.659999996</v>
      </c>
      <c r="AF465" s="9"/>
      <c r="AG465" s="9">
        <f aca="true" t="shared" si="169" ref="AG465:AG482">(+AC465-AE465)</f>
        <v>-1211361.3999999948</v>
      </c>
      <c r="AH465" s="37" t="str">
        <f aca="true" t="shared" si="170" ref="AH465:AH482">IF((+AC465-AE465)=(AG465),"  ",$AO$504)</f>
        <v>  </v>
      </c>
      <c r="AI465" s="38">
        <f aca="true" t="shared" si="171" ref="AI465:AI482">IF(AE465&lt;0,IF(AG465=0,0,IF(OR(AE465=0,AC465=0),"N.M.",IF(ABS(AG465/AE465)&gt;=10,"N.M.",AG465/(-AE465)))),IF(AG465=0,0,IF(OR(AE465=0,AC465=0),"N.M.",IF(ABS(AG465/AE465)&gt;=10,"N.M.",AG465/AE465))))</f>
        <v>-0.045670152052739534</v>
      </c>
      <c r="AJ465" s="39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</row>
    <row r="466" spans="1:35" ht="12.75" outlineLevel="1">
      <c r="A466" s="1" t="s">
        <v>1046</v>
      </c>
      <c r="B466" s="16" t="s">
        <v>1047</v>
      </c>
      <c r="C466" s="1" t="s">
        <v>1357</v>
      </c>
      <c r="E466" s="5">
        <v>186561.2</v>
      </c>
      <c r="G466" s="5">
        <v>52261.14</v>
      </c>
      <c r="I466" s="9">
        <f>(+E466-G466)</f>
        <v>134300.06</v>
      </c>
      <c r="K466" s="21">
        <f>IF(G466&lt;0,IF(I466=0,0,IF(OR(G466=0,E466=0),"N.M.",IF(ABS(I466/G466)&gt;=10,"N.M.",I466/(-G466)))),IF(I466=0,0,IF(OR(G466=0,E466=0),"N.M.",IF(ABS(I466/G466)&gt;=10,"N.M.",I466/G466))))</f>
        <v>2.5697881829596523</v>
      </c>
      <c r="M466" s="9">
        <v>406657.18</v>
      </c>
      <c r="O466" s="9">
        <v>331505.07</v>
      </c>
      <c r="Q466" s="9">
        <f>(+M466-O466)</f>
        <v>75152.10999999999</v>
      </c>
      <c r="S466" s="21">
        <f>IF(O466&lt;0,IF(Q466=0,0,IF(OR(O466=0,M466=0),"N.M.",IF(ABS(Q466/O466)&gt;=10,"N.M.",Q466/(-O466)))),IF(Q466=0,0,IF(OR(O466=0,M466=0),"N.M.",IF(ABS(Q466/O466)&gt;=10,"N.M.",Q466/O466))))</f>
        <v>0.22669973041437944</v>
      </c>
      <c r="U466" s="9">
        <v>186561.2</v>
      </c>
      <c r="W466" s="9">
        <v>52261.14</v>
      </c>
      <c r="Y466" s="9">
        <f>(+U466-W466)</f>
        <v>134300.06</v>
      </c>
      <c r="AA466" s="21">
        <f>IF(W466&lt;0,IF(Y466=0,0,IF(OR(W466=0,U466=0),"N.M.",IF(ABS(Y466/W466)&gt;=10,"N.M.",Y466/(-W466)))),IF(Y466=0,0,IF(OR(W466=0,U466=0),"N.M.",IF(ABS(Y466/W466)&gt;=10,"N.M.",Y466/W466))))</f>
        <v>2.5697881829596523</v>
      </c>
      <c r="AC466" s="9">
        <v>1207648.08</v>
      </c>
      <c r="AE466" s="9">
        <v>373448.5</v>
      </c>
      <c r="AG466" s="9">
        <f>(+AC466-AE466)</f>
        <v>834199.5800000001</v>
      </c>
      <c r="AI466" s="21">
        <f>IF(AE466&lt;0,IF(AG466=0,0,IF(OR(AE466=0,AC466=0),"N.M.",IF(ABS(AG466/AE466)&gt;=10,"N.M.",AG466/(-AE466)))),IF(AG466=0,0,IF(OR(AE466=0,AC466=0),"N.M.",IF(ABS(AG466/AE466)&gt;=10,"N.M.",AG466/AE466))))</f>
        <v>2.233774081299028</v>
      </c>
    </row>
    <row r="467" spans="1:53" s="16" customFormat="1" ht="12.75" customHeight="1">
      <c r="A467" s="16" t="s">
        <v>85</v>
      </c>
      <c r="C467" s="16" t="s">
        <v>1358</v>
      </c>
      <c r="D467" s="9"/>
      <c r="E467" s="9">
        <v>186561.2</v>
      </c>
      <c r="F467" s="9"/>
      <c r="G467" s="9">
        <v>52261.14</v>
      </c>
      <c r="H467" s="9"/>
      <c r="I467" s="9">
        <f>(+E467-G467)</f>
        <v>134300.06</v>
      </c>
      <c r="J467" s="37" t="str">
        <f>IF((+E467-G467)=(I467),"  ",$AO$504)</f>
        <v>  </v>
      </c>
      <c r="K467" s="38">
        <f>IF(G467&lt;0,IF(I467=0,0,IF(OR(G467=0,E467=0),"N.M.",IF(ABS(I467/G467)&gt;=10,"N.M.",I467/(-G467)))),IF(I467=0,0,IF(OR(G467=0,E467=0),"N.M.",IF(ABS(I467/G467)&gt;=10,"N.M.",I467/G467))))</f>
        <v>2.5697881829596523</v>
      </c>
      <c r="L467" s="39"/>
      <c r="M467" s="9">
        <v>406657.18</v>
      </c>
      <c r="N467" s="9"/>
      <c r="O467" s="9">
        <v>331505.07</v>
      </c>
      <c r="P467" s="9"/>
      <c r="Q467" s="9">
        <f>(+M467-O467)</f>
        <v>75152.10999999999</v>
      </c>
      <c r="R467" s="37" t="str">
        <f>IF((+M467-O467)=(Q467),"  ",$AO$504)</f>
        <v>  </v>
      </c>
      <c r="S467" s="38">
        <f>IF(O467&lt;0,IF(Q467=0,0,IF(OR(O467=0,M467=0),"N.M.",IF(ABS(Q467/O467)&gt;=10,"N.M.",Q467/(-O467)))),IF(Q467=0,0,IF(OR(O467=0,M467=0),"N.M.",IF(ABS(Q467/O467)&gt;=10,"N.M.",Q467/O467))))</f>
        <v>0.22669973041437944</v>
      </c>
      <c r="T467" s="39"/>
      <c r="U467" s="9">
        <v>186561.2</v>
      </c>
      <c r="V467" s="9"/>
      <c r="W467" s="9">
        <v>52261.14</v>
      </c>
      <c r="X467" s="9"/>
      <c r="Y467" s="9">
        <f>(+U467-W467)</f>
        <v>134300.06</v>
      </c>
      <c r="Z467" s="37" t="str">
        <f>IF((+U467-W467)=(Y467),"  ",$AO$504)</f>
        <v>  </v>
      </c>
      <c r="AA467" s="38">
        <f>IF(W467&lt;0,IF(Y467=0,0,IF(OR(W467=0,U467=0),"N.M.",IF(ABS(Y467/W467)&gt;=10,"N.M.",Y467/(-W467)))),IF(Y467=0,0,IF(OR(W467=0,U467=0),"N.M.",IF(ABS(Y467/W467)&gt;=10,"N.M.",Y467/W467))))</f>
        <v>2.5697881829596523</v>
      </c>
      <c r="AB467" s="39"/>
      <c r="AC467" s="9">
        <v>1207648.08</v>
      </c>
      <c r="AD467" s="9"/>
      <c r="AE467" s="9">
        <v>373448.5</v>
      </c>
      <c r="AF467" s="9"/>
      <c r="AG467" s="9">
        <f>(+AC467-AE467)</f>
        <v>834199.5800000001</v>
      </c>
      <c r="AH467" s="37" t="str">
        <f>IF((+AC467-AE467)=(AG467),"  ",$AO$504)</f>
        <v>  </v>
      </c>
      <c r="AI467" s="38">
        <f>IF(AE467&lt;0,IF(AG467=0,0,IF(OR(AE467=0,AC467=0),"N.M.",IF(ABS(AG467/AE467)&gt;=10,"N.M.",AG467/(-AE467)))),IF(AG467=0,0,IF(OR(AE467=0,AC467=0),"N.M.",IF(ABS(AG467/AE467)&gt;=10,"N.M.",AG467/AE467))))</f>
        <v>2.233774081299028</v>
      </c>
      <c r="AJ467" s="39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1:35" ht="12.75" outlineLevel="1">
      <c r="A468" s="1" t="s">
        <v>1048</v>
      </c>
      <c r="B468" s="16" t="s">
        <v>1049</v>
      </c>
      <c r="C468" s="1" t="s">
        <v>1359</v>
      </c>
      <c r="E468" s="5">
        <v>5756.24</v>
      </c>
      <c r="G468" s="5">
        <v>7495.32</v>
      </c>
      <c r="I468" s="9">
        <f>(+E468-G468)</f>
        <v>-1739.08</v>
      </c>
      <c r="K468" s="21">
        <f>IF(G468&lt;0,IF(I468=0,0,IF(OR(G468=0,E468=0),"N.M.",IF(ABS(I468/G468)&gt;=10,"N.M.",I468/(-G468)))),IF(I468=0,0,IF(OR(G468=0,E468=0),"N.M.",IF(ABS(I468/G468)&gt;=10,"N.M.",I468/G468))))</f>
        <v>-0.23202211513317644</v>
      </c>
      <c r="M468" s="9">
        <v>60235.83</v>
      </c>
      <c r="O468" s="9">
        <v>22485.96</v>
      </c>
      <c r="Q468" s="9">
        <f>(+M468-O468)</f>
        <v>37749.87</v>
      </c>
      <c r="S468" s="21">
        <f>IF(O468&lt;0,IF(Q468=0,0,IF(OR(O468=0,M468=0),"N.M.",IF(ABS(Q468/O468)&gt;=10,"N.M.",Q468/(-O468)))),IF(Q468=0,0,IF(OR(O468=0,M468=0),"N.M.",IF(ABS(Q468/O468)&gt;=10,"N.M.",Q468/O468))))</f>
        <v>1.6788195834200543</v>
      </c>
      <c r="U468" s="9">
        <v>5756.24</v>
      </c>
      <c r="W468" s="9">
        <v>7495.32</v>
      </c>
      <c r="Y468" s="9">
        <f>(+U468-W468)</f>
        <v>-1739.08</v>
      </c>
      <c r="AA468" s="21">
        <f>IF(W468&lt;0,IF(Y468=0,0,IF(OR(W468=0,U468=0),"N.M.",IF(ABS(Y468/W468)&gt;=10,"N.M.",Y468/(-W468)))),IF(Y468=0,0,IF(OR(W468=0,U468=0),"N.M.",IF(ABS(Y468/W468)&gt;=10,"N.M.",Y468/W468))))</f>
        <v>-0.23202211513317644</v>
      </c>
      <c r="AC468" s="9">
        <v>301634.8</v>
      </c>
      <c r="AE468" s="9">
        <v>319744.28</v>
      </c>
      <c r="AG468" s="9">
        <f>(+AC468-AE468)</f>
        <v>-18109.48000000004</v>
      </c>
      <c r="AI468" s="21">
        <f>IF(AE468&lt;0,IF(AG468=0,0,IF(OR(AE468=0,AC468=0),"N.M.",IF(ABS(AG468/AE468)&gt;=10,"N.M.",AG468/(-AE468)))),IF(AG468=0,0,IF(OR(AE468=0,AC468=0),"N.M.",IF(ABS(AG468/AE468)&gt;=10,"N.M.",AG468/AE468))))</f>
        <v>-0.05663738535056839</v>
      </c>
    </row>
    <row r="469" spans="1:53" s="16" customFormat="1" ht="12.75" customHeight="1">
      <c r="A469" s="16" t="s">
        <v>86</v>
      </c>
      <c r="C469" s="16" t="s">
        <v>1360</v>
      </c>
      <c r="D469" s="9"/>
      <c r="E469" s="9">
        <v>5756.24</v>
      </c>
      <c r="F469" s="9"/>
      <c r="G469" s="9">
        <v>7495.32</v>
      </c>
      <c r="H469" s="9"/>
      <c r="I469" s="9">
        <f t="shared" si="160"/>
        <v>-1739.08</v>
      </c>
      <c r="J469" s="85" t="str">
        <f t="shared" si="161"/>
        <v>  </v>
      </c>
      <c r="K469" s="38">
        <f t="shared" si="162"/>
        <v>-0.23202211513317644</v>
      </c>
      <c r="L469" s="39"/>
      <c r="M469" s="9">
        <v>60235.83</v>
      </c>
      <c r="N469" s="9"/>
      <c r="O469" s="9">
        <v>22485.96</v>
      </c>
      <c r="P469" s="9"/>
      <c r="Q469" s="9">
        <f t="shared" si="163"/>
        <v>37749.87</v>
      </c>
      <c r="R469" s="85" t="str">
        <f t="shared" si="164"/>
        <v>  </v>
      </c>
      <c r="S469" s="38">
        <f t="shared" si="165"/>
        <v>1.6788195834200543</v>
      </c>
      <c r="T469" s="39"/>
      <c r="U469" s="9">
        <v>5756.24</v>
      </c>
      <c r="V469" s="9"/>
      <c r="W469" s="9">
        <v>7495.32</v>
      </c>
      <c r="X469" s="9"/>
      <c r="Y469" s="9">
        <f t="shared" si="166"/>
        <v>-1739.08</v>
      </c>
      <c r="Z469" s="85" t="str">
        <f t="shared" si="167"/>
        <v>  </v>
      </c>
      <c r="AA469" s="38">
        <f t="shared" si="168"/>
        <v>-0.23202211513317644</v>
      </c>
      <c r="AB469" s="39"/>
      <c r="AC469" s="9">
        <v>301634.8</v>
      </c>
      <c r="AD469" s="9"/>
      <c r="AE469" s="9">
        <v>319744.28</v>
      </c>
      <c r="AF469" s="9"/>
      <c r="AG469" s="9">
        <f t="shared" si="169"/>
        <v>-18109.48000000004</v>
      </c>
      <c r="AH469" s="85" t="str">
        <f t="shared" si="170"/>
        <v>  </v>
      </c>
      <c r="AI469" s="38">
        <f t="shared" si="171"/>
        <v>-0.05663738535056839</v>
      </c>
      <c r="AJ469" s="39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</row>
    <row r="470" spans="1:35" ht="12.75" outlineLevel="1">
      <c r="A470" s="1" t="s">
        <v>1050</v>
      </c>
      <c r="B470" s="16" t="s">
        <v>1051</v>
      </c>
      <c r="C470" s="1" t="s">
        <v>1361</v>
      </c>
      <c r="E470" s="5">
        <v>92396.03</v>
      </c>
      <c r="G470" s="5">
        <v>92396.03</v>
      </c>
      <c r="I470" s="9">
        <f>(+E470-G470)</f>
        <v>0</v>
      </c>
      <c r="K470" s="21">
        <f>IF(G470&lt;0,IF(I470=0,0,IF(OR(G470=0,E470=0),"N.M.",IF(ABS(I470/G470)&gt;=10,"N.M.",I470/(-G470)))),IF(I470=0,0,IF(OR(G470=0,E470=0),"N.M.",IF(ABS(I470/G470)&gt;=10,"N.M.",I470/G470))))</f>
        <v>0</v>
      </c>
      <c r="M470" s="9">
        <v>277188.09</v>
      </c>
      <c r="O470" s="9">
        <v>277188.09</v>
      </c>
      <c r="Q470" s="9">
        <f>(+M470-O470)</f>
        <v>0</v>
      </c>
      <c r="S470" s="21">
        <f>IF(O470&lt;0,IF(Q470=0,0,IF(OR(O470=0,M470=0),"N.M.",IF(ABS(Q470/O470)&gt;=10,"N.M.",Q470/(-O470)))),IF(Q470=0,0,IF(OR(O470=0,M470=0),"N.M.",IF(ABS(Q470/O470)&gt;=10,"N.M.",Q470/O470))))</f>
        <v>0</v>
      </c>
      <c r="U470" s="9">
        <v>92396.03</v>
      </c>
      <c r="W470" s="9">
        <v>92396.03</v>
      </c>
      <c r="Y470" s="9">
        <f>(+U470-W470)</f>
        <v>0</v>
      </c>
      <c r="AA470" s="21">
        <f>IF(W470&lt;0,IF(Y470=0,0,IF(OR(W470=0,U470=0),"N.M.",IF(ABS(Y470/W470)&gt;=10,"N.M.",Y470/(-W470)))),IF(Y470=0,0,IF(OR(W470=0,U470=0),"N.M.",IF(ABS(Y470/W470)&gt;=10,"N.M.",Y470/W470))))</f>
        <v>0</v>
      </c>
      <c r="AC470" s="9">
        <v>1108752.36</v>
      </c>
      <c r="AE470" s="9">
        <v>1141654.262</v>
      </c>
      <c r="AG470" s="9">
        <f>(+AC470-AE470)</f>
        <v>-32901.902</v>
      </c>
      <c r="AI470" s="21">
        <f>IF(AE470&lt;0,IF(AG470=0,0,IF(OR(AE470=0,AC470=0),"N.M.",IF(ABS(AG470/AE470)&gt;=10,"N.M.",AG470/(-AE470)))),IF(AG470=0,0,IF(OR(AE470=0,AC470=0),"N.M.",IF(ABS(AG470/AE470)&gt;=10,"N.M.",AG470/AE470))))</f>
        <v>-0.028819497368985425</v>
      </c>
    </row>
    <row r="471" spans="1:53" s="16" customFormat="1" ht="12.75">
      <c r="A471" s="16" t="s">
        <v>56</v>
      </c>
      <c r="C471" s="16" t="s">
        <v>1362</v>
      </c>
      <c r="D471" s="9"/>
      <c r="E471" s="9">
        <v>92396.03</v>
      </c>
      <c r="F471" s="9"/>
      <c r="G471" s="9">
        <v>92396.03</v>
      </c>
      <c r="H471" s="9"/>
      <c r="I471" s="9">
        <f t="shared" si="160"/>
        <v>0</v>
      </c>
      <c r="J471" s="37" t="str">
        <f t="shared" si="161"/>
        <v>  </v>
      </c>
      <c r="K471" s="38">
        <f t="shared" si="162"/>
        <v>0</v>
      </c>
      <c r="L471" s="39"/>
      <c r="M471" s="9">
        <v>277188.09</v>
      </c>
      <c r="N471" s="9"/>
      <c r="O471" s="9">
        <v>277188.09</v>
      </c>
      <c r="P471" s="9"/>
      <c r="Q471" s="9">
        <f t="shared" si="163"/>
        <v>0</v>
      </c>
      <c r="R471" s="37" t="str">
        <f t="shared" si="164"/>
        <v>  </v>
      </c>
      <c r="S471" s="38">
        <f t="shared" si="165"/>
        <v>0</v>
      </c>
      <c r="T471" s="39"/>
      <c r="U471" s="9">
        <v>92396.03</v>
      </c>
      <c r="V471" s="9"/>
      <c r="W471" s="9">
        <v>92396.03</v>
      </c>
      <c r="X471" s="9"/>
      <c r="Y471" s="9">
        <f t="shared" si="166"/>
        <v>0</v>
      </c>
      <c r="Z471" s="37" t="str">
        <f t="shared" si="167"/>
        <v>  </v>
      </c>
      <c r="AA471" s="38">
        <f t="shared" si="168"/>
        <v>0</v>
      </c>
      <c r="AB471" s="39"/>
      <c r="AC471" s="9">
        <v>1108752.36</v>
      </c>
      <c r="AD471" s="9"/>
      <c r="AE471" s="9">
        <v>1141654.262</v>
      </c>
      <c r="AF471" s="9"/>
      <c r="AG471" s="9">
        <f t="shared" si="169"/>
        <v>-32901.902</v>
      </c>
      <c r="AH471" s="37" t="str">
        <f t="shared" si="170"/>
        <v>  </v>
      </c>
      <c r="AI471" s="38">
        <f t="shared" si="171"/>
        <v>-0.028819497368985425</v>
      </c>
      <c r="AJ471" s="39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</row>
    <row r="472" spans="1:35" ht="12.75" outlineLevel="1">
      <c r="A472" s="1" t="s">
        <v>1052</v>
      </c>
      <c r="B472" s="16" t="s">
        <v>1053</v>
      </c>
      <c r="C472" s="1" t="s">
        <v>1363</v>
      </c>
      <c r="E472" s="5">
        <v>2811.83</v>
      </c>
      <c r="G472" s="5">
        <v>2811.75</v>
      </c>
      <c r="I472" s="9">
        <f>(+E472-G472)</f>
        <v>0.07999999999992724</v>
      </c>
      <c r="K472" s="21">
        <f>IF(G472&lt;0,IF(I472=0,0,IF(OR(G472=0,E472=0),"N.M.",IF(ABS(I472/G472)&gt;=10,"N.M.",I472/(-G472)))),IF(I472=0,0,IF(OR(G472=0,E472=0),"N.M.",IF(ABS(I472/G472)&gt;=10,"N.M.",I472/G472))))</f>
        <v>2.8452031652859337E-05</v>
      </c>
      <c r="M472" s="9">
        <v>8435.35</v>
      </c>
      <c r="O472" s="9">
        <v>8435.2</v>
      </c>
      <c r="Q472" s="9">
        <f>(+M472-O472)</f>
        <v>0.1499999999996362</v>
      </c>
      <c r="S472" s="21">
        <f>IF(O472&lt;0,IF(Q472=0,0,IF(OR(O472=0,M472=0),"N.M.",IF(ABS(Q472/O472)&gt;=10,"N.M.",Q472/(-O472)))),IF(Q472=0,0,IF(OR(O472=0,M472=0),"N.M.",IF(ABS(Q472/O472)&gt;=10,"N.M.",Q472/O472))))</f>
        <v>1.7782625189638205E-05</v>
      </c>
      <c r="U472" s="9">
        <v>2811.83</v>
      </c>
      <c r="W472" s="9">
        <v>2811.75</v>
      </c>
      <c r="Y472" s="9">
        <f>(+U472-W472)</f>
        <v>0.07999999999992724</v>
      </c>
      <c r="AA472" s="21">
        <f>IF(W472&lt;0,IF(Y472=0,0,IF(OR(W472=0,U472=0),"N.M.",IF(ABS(Y472/W472)&gt;=10,"N.M.",Y472/(-W472)))),IF(Y472=0,0,IF(OR(W472=0,U472=0),"N.M.",IF(ABS(Y472/W472)&gt;=10,"N.M.",Y472/W472))))</f>
        <v>2.8452031652859337E-05</v>
      </c>
      <c r="AC472" s="9">
        <v>33740.97</v>
      </c>
      <c r="AE472" s="9">
        <v>33740.55</v>
      </c>
      <c r="AG472" s="9">
        <f>(+AC472-AE472)</f>
        <v>0.41999999999825377</v>
      </c>
      <c r="AI472" s="21">
        <f>IF(AE472&lt;0,IF(AG472=0,0,IF(OR(AE472=0,AC472=0),"N.M.",IF(ABS(AG472/AE472)&gt;=10,"N.M.",AG472/(-AE472)))),IF(AG472=0,0,IF(OR(AE472=0,AC472=0),"N.M.",IF(ABS(AG472/AE472)&gt;=10,"N.M.",AG472/AE472))))</f>
        <v>1.2447929864754834E-05</v>
      </c>
    </row>
    <row r="473" spans="1:35" ht="12.75" outlineLevel="1">
      <c r="A473" s="1" t="s">
        <v>1054</v>
      </c>
      <c r="B473" s="16" t="s">
        <v>1055</v>
      </c>
      <c r="C473" s="1" t="s">
        <v>1364</v>
      </c>
      <c r="E473" s="5">
        <v>2804.06</v>
      </c>
      <c r="G473" s="5">
        <v>2804.06</v>
      </c>
      <c r="I473" s="9">
        <f>(+E473-G473)</f>
        <v>0</v>
      </c>
      <c r="K473" s="21">
        <f>IF(G473&lt;0,IF(I473=0,0,IF(OR(G473=0,E473=0),"N.M.",IF(ABS(I473/G473)&gt;=10,"N.M.",I473/(-G473)))),IF(I473=0,0,IF(OR(G473=0,E473=0),"N.M.",IF(ABS(I473/G473)&gt;=10,"N.M.",I473/G473))))</f>
        <v>0</v>
      </c>
      <c r="M473" s="9">
        <v>8412.18</v>
      </c>
      <c r="O473" s="9">
        <v>8412.18</v>
      </c>
      <c r="Q473" s="9">
        <f>(+M473-O473)</f>
        <v>0</v>
      </c>
      <c r="S473" s="21">
        <f>IF(O473&lt;0,IF(Q473=0,0,IF(OR(O473=0,M473=0),"N.M.",IF(ABS(Q473/O473)&gt;=10,"N.M.",Q473/(-O473)))),IF(Q473=0,0,IF(OR(O473=0,M473=0),"N.M.",IF(ABS(Q473/O473)&gt;=10,"N.M.",Q473/O473))))</f>
        <v>0</v>
      </c>
      <c r="U473" s="9">
        <v>2804.06</v>
      </c>
      <c r="W473" s="9">
        <v>2804.06</v>
      </c>
      <c r="Y473" s="9">
        <f>(+U473-W473)</f>
        <v>0</v>
      </c>
      <c r="AA473" s="21">
        <f>IF(W473&lt;0,IF(Y473=0,0,IF(OR(W473=0,U473=0),"N.M.",IF(ABS(Y473/W473)&gt;=10,"N.M.",Y473/(-W473)))),IF(Y473=0,0,IF(OR(W473=0,U473=0),"N.M.",IF(ABS(Y473/W473)&gt;=10,"N.M.",Y473/W473))))</f>
        <v>0</v>
      </c>
      <c r="AC473" s="9">
        <v>33648.72</v>
      </c>
      <c r="AE473" s="9">
        <v>30649.32</v>
      </c>
      <c r="AG473" s="9">
        <f>(+AC473-AE473)</f>
        <v>2999.4000000000015</v>
      </c>
      <c r="AI473" s="21">
        <f>IF(AE473&lt;0,IF(AG473=0,0,IF(OR(AE473=0,AC473=0),"N.M.",IF(ABS(AG473/AE473)&gt;=10,"N.M.",AG473/(-AE473)))),IF(AG473=0,0,IF(OR(AE473=0,AC473=0),"N.M.",IF(ABS(AG473/AE473)&gt;=10,"N.M.",AG473/AE473))))</f>
        <v>0.09786187752289452</v>
      </c>
    </row>
    <row r="474" spans="1:36" s="16" customFormat="1" ht="12.75">
      <c r="A474" s="16" t="s">
        <v>57</v>
      </c>
      <c r="C474" s="16" t="s">
        <v>1365</v>
      </c>
      <c r="D474" s="9"/>
      <c r="E474" s="9">
        <v>5615.89</v>
      </c>
      <c r="F474" s="9"/>
      <c r="G474" s="9">
        <v>5615.81</v>
      </c>
      <c r="H474" s="9"/>
      <c r="I474" s="9">
        <f t="shared" si="160"/>
        <v>0.07999999999992724</v>
      </c>
      <c r="J474" s="37" t="str">
        <f t="shared" si="161"/>
        <v>  </v>
      </c>
      <c r="K474" s="38">
        <f t="shared" si="162"/>
        <v>1.4245496197329901E-05</v>
      </c>
      <c r="L474" s="39"/>
      <c r="M474" s="9">
        <v>16847.53</v>
      </c>
      <c r="N474" s="9"/>
      <c r="O474" s="9">
        <v>16847.38</v>
      </c>
      <c r="P474" s="9"/>
      <c r="Q474" s="9">
        <f t="shared" si="163"/>
        <v>0.1499999999978172</v>
      </c>
      <c r="R474" s="37" t="str">
        <f t="shared" si="164"/>
        <v>  </v>
      </c>
      <c r="S474" s="38">
        <f t="shared" si="165"/>
        <v>8.903461547007144E-06</v>
      </c>
      <c r="T474" s="39"/>
      <c r="U474" s="9">
        <v>5615.89</v>
      </c>
      <c r="V474" s="9"/>
      <c r="W474" s="9">
        <v>5615.81</v>
      </c>
      <c r="X474" s="9"/>
      <c r="Y474" s="9">
        <f t="shared" si="166"/>
        <v>0.07999999999992724</v>
      </c>
      <c r="Z474" s="37" t="str">
        <f t="shared" si="167"/>
        <v>  </v>
      </c>
      <c r="AA474" s="38">
        <f t="shared" si="168"/>
        <v>1.4245496197329901E-05</v>
      </c>
      <c r="AB474" s="39"/>
      <c r="AC474" s="9">
        <v>67389.69</v>
      </c>
      <c r="AD474" s="9"/>
      <c r="AE474" s="9">
        <v>64389.87</v>
      </c>
      <c r="AF474" s="9"/>
      <c r="AG474" s="9">
        <f t="shared" si="169"/>
        <v>2999.8199999999997</v>
      </c>
      <c r="AH474" s="37" t="str">
        <f t="shared" si="170"/>
        <v>  </v>
      </c>
      <c r="AI474" s="38">
        <f t="shared" si="171"/>
        <v>0.04658838416663987</v>
      </c>
      <c r="AJ474" s="39"/>
    </row>
    <row r="475" spans="1:36" s="16" customFormat="1" ht="12.75">
      <c r="A475" s="16" t="s">
        <v>58</v>
      </c>
      <c r="C475" s="16" t="s">
        <v>1366</v>
      </c>
      <c r="D475" s="9"/>
      <c r="E475" s="9">
        <v>0</v>
      </c>
      <c r="F475" s="9"/>
      <c r="G475" s="9">
        <v>0</v>
      </c>
      <c r="H475" s="9"/>
      <c r="I475" s="9">
        <f t="shared" si="160"/>
        <v>0</v>
      </c>
      <c r="J475" s="37" t="str">
        <f t="shared" si="161"/>
        <v>  </v>
      </c>
      <c r="K475" s="38">
        <f t="shared" si="162"/>
        <v>0</v>
      </c>
      <c r="L475" s="39"/>
      <c r="M475" s="9">
        <v>0</v>
      </c>
      <c r="N475" s="9"/>
      <c r="O475" s="9">
        <v>0</v>
      </c>
      <c r="P475" s="9"/>
      <c r="Q475" s="9">
        <f t="shared" si="163"/>
        <v>0</v>
      </c>
      <c r="R475" s="37" t="str">
        <f t="shared" si="164"/>
        <v>  </v>
      </c>
      <c r="S475" s="38">
        <f t="shared" si="165"/>
        <v>0</v>
      </c>
      <c r="T475" s="39"/>
      <c r="U475" s="9">
        <v>0</v>
      </c>
      <c r="V475" s="9"/>
      <c r="W475" s="9">
        <v>0</v>
      </c>
      <c r="X475" s="9"/>
      <c r="Y475" s="9">
        <f t="shared" si="166"/>
        <v>0</v>
      </c>
      <c r="Z475" s="37" t="str">
        <f t="shared" si="167"/>
        <v>  </v>
      </c>
      <c r="AA475" s="38">
        <f t="shared" si="168"/>
        <v>0</v>
      </c>
      <c r="AB475" s="39"/>
      <c r="AC475" s="9">
        <v>0</v>
      </c>
      <c r="AD475" s="9"/>
      <c r="AE475" s="9">
        <v>0</v>
      </c>
      <c r="AF475" s="9"/>
      <c r="AG475" s="9">
        <f t="shared" si="169"/>
        <v>0</v>
      </c>
      <c r="AH475" s="37" t="str">
        <f t="shared" si="170"/>
        <v>  </v>
      </c>
      <c r="AI475" s="38">
        <f t="shared" si="171"/>
        <v>0</v>
      </c>
      <c r="AJ475" s="39"/>
    </row>
    <row r="476" spans="1:35" ht="12.75" outlineLevel="1">
      <c r="A476" s="1" t="s">
        <v>1056</v>
      </c>
      <c r="B476" s="16" t="s">
        <v>1057</v>
      </c>
      <c r="C476" s="1" t="s">
        <v>1367</v>
      </c>
      <c r="E476" s="5">
        <v>13859.93</v>
      </c>
      <c r="G476" s="5">
        <v>48620.857</v>
      </c>
      <c r="I476" s="9">
        <f>(+E476-G476)</f>
        <v>-34760.927</v>
      </c>
      <c r="K476" s="21">
        <f>IF(G476&lt;0,IF(I476=0,0,IF(OR(G476=0,E476=0),"N.M.",IF(ABS(I476/G476)&gt;=10,"N.M.",I476/(-G476)))),IF(I476=0,0,IF(OR(G476=0,E476=0),"N.M.",IF(ABS(I476/G476)&gt;=10,"N.M.",I476/G476))))</f>
        <v>-0.7149385910659699</v>
      </c>
      <c r="M476" s="9">
        <v>533362.44</v>
      </c>
      <c r="O476" s="9">
        <v>137914.327</v>
      </c>
      <c r="Q476" s="9">
        <f>(+M476-O476)</f>
        <v>395448.11299999995</v>
      </c>
      <c r="S476" s="21">
        <f>IF(O476&lt;0,IF(Q476=0,0,IF(OR(O476=0,M476=0),"N.M.",IF(ABS(Q476/O476)&gt;=10,"N.M.",Q476/(-O476)))),IF(Q476=0,0,IF(OR(O476=0,M476=0),"N.M.",IF(ABS(Q476/O476)&gt;=10,"N.M.",Q476/O476))))</f>
        <v>2.8673461387372754</v>
      </c>
      <c r="U476" s="9">
        <v>13859.93</v>
      </c>
      <c r="W476" s="9">
        <v>48620.857</v>
      </c>
      <c r="Y476" s="9">
        <f>(+U476-W476)</f>
        <v>-34760.927</v>
      </c>
      <c r="AA476" s="21">
        <f>IF(W476&lt;0,IF(Y476=0,0,IF(OR(W476=0,U476=0),"N.M.",IF(ABS(Y476/W476)&gt;=10,"N.M.",Y476/(-W476)))),IF(Y476=0,0,IF(OR(W476=0,U476=0),"N.M.",IF(ABS(Y476/W476)&gt;=10,"N.M.",Y476/W476))))</f>
        <v>-0.7149385910659699</v>
      </c>
      <c r="AC476" s="9">
        <v>813701.8380000001</v>
      </c>
      <c r="AE476" s="9">
        <v>373217.183</v>
      </c>
      <c r="AG476" s="9">
        <f>(+AC476-AE476)</f>
        <v>440484.6550000001</v>
      </c>
      <c r="AI476" s="21">
        <f>IF(AE476&lt;0,IF(AG476=0,0,IF(OR(AE476=0,AC476=0),"N.M.",IF(ABS(AG476/AE476)&gt;=10,"N.M.",AG476/(-AE476)))),IF(AG476=0,0,IF(OR(AE476=0,AC476=0),"N.M.",IF(ABS(AG476/AE476)&gt;=10,"N.M.",AG476/AE476))))</f>
        <v>1.1802368032985235</v>
      </c>
    </row>
    <row r="477" spans="1:35" ht="12.75" outlineLevel="1">
      <c r="A477" s="1" t="s">
        <v>1058</v>
      </c>
      <c r="B477" s="16" t="s">
        <v>1059</v>
      </c>
      <c r="C477" s="1" t="s">
        <v>1368</v>
      </c>
      <c r="E477" s="5">
        <v>63450.27</v>
      </c>
      <c r="G477" s="5">
        <v>56621.46</v>
      </c>
      <c r="I477" s="9">
        <f>(+E477-G477)</f>
        <v>6828.809999999998</v>
      </c>
      <c r="K477" s="21">
        <f>IF(G477&lt;0,IF(I477=0,0,IF(OR(G477=0,E477=0),"N.M.",IF(ABS(I477/G477)&gt;=10,"N.M.",I477/(-G477)))),IF(I477=0,0,IF(OR(G477=0,E477=0),"N.M.",IF(ABS(I477/G477)&gt;=10,"N.M.",I477/G477))))</f>
        <v>0.12060462587859794</v>
      </c>
      <c r="M477" s="9">
        <v>186243.03</v>
      </c>
      <c r="O477" s="9">
        <v>166218.13</v>
      </c>
      <c r="Q477" s="9">
        <f>(+M477-O477)</f>
        <v>20024.899999999994</v>
      </c>
      <c r="S477" s="21">
        <f>IF(O477&lt;0,IF(Q477=0,0,IF(OR(O477=0,M477=0),"N.M.",IF(ABS(Q477/O477)&gt;=10,"N.M.",Q477/(-O477)))),IF(Q477=0,0,IF(OR(O477=0,M477=0),"N.M.",IF(ABS(Q477/O477)&gt;=10,"N.M.",Q477/O477))))</f>
        <v>0.12047362101835699</v>
      </c>
      <c r="U477" s="9">
        <v>63450.27</v>
      </c>
      <c r="W477" s="9">
        <v>56621.46</v>
      </c>
      <c r="Y477" s="9">
        <f>(+U477-W477)</f>
        <v>6828.809999999998</v>
      </c>
      <c r="AA477" s="21">
        <f>IF(W477&lt;0,IF(Y477=0,0,IF(OR(W477=0,U477=0),"N.M.",IF(ABS(Y477/W477)&gt;=10,"N.M.",Y477/(-W477)))),IF(Y477=0,0,IF(OR(W477=0,U477=0),"N.M.",IF(ABS(Y477/W477)&gt;=10,"N.M.",Y477/W477))))</f>
        <v>0.12060462587859794</v>
      </c>
      <c r="AC477" s="9">
        <v>709288.84</v>
      </c>
      <c r="AE477" s="9">
        <v>632925.65</v>
      </c>
      <c r="AG477" s="9">
        <f>(+AC477-AE477)</f>
        <v>76363.18999999994</v>
      </c>
      <c r="AI477" s="21">
        <f>IF(AE477&lt;0,IF(AG477=0,0,IF(OR(AE477=0,AC477=0),"N.M.",IF(ABS(AG477/AE477)&gt;=10,"N.M.",AG477/(-AE477)))),IF(AG477=0,0,IF(OR(AE477=0,AC477=0),"N.M.",IF(ABS(AG477/AE477)&gt;=10,"N.M.",AG477/AE477))))</f>
        <v>0.12065112229216803</v>
      </c>
    </row>
    <row r="478" spans="1:36" s="16" customFormat="1" ht="12.75">
      <c r="A478" s="16" t="s">
        <v>59</v>
      </c>
      <c r="C478" s="16" t="s">
        <v>1369</v>
      </c>
      <c r="D478" s="9"/>
      <c r="E478" s="9">
        <v>77310.2</v>
      </c>
      <c r="F478" s="9"/>
      <c r="G478" s="9">
        <v>105242.31700000001</v>
      </c>
      <c r="H478" s="9"/>
      <c r="I478" s="9">
        <f t="shared" si="160"/>
        <v>-27932.117000000013</v>
      </c>
      <c r="J478" s="37" t="str">
        <f t="shared" si="161"/>
        <v>  </v>
      </c>
      <c r="K478" s="38">
        <f t="shared" si="162"/>
        <v>-0.26540765916432657</v>
      </c>
      <c r="L478" s="39"/>
      <c r="M478" s="9">
        <v>719605.47</v>
      </c>
      <c r="N478" s="9"/>
      <c r="O478" s="9">
        <v>304132.45700000005</v>
      </c>
      <c r="P478" s="9"/>
      <c r="Q478" s="9">
        <f t="shared" si="163"/>
        <v>415473.0129999999</v>
      </c>
      <c r="R478" s="37" t="str">
        <f t="shared" si="164"/>
        <v>  </v>
      </c>
      <c r="S478" s="38">
        <f t="shared" si="165"/>
        <v>1.3660923174667932</v>
      </c>
      <c r="T478" s="39"/>
      <c r="U478" s="9">
        <v>77310.2</v>
      </c>
      <c r="V478" s="9"/>
      <c r="W478" s="9">
        <v>105242.31700000001</v>
      </c>
      <c r="X478" s="9"/>
      <c r="Y478" s="9">
        <f t="shared" si="166"/>
        <v>-27932.117000000013</v>
      </c>
      <c r="Z478" s="37" t="str">
        <f t="shared" si="167"/>
        <v>  </v>
      </c>
      <c r="AA478" s="38">
        <f t="shared" si="168"/>
        <v>-0.26540765916432657</v>
      </c>
      <c r="AB478" s="39"/>
      <c r="AC478" s="9">
        <v>1522990.678</v>
      </c>
      <c r="AD478" s="9"/>
      <c r="AE478" s="9">
        <v>1006142.833</v>
      </c>
      <c r="AF478" s="9"/>
      <c r="AG478" s="9">
        <f t="shared" si="169"/>
        <v>516847.8450000001</v>
      </c>
      <c r="AH478" s="37" t="str">
        <f t="shared" si="170"/>
        <v>  </v>
      </c>
      <c r="AI478" s="38">
        <f t="shared" si="171"/>
        <v>0.5136923188717879</v>
      </c>
      <c r="AJ478" s="39"/>
    </row>
    <row r="479" spans="1:36" s="16" customFormat="1" ht="12.75">
      <c r="A479" s="77" t="s">
        <v>60</v>
      </c>
      <c r="C479" s="17" t="s">
        <v>61</v>
      </c>
      <c r="D479" s="18"/>
      <c r="E479" s="18">
        <v>2427975.88</v>
      </c>
      <c r="F479" s="18"/>
      <c r="G479" s="18">
        <v>2516596.5369999995</v>
      </c>
      <c r="H479" s="18"/>
      <c r="I479" s="18">
        <f t="shared" si="160"/>
        <v>-88620.65699999966</v>
      </c>
      <c r="J479" s="37" t="str">
        <f t="shared" si="161"/>
        <v>  </v>
      </c>
      <c r="K479" s="40">
        <f t="shared" si="162"/>
        <v>-0.035214487382885434</v>
      </c>
      <c r="L479" s="39"/>
      <c r="M479" s="18">
        <v>7670735.99</v>
      </c>
      <c r="N479" s="18"/>
      <c r="O479" s="18">
        <v>7593303.506999998</v>
      </c>
      <c r="P479" s="18"/>
      <c r="Q479" s="18">
        <f t="shared" si="163"/>
        <v>77432.48300000187</v>
      </c>
      <c r="R479" s="37" t="str">
        <f t="shared" si="164"/>
        <v>  </v>
      </c>
      <c r="S479" s="40">
        <f t="shared" si="165"/>
        <v>0.010197469774337296</v>
      </c>
      <c r="T479" s="39"/>
      <c r="U479" s="18">
        <v>2427975.88</v>
      </c>
      <c r="V479" s="18"/>
      <c r="W479" s="18">
        <v>2516596.5369999995</v>
      </c>
      <c r="X479" s="18"/>
      <c r="Y479" s="18">
        <f t="shared" si="166"/>
        <v>-88620.65699999966</v>
      </c>
      <c r="Z479" s="37" t="str">
        <f t="shared" si="167"/>
        <v>  </v>
      </c>
      <c r="AA479" s="40">
        <f t="shared" si="168"/>
        <v>-0.035214487382885434</v>
      </c>
      <c r="AB479" s="39"/>
      <c r="AC479" s="18">
        <v>29521191.867999997</v>
      </c>
      <c r="AD479" s="18"/>
      <c r="AE479" s="18">
        <v>29429517.404999997</v>
      </c>
      <c r="AF479" s="18"/>
      <c r="AG479" s="18">
        <f t="shared" si="169"/>
        <v>91674.46299999952</v>
      </c>
      <c r="AH479" s="37" t="str">
        <f t="shared" si="170"/>
        <v>  </v>
      </c>
      <c r="AI479" s="40">
        <f t="shared" si="171"/>
        <v>0.0031150515225378543</v>
      </c>
      <c r="AJ479" s="39"/>
    </row>
    <row r="480" spans="1:35" ht="12.75" outlineLevel="1">
      <c r="A480" s="1" t="s">
        <v>1060</v>
      </c>
      <c r="B480" s="16" t="s">
        <v>1061</v>
      </c>
      <c r="C480" s="1" t="s">
        <v>1370</v>
      </c>
      <c r="E480" s="5">
        <v>-66468.94</v>
      </c>
      <c r="G480" s="5">
        <v>-27982.26</v>
      </c>
      <c r="I480" s="9">
        <f>(+E480-G480)</f>
        <v>-38486.68000000001</v>
      </c>
      <c r="K480" s="21">
        <f>IF(G480&lt;0,IF(I480=0,0,IF(OR(G480=0,E480=0),"N.M.",IF(ABS(I480/G480)&gt;=10,"N.M.",I480/(-G480)))),IF(I480=0,0,IF(OR(G480=0,E480=0),"N.M.",IF(ABS(I480/G480)&gt;=10,"N.M.",I480/G480))))</f>
        <v>-1.3753956971309684</v>
      </c>
      <c r="M480" s="9">
        <v>-167039.55</v>
      </c>
      <c r="O480" s="9">
        <v>-75334.2</v>
      </c>
      <c r="Q480" s="9">
        <f>(+M480-O480)</f>
        <v>-91705.34999999999</v>
      </c>
      <c r="S480" s="21">
        <f>IF(O480&lt;0,IF(Q480=0,0,IF(OR(O480=0,M480=0),"N.M.",IF(ABS(Q480/O480)&gt;=10,"N.M.",Q480/(-O480)))),IF(Q480=0,0,IF(OR(O480=0,M480=0),"N.M.",IF(ABS(Q480/O480)&gt;=10,"N.M.",Q480/O480))))</f>
        <v>-1.2173136503739337</v>
      </c>
      <c r="U480" s="9">
        <v>-66468.94</v>
      </c>
      <c r="W480" s="9">
        <v>-27982.26</v>
      </c>
      <c r="Y480" s="9">
        <f>(+U480-W480)</f>
        <v>-38486.68000000001</v>
      </c>
      <c r="AA480" s="21">
        <f>IF(W480&lt;0,IF(Y480=0,0,IF(OR(W480=0,U480=0),"N.M.",IF(ABS(Y480/W480)&gt;=10,"N.M.",Y480/(-W480)))),IF(Y480=0,0,IF(OR(W480=0,U480=0),"N.M.",IF(ABS(Y480/W480)&gt;=10,"N.M.",Y480/W480))))</f>
        <v>-1.3753956971309684</v>
      </c>
      <c r="AC480" s="9">
        <v>-694078.97</v>
      </c>
      <c r="AE480" s="9">
        <v>-256095.02</v>
      </c>
      <c r="AG480" s="9">
        <f>(+AC480-AE480)</f>
        <v>-437983.94999999995</v>
      </c>
      <c r="AI480" s="21">
        <f>IF(AE480&lt;0,IF(AG480=0,0,IF(OR(AE480=0,AC480=0),"N.M.",IF(ABS(AG480/AE480)&gt;=10,"N.M.",AG480/(-AE480)))),IF(AG480=0,0,IF(OR(AE480=0,AC480=0),"N.M.",IF(ABS(AG480/AE480)&gt;=10,"N.M.",AG480/AE480))))</f>
        <v>-1.7102400116956589</v>
      </c>
    </row>
    <row r="481" spans="1:36" s="16" customFormat="1" ht="12.75">
      <c r="A481" s="16" t="s">
        <v>62</v>
      </c>
      <c r="C481" s="16" t="s">
        <v>1371</v>
      </c>
      <c r="D481" s="9"/>
      <c r="E481" s="9">
        <v>-66468.94</v>
      </c>
      <c r="F481" s="9"/>
      <c r="G481" s="9">
        <v>-27982.26</v>
      </c>
      <c r="H481" s="9"/>
      <c r="I481" s="9">
        <f t="shared" si="160"/>
        <v>-38486.68000000001</v>
      </c>
      <c r="J481" s="37" t="str">
        <f t="shared" si="161"/>
        <v>  </v>
      </c>
      <c r="K481" s="38">
        <f t="shared" si="162"/>
        <v>-1.3753956971309684</v>
      </c>
      <c r="L481" s="39"/>
      <c r="M481" s="9">
        <v>-167039.55</v>
      </c>
      <c r="N481" s="9"/>
      <c r="O481" s="9">
        <v>-75334.2</v>
      </c>
      <c r="P481" s="9"/>
      <c r="Q481" s="9">
        <f t="shared" si="163"/>
        <v>-91705.34999999999</v>
      </c>
      <c r="R481" s="37" t="str">
        <f t="shared" si="164"/>
        <v>  </v>
      </c>
      <c r="S481" s="38">
        <f t="shared" si="165"/>
        <v>-1.2173136503739337</v>
      </c>
      <c r="T481" s="39"/>
      <c r="U481" s="9">
        <v>-66468.94</v>
      </c>
      <c r="V481" s="9"/>
      <c r="W481" s="9">
        <v>-27982.26</v>
      </c>
      <c r="X481" s="9"/>
      <c r="Y481" s="9">
        <f t="shared" si="166"/>
        <v>-38486.68000000001</v>
      </c>
      <c r="Z481" s="37" t="str">
        <f t="shared" si="167"/>
        <v>  </v>
      </c>
      <c r="AA481" s="38">
        <f t="shared" si="168"/>
        <v>-1.3753956971309684</v>
      </c>
      <c r="AB481" s="39"/>
      <c r="AC481" s="9">
        <v>-694078.97</v>
      </c>
      <c r="AD481" s="9"/>
      <c r="AE481" s="9">
        <v>-256095.02</v>
      </c>
      <c r="AF481" s="9"/>
      <c r="AG481" s="9">
        <f t="shared" si="169"/>
        <v>-437983.94999999995</v>
      </c>
      <c r="AH481" s="37" t="str">
        <f t="shared" si="170"/>
        <v>  </v>
      </c>
      <c r="AI481" s="38">
        <f t="shared" si="171"/>
        <v>-1.7102400116956589</v>
      </c>
      <c r="AJ481" s="39"/>
    </row>
    <row r="482" spans="1:44" s="16" customFormat="1" ht="12.75">
      <c r="A482" s="77" t="s">
        <v>63</v>
      </c>
      <c r="C482" s="17" t="s">
        <v>64</v>
      </c>
      <c r="D482" s="18"/>
      <c r="E482" s="18">
        <v>2361506.94</v>
      </c>
      <c r="F482" s="18"/>
      <c r="G482" s="18">
        <v>2488614.277</v>
      </c>
      <c r="H482" s="18"/>
      <c r="I482" s="18">
        <f t="shared" si="160"/>
        <v>-127107.33699999982</v>
      </c>
      <c r="J482" s="37" t="str">
        <f t="shared" si="161"/>
        <v>  </v>
      </c>
      <c r="K482" s="40">
        <f t="shared" si="162"/>
        <v>-0.051075547614886495</v>
      </c>
      <c r="L482" s="39"/>
      <c r="M482" s="18">
        <v>7503696.44</v>
      </c>
      <c r="N482" s="18"/>
      <c r="O482" s="18">
        <v>7517969.306999998</v>
      </c>
      <c r="P482" s="18"/>
      <c r="Q482" s="18">
        <f t="shared" si="163"/>
        <v>-14272.866999997757</v>
      </c>
      <c r="R482" s="37" t="str">
        <f t="shared" si="164"/>
        <v>  </v>
      </c>
      <c r="S482" s="40">
        <f t="shared" si="165"/>
        <v>-0.0018985003020307969</v>
      </c>
      <c r="T482" s="39"/>
      <c r="U482" s="18">
        <v>2361506.94</v>
      </c>
      <c r="V482" s="18"/>
      <c r="W482" s="18">
        <v>2488614.277</v>
      </c>
      <c r="X482" s="18"/>
      <c r="Y482" s="18">
        <f t="shared" si="166"/>
        <v>-127107.33699999982</v>
      </c>
      <c r="Z482" s="37" t="str">
        <f t="shared" si="167"/>
        <v>  </v>
      </c>
      <c r="AA482" s="40">
        <f t="shared" si="168"/>
        <v>-0.051075547614886495</v>
      </c>
      <c r="AB482" s="39"/>
      <c r="AC482" s="18">
        <v>28827112.897999994</v>
      </c>
      <c r="AD482" s="18"/>
      <c r="AE482" s="18">
        <v>29173422.384999994</v>
      </c>
      <c r="AF482" s="18"/>
      <c r="AG482" s="18">
        <f t="shared" si="169"/>
        <v>-346309.48699999973</v>
      </c>
      <c r="AH482" s="37" t="str">
        <f t="shared" si="170"/>
        <v>  </v>
      </c>
      <c r="AI482" s="40">
        <f t="shared" si="171"/>
        <v>-0.011870718574933483</v>
      </c>
      <c r="AJ482" s="39"/>
      <c r="AL482" s="1"/>
      <c r="AM482" s="1"/>
      <c r="AN482" s="1"/>
      <c r="AO482" s="1"/>
      <c r="AP482" s="1"/>
      <c r="AQ482" s="1"/>
      <c r="AR482" s="1"/>
    </row>
    <row r="483" spans="4:44" s="16" customFormat="1" ht="12.75">
      <c r="D483" s="9"/>
      <c r="E483" s="43" t="str">
        <f>IF(ABS(E465+E467+E469+E471+E474+E475+E478+E479+E481-E479-E482)&gt;$AO$500,$AO$503," ")</f>
        <v> </v>
      </c>
      <c r="F483" s="28"/>
      <c r="G483" s="43" t="str">
        <f>IF(ABS(G465+G467+G469+G471+G474+G475+G478+G479+G481-G479-G482)&gt;$AO$500,$AO$503," ")</f>
        <v> </v>
      </c>
      <c r="H483" s="42"/>
      <c r="I483" s="43" t="str">
        <f>IF(ABS(I465+I467+I469+I471+I474+I475+I478+I479+I481-I479-I482)&gt;$AO$500,$AO$503," ")</f>
        <v> </v>
      </c>
      <c r="J483" s="9"/>
      <c r="K483" s="21"/>
      <c r="L483" s="11"/>
      <c r="M483" s="43" t="str">
        <f>IF(ABS(M465+M467+M469+M471+M474+M475+M478+M479+M481-M479-M482)&gt;$AO$500,$AO$503," ")</f>
        <v> </v>
      </c>
      <c r="N483" s="42"/>
      <c r="O483" s="43" t="str">
        <f>IF(ABS(O465+O467+O469+O471+O474+O475+O478+O479+O481-O479-O482)&gt;$AO$500,$AO$503," ")</f>
        <v> </v>
      </c>
      <c r="P483" s="28"/>
      <c r="Q483" s="43" t="str">
        <f>IF(ABS(Q465+Q467+Q469+Q471+Q474+Q475+Q478+Q479+Q481-Q479-Q482)&gt;$AO$500,$AO$503," ")</f>
        <v> </v>
      </c>
      <c r="R483" s="9"/>
      <c r="S483" s="21"/>
      <c r="T483" s="9"/>
      <c r="U483" s="43" t="str">
        <f>IF(ABS(U465+U467+U469+U471+U474+U475+U478+U479+U481-U479-U482)&gt;$AO$500,$AO$503," ")</f>
        <v> </v>
      </c>
      <c r="V483" s="28"/>
      <c r="W483" s="43" t="str">
        <f>IF(ABS(W465+W467+W469+W471+W474+W475+W478+W479+W481-W479-W482)&gt;$AO$500,$AO$503," ")</f>
        <v> </v>
      </c>
      <c r="X483" s="28"/>
      <c r="Y483" s="43" t="str">
        <f>IF(ABS(Y465+Y467+Y469+Y471+Y474+Y475+Y478+Y479+Y481-Y479-Y482)&gt;$AO$500,$AO$503," ")</f>
        <v> </v>
      </c>
      <c r="Z483" s="9"/>
      <c r="AA483" s="21"/>
      <c r="AB483" s="9"/>
      <c r="AC483" s="43" t="str">
        <f>IF(ABS(AC465+AC467+AC469+AC471+AC474+AC475+AC478+AC479+AC481-AC479-AC482)&gt;$AO$500,$AO$503," ")</f>
        <v> </v>
      </c>
      <c r="AD483" s="28"/>
      <c r="AE483" s="43" t="str">
        <f>IF(ABS(AE465+AE467+AE469+AE471+AE474+AE475+AE478+AE479+AE481-AE479-AE482)&gt;$AO$500,$AO$503," ")</f>
        <v> </v>
      </c>
      <c r="AF483" s="42"/>
      <c r="AG483" s="43" t="str">
        <f>IF(ABS(AG465+AG467+AG469+AG471+AG474+AG475+AG478+AG479+AG481-AG479-AG482)&gt;$AO$500,$AO$503," ")</f>
        <v> </v>
      </c>
      <c r="AH483" s="9"/>
      <c r="AI483" s="21"/>
      <c r="AL483" s="1"/>
      <c r="AM483" s="1"/>
      <c r="AN483" s="1"/>
      <c r="AO483" s="1"/>
      <c r="AP483" s="1"/>
      <c r="AQ483" s="1"/>
      <c r="AR483" s="1"/>
    </row>
    <row r="484" spans="1:35" ht="12.75" outlineLevel="1">
      <c r="A484" s="1" t="s">
        <v>1062</v>
      </c>
      <c r="B484" s="16" t="s">
        <v>1063</v>
      </c>
      <c r="C484" s="1" t="s">
        <v>1372</v>
      </c>
      <c r="E484" s="5">
        <v>0</v>
      </c>
      <c r="G484" s="5">
        <v>0</v>
      </c>
      <c r="I484" s="9">
        <f>(+E484-G484)</f>
        <v>0</v>
      </c>
      <c r="K484" s="21">
        <f>IF(G484&lt;0,IF(I484=0,0,IF(OR(G484=0,E484=0),"N.M.",IF(ABS(I484/G484)&gt;=10,"N.M.",I484/(-G484)))),IF(I484=0,0,IF(OR(G484=0,E484=0),"N.M.",IF(ABS(I484/G484)&gt;=10,"N.M.",I484/G484))))</f>
        <v>0</v>
      </c>
      <c r="M484" s="9">
        <v>0</v>
      </c>
      <c r="O484" s="9">
        <v>0</v>
      </c>
      <c r="Q484" s="9">
        <f>(+M484-O484)</f>
        <v>0</v>
      </c>
      <c r="S484" s="21">
        <f>IF(O484&lt;0,IF(Q484=0,0,IF(OR(O484=0,M484=0),"N.M.",IF(ABS(Q484/O484)&gt;=10,"N.M.",Q484/(-O484)))),IF(Q484=0,0,IF(OR(O484=0,M484=0),"N.M.",IF(ABS(Q484/O484)&gt;=10,"N.M.",Q484/O484))))</f>
        <v>0</v>
      </c>
      <c r="U484" s="9">
        <v>0</v>
      </c>
      <c r="W484" s="9">
        <v>0</v>
      </c>
      <c r="Y484" s="9">
        <f>(+U484-W484)</f>
        <v>0</v>
      </c>
      <c r="AA484" s="21">
        <f>IF(W484&lt;0,IF(Y484=0,0,IF(OR(W484=0,U484=0),"N.M.",IF(ABS(Y484/W484)&gt;=10,"N.M.",Y484/(-W484)))),IF(Y484=0,0,IF(OR(W484=0,U484=0),"N.M.",IF(ABS(Y484/W484)&gt;=10,"N.M.",Y484/W484))))</f>
        <v>0</v>
      </c>
      <c r="AC484" s="9">
        <v>-17744.96</v>
      </c>
      <c r="AE484" s="9">
        <v>0</v>
      </c>
      <c r="AG484" s="9">
        <f>(+AC484-AE484)</f>
        <v>-17744.96</v>
      </c>
      <c r="AI484" s="21" t="str">
        <f>IF(AE484&lt;0,IF(AG484=0,0,IF(OR(AE484=0,AC484=0),"N.M.",IF(ABS(AG484/AE484)&gt;=10,"N.M.",AG484/(-AE484)))),IF(AG484=0,0,IF(OR(AE484=0,AC484=0),"N.M.",IF(ABS(AG484/AE484)&gt;=10,"N.M.",AG484/AE484))))</f>
        <v>N.M.</v>
      </c>
    </row>
    <row r="485" spans="1:35" ht="12.75" outlineLevel="1">
      <c r="A485" s="1" t="s">
        <v>1064</v>
      </c>
      <c r="B485" s="16" t="s">
        <v>1065</v>
      </c>
      <c r="C485" s="1" t="s">
        <v>1373</v>
      </c>
      <c r="E485" s="5">
        <v>0</v>
      </c>
      <c r="G485" s="5">
        <v>0</v>
      </c>
      <c r="I485" s="9">
        <f>(+E485-G485)</f>
        <v>0</v>
      </c>
      <c r="K485" s="21">
        <f>IF(G485&lt;0,IF(I485=0,0,IF(OR(G485=0,E485=0),"N.M.",IF(ABS(I485/G485)&gt;=10,"N.M.",I485/(-G485)))),IF(I485=0,0,IF(OR(G485=0,E485=0),"N.M.",IF(ABS(I485/G485)&gt;=10,"N.M.",I485/G485))))</f>
        <v>0</v>
      </c>
      <c r="M485" s="9">
        <v>0</v>
      </c>
      <c r="O485" s="9">
        <v>0</v>
      </c>
      <c r="Q485" s="9">
        <f>(+M485-O485)</f>
        <v>0</v>
      </c>
      <c r="S485" s="21">
        <f>IF(O485&lt;0,IF(Q485=0,0,IF(OR(O485=0,M485=0),"N.M.",IF(ABS(Q485/O485)&gt;=10,"N.M.",Q485/(-O485)))),IF(Q485=0,0,IF(OR(O485=0,M485=0),"N.M.",IF(ABS(Q485/O485)&gt;=10,"N.M.",Q485/O485))))</f>
        <v>0</v>
      </c>
      <c r="U485" s="9">
        <v>0</v>
      </c>
      <c r="W485" s="9">
        <v>0</v>
      </c>
      <c r="Y485" s="9">
        <f>(+U485-W485)</f>
        <v>0</v>
      </c>
      <c r="AA485" s="21">
        <f>IF(W485&lt;0,IF(Y485=0,0,IF(OR(W485=0,U485=0),"N.M.",IF(ABS(Y485/W485)&gt;=10,"N.M.",Y485/(-W485)))),IF(Y485=0,0,IF(OR(W485=0,U485=0),"N.M.",IF(ABS(Y485/W485)&gt;=10,"N.M.",Y485/W485))))</f>
        <v>0</v>
      </c>
      <c r="AC485" s="9">
        <v>50699.88</v>
      </c>
      <c r="AE485" s="9">
        <v>0</v>
      </c>
      <c r="AG485" s="9">
        <f>(+AC485-AE485)</f>
        <v>50699.88</v>
      </c>
      <c r="AI485" s="21" t="str">
        <f>IF(AE485&lt;0,IF(AG485=0,0,IF(OR(AE485=0,AC485=0),"N.M.",IF(ABS(AG485/AE485)&gt;=10,"N.M.",AG485/(-AE485)))),IF(AG485=0,0,IF(OR(AE485=0,AC485=0),"N.M.",IF(ABS(AG485/AE485)&gt;=10,"N.M.",AG485/AE485))))</f>
        <v>N.M.</v>
      </c>
    </row>
    <row r="486" spans="1:44" s="16" customFormat="1" ht="12.75">
      <c r="A486" s="77" t="s">
        <v>84</v>
      </c>
      <c r="C486" s="17" t="s">
        <v>83</v>
      </c>
      <c r="D486" s="9"/>
      <c r="E486" s="18">
        <v>0</v>
      </c>
      <c r="F486" s="18"/>
      <c r="G486" s="18">
        <v>0</v>
      </c>
      <c r="H486" s="18"/>
      <c r="I486" s="18">
        <f>(+E486-G486)</f>
        <v>0</v>
      </c>
      <c r="J486" s="37" t="str">
        <f>IF((+E486-G486)=(I486),"  ",$AO$504)</f>
        <v>  </v>
      </c>
      <c r="K486" s="40">
        <f>IF(G486&lt;0,IF(I486=0,0,IF(OR(G486=0,E486=0),"N.M.",IF(ABS(I486/G486)&gt;=10,"N.M.",I486/(-G486)))),IF(I486=0,0,IF(OR(G486=0,E486=0),"N.M.",IF(ABS(I486/G486)&gt;=10,"N.M.",I486/G486))))</f>
        <v>0</v>
      </c>
      <c r="L486" s="39"/>
      <c r="M486" s="18">
        <v>0</v>
      </c>
      <c r="N486" s="18"/>
      <c r="O486" s="18">
        <v>0</v>
      </c>
      <c r="P486" s="18"/>
      <c r="Q486" s="18">
        <f>(+M486-O486)</f>
        <v>0</v>
      </c>
      <c r="R486" s="37" t="str">
        <f>IF((+M486-O486)=(Q486),"  ",$AO$504)</f>
        <v>  </v>
      </c>
      <c r="S486" s="40">
        <f>IF(O486&lt;0,IF(Q486=0,0,IF(OR(O486=0,M486=0),"N.M.",IF(ABS(Q486/O486)&gt;=10,"N.M.",Q486/(-O486)))),IF(Q486=0,0,IF(OR(O486=0,M486=0),"N.M.",IF(ABS(Q486/O486)&gt;=10,"N.M.",Q486/O486))))</f>
        <v>0</v>
      </c>
      <c r="T486" s="39"/>
      <c r="U486" s="18">
        <v>0</v>
      </c>
      <c r="V486" s="18"/>
      <c r="W486" s="18">
        <v>0</v>
      </c>
      <c r="X486" s="18"/>
      <c r="Y486" s="18">
        <f>(+U486-W486)</f>
        <v>0</v>
      </c>
      <c r="Z486" s="37" t="str">
        <f>IF((+U486-W486)=(Y486),"  ",$AO$504)</f>
        <v>  </v>
      </c>
      <c r="AA486" s="40">
        <f>IF(W486&lt;0,IF(Y486=0,0,IF(OR(W486=0,U486=0),"N.M.",IF(ABS(Y486/W486)&gt;=10,"N.M.",Y486/(-W486)))),IF(Y486=0,0,IF(OR(W486=0,U486=0),"N.M.",IF(ABS(Y486/W486)&gt;=10,"N.M.",Y486/W486))))</f>
        <v>0</v>
      </c>
      <c r="AB486" s="39"/>
      <c r="AC486" s="18">
        <v>32954.92</v>
      </c>
      <c r="AD486" s="18"/>
      <c r="AE486" s="18">
        <v>0</v>
      </c>
      <c r="AF486" s="18"/>
      <c r="AG486" s="18">
        <f>(+AC486-AE486)</f>
        <v>32954.92</v>
      </c>
      <c r="AH486" s="37" t="str">
        <f>IF((+AC486-AE486)=(AG486),"  ",$AO$504)</f>
        <v>  </v>
      </c>
      <c r="AI486" s="40" t="str">
        <f>IF(AE486&lt;0,IF(AG486=0,0,IF(OR(AE486=0,AC486=0),"N.M.",IF(ABS(AG486/AE486)&gt;=10,"N.M.",AG486/(-AE486)))),IF(AG486=0,0,IF(OR(AE486=0,AC486=0),"N.M.",IF(ABS(AG486/AE486)&gt;=10,"N.M.",AG486/AE486))))</f>
        <v>N.M.</v>
      </c>
      <c r="AL486" s="1"/>
      <c r="AM486" s="1"/>
      <c r="AN486" s="1"/>
      <c r="AO486" s="1"/>
      <c r="AP486" s="1"/>
      <c r="AQ486" s="1"/>
      <c r="AR486" s="1"/>
    </row>
    <row r="487" spans="4:44" s="16" customFormat="1" ht="12.75">
      <c r="D487" s="9"/>
      <c r="E487" s="43"/>
      <c r="F487" s="28"/>
      <c r="G487" s="43"/>
      <c r="H487" s="42"/>
      <c r="I487" s="43"/>
      <c r="J487" s="9"/>
      <c r="K487" s="21"/>
      <c r="L487" s="11"/>
      <c r="M487" s="43"/>
      <c r="N487" s="42"/>
      <c r="O487" s="43"/>
      <c r="P487" s="28"/>
      <c r="Q487" s="43"/>
      <c r="R487" s="9"/>
      <c r="S487" s="21"/>
      <c r="T487" s="9"/>
      <c r="U487" s="43"/>
      <c r="V487" s="28"/>
      <c r="W487" s="43"/>
      <c r="X487" s="28"/>
      <c r="Y487" s="43"/>
      <c r="Z487" s="9"/>
      <c r="AA487" s="21"/>
      <c r="AB487" s="9"/>
      <c r="AC487" s="43"/>
      <c r="AD487" s="28"/>
      <c r="AE487" s="43"/>
      <c r="AF487" s="42"/>
      <c r="AG487" s="43"/>
      <c r="AH487" s="9"/>
      <c r="AI487" s="21"/>
      <c r="AL487" s="1"/>
      <c r="AM487" s="1"/>
      <c r="AN487" s="1"/>
      <c r="AO487" s="1"/>
      <c r="AP487" s="1"/>
      <c r="AQ487" s="1"/>
      <c r="AR487" s="1"/>
    </row>
    <row r="488" spans="1:37" ht="12.75">
      <c r="A488" s="77" t="s">
        <v>65</v>
      </c>
      <c r="B488" s="16"/>
      <c r="C488" s="17" t="s">
        <v>66</v>
      </c>
      <c r="D488" s="18"/>
      <c r="E488" s="18">
        <v>5837533.046000001</v>
      </c>
      <c r="F488" s="18"/>
      <c r="G488" s="18">
        <v>5478447.471999995</v>
      </c>
      <c r="H488" s="18"/>
      <c r="I488" s="18">
        <f>+E488-G488</f>
        <v>359085.5740000056</v>
      </c>
      <c r="J488" s="37" t="str">
        <f>IF((+E488-G488)=(I488),"  ",$AO$504)</f>
        <v>  </v>
      </c>
      <c r="K488" s="40">
        <f>IF(G488&lt;0,IF(I488=0,0,IF(OR(G488=0,E488=0),"N.M.",IF(ABS(I488/G488)&gt;=10,"N.M.",I488/(-G488)))),IF(I488=0,0,IF(OR(G488=0,E488=0),"N.M.",IF(ABS(I488/G488)&gt;=10,"N.M.",I488/G488))))</f>
        <v>0.06554513406129558</v>
      </c>
      <c r="L488" s="39"/>
      <c r="M488" s="18">
        <v>14014147.272999965</v>
      </c>
      <c r="N488" s="18"/>
      <c r="O488" s="18">
        <v>5079938.090999983</v>
      </c>
      <c r="P488" s="18"/>
      <c r="Q488" s="18">
        <f>+M488-O488</f>
        <v>8934209.181999981</v>
      </c>
      <c r="R488" s="37" t="str">
        <f>IF((+M488-O488)=(Q488),"  ",$AO$504)</f>
        <v>  </v>
      </c>
      <c r="S488" s="40">
        <f>IF(O488&lt;0,IF(Q488=0,0,IF(OR(O488=0,M488=0),"N.M.",IF(ABS(Q488/O488)&gt;=10,"N.M.",Q488/(-O488)))),IF(Q488=0,0,IF(OR(O488=0,M488=0),"N.M.",IF(ABS(Q488/O488)&gt;=10,"N.M.",Q488/O488))))</f>
        <v>1.7587240281192653</v>
      </c>
      <c r="T488" s="39"/>
      <c r="U488" s="18">
        <v>5837533.046000001</v>
      </c>
      <c r="V488" s="18"/>
      <c r="W488" s="18">
        <v>5478447.471999995</v>
      </c>
      <c r="X488" s="18"/>
      <c r="Y488" s="18">
        <f>+U488-W488</f>
        <v>359085.5740000056</v>
      </c>
      <c r="Z488" s="37" t="str">
        <f>IF((+U488-W488)=(Y488),"  ",$AO$504)</f>
        <v>  </v>
      </c>
      <c r="AA488" s="40">
        <f>IF(W488&lt;0,IF(Y488=0,0,IF(OR(W488=0,U488=0),"N.M.",IF(ABS(Y488/W488)&gt;=10,"N.M.",Y488/(-W488)))),IF(Y488=0,0,IF(OR(W488=0,U488=0),"N.M.",IF(ABS(Y488/W488)&gt;=10,"N.M.",Y488/W488))))</f>
        <v>0.06554513406129558</v>
      </c>
      <c r="AB488" s="39"/>
      <c r="AC488" s="18">
        <v>35394114.91300001</v>
      </c>
      <c r="AD488" s="18"/>
      <c r="AE488" s="18">
        <v>20511737.958000083</v>
      </c>
      <c r="AF488" s="18"/>
      <c r="AG488" s="18">
        <f>+AC488-AE488</f>
        <v>14882376.954999927</v>
      </c>
      <c r="AH488" s="37" t="str">
        <f>IF((+AC488-AE488)=(AG488),"  ",$AO$504)</f>
        <v>  </v>
      </c>
      <c r="AI488" s="40">
        <f>IF(AE488&lt;0,IF(AG488=0,0,IF(OR(AE488=0,AC488=0),"N.M.",IF(ABS(AG488/AE488)&gt;=10,"N.M.",AG488/(-AE488)))),IF(AG488=0,0,IF(OR(AE488=0,AC488=0),"N.M.",IF(ABS(AG488/AE488)&gt;=10,"N.M.",AG488/AE488))))</f>
        <v>0.7255541673491122</v>
      </c>
      <c r="AJ488" s="39"/>
      <c r="AK488" s="39"/>
    </row>
    <row r="489" spans="1:36" ht="12.75">
      <c r="A489" s="1" t="s">
        <v>67</v>
      </c>
      <c r="C489" s="1" t="s">
        <v>1374</v>
      </c>
      <c r="E489" s="5">
        <v>0</v>
      </c>
      <c r="G489" s="5">
        <v>0</v>
      </c>
      <c r="I489" s="9">
        <f>+E489-G489</f>
        <v>0</v>
      </c>
      <c r="J489" s="44" t="str">
        <f>IF((+E489-G489)=(I489),"  ",$AO$504)</f>
        <v>  </v>
      </c>
      <c r="K489" s="38">
        <f>IF(G489&lt;0,IF(I489=0,0,IF(OR(G489=0,E489=0),"N.M.",IF(ABS(I489/G489)&gt;=10,"N.M.",I489/(-G489)))),IF(I489=0,0,IF(OR(G489=0,E489=0),"N.M.",IF(ABS(I489/G489)&gt;=10,"N.M.",I489/G489))))</f>
        <v>0</v>
      </c>
      <c r="L489" s="45"/>
      <c r="M489" s="5">
        <v>0</v>
      </c>
      <c r="N489" s="9"/>
      <c r="O489" s="5">
        <v>0</v>
      </c>
      <c r="P489" s="9"/>
      <c r="Q489" s="9">
        <f>+M489-O489</f>
        <v>0</v>
      </c>
      <c r="R489" s="44" t="str">
        <f>IF((+M489-O489)=(Q489),"  ",$AO$504)</f>
        <v>  </v>
      </c>
      <c r="S489" s="38">
        <f>IF(O489&lt;0,IF(Q489=0,0,IF(OR(O489=0,M489=0),"N.M.",IF(ABS(Q489/O489)&gt;=10,"N.M.",Q489/(-O489)))),IF(Q489=0,0,IF(OR(O489=0,M489=0),"N.M.",IF(ABS(Q489/O489)&gt;=10,"N.M.",Q489/O489))))</f>
        <v>0</v>
      </c>
      <c r="T489" s="45"/>
      <c r="U489" s="9">
        <v>0</v>
      </c>
      <c r="W489" s="9">
        <v>0</v>
      </c>
      <c r="Y489" s="9">
        <f>+U489-W489</f>
        <v>0</v>
      </c>
      <c r="Z489" s="44" t="str">
        <f>IF((+U489-W489)=(Y489),"  ",$AO$504)</f>
        <v>  </v>
      </c>
      <c r="AA489" s="38">
        <f>IF(W489&lt;0,IF(Y489=0,0,IF(OR(W489=0,U489=0),"N.M.",IF(ABS(Y489/W489)&gt;=10,"N.M.",Y489/(-W489)))),IF(Y489=0,0,IF(OR(W489=0,U489=0),"N.M.",IF(ABS(Y489/W489)&gt;=10,"N.M.",Y489/W489))))</f>
        <v>0</v>
      </c>
      <c r="AB489" s="45"/>
      <c r="AC489" s="9">
        <v>0</v>
      </c>
      <c r="AE489" s="9">
        <v>0</v>
      </c>
      <c r="AG489" s="9">
        <f>+AC489-AE489</f>
        <v>0</v>
      </c>
      <c r="AH489" s="44" t="str">
        <f>IF((+AC489-AE489)=(AG489),"  ",$AO$504)</f>
        <v>  </v>
      </c>
      <c r="AI489" s="38">
        <f>IF(AE489&lt;0,IF(AG489=0,0,IF(OR(AE489=0,AC489=0),"N.M.",IF(ABS(AG489/AE489)&gt;=10,"N.M.",AG489/(-AE489)))),IF(AG489=0,0,IF(OR(AE489=0,AC489=0),"N.M.",IF(ABS(AG489/AE489)&gt;=10,"N.M.",AG489/AE489))))</f>
        <v>0</v>
      </c>
      <c r="AJ489" s="45"/>
    </row>
    <row r="490" spans="3:36" ht="12.75">
      <c r="C490" s="2" t="s">
        <v>68</v>
      </c>
      <c r="D490" s="8"/>
      <c r="E490" s="8">
        <f>+E488-E489</f>
        <v>5837533.046000001</v>
      </c>
      <c r="F490" s="8"/>
      <c r="G490" s="8">
        <f>+G488-G489</f>
        <v>5478447.471999995</v>
      </c>
      <c r="H490" s="18"/>
      <c r="I490" s="18">
        <f>+E490-G490</f>
        <v>359085.5740000056</v>
      </c>
      <c r="J490" s="37" t="str">
        <f>IF((+E490-G490)=(I490),"  ",$AO$504)</f>
        <v>  </v>
      </c>
      <c r="K490" s="40">
        <f>IF(G490&lt;0,IF(I490=0,0,IF(OR(G490=0,E490=0),"N.M.",IF(ABS(I490/G490)&gt;=10,"N.M.",I490/(-G490)))),IF(I490=0,0,IF(OR(G490=0,E490=0),"N.M.",IF(ABS(I490/G490)&gt;=10,"N.M.",I490/G490))))</f>
        <v>0.06554513406129558</v>
      </c>
      <c r="L490" s="39"/>
      <c r="M490" s="8">
        <f>+M488-M489</f>
        <v>14014147.272999965</v>
      </c>
      <c r="N490" s="18"/>
      <c r="O490" s="8">
        <f>+O488-O489</f>
        <v>5079938.090999983</v>
      </c>
      <c r="P490" s="18"/>
      <c r="Q490" s="18">
        <f>+M490-O490</f>
        <v>8934209.181999981</v>
      </c>
      <c r="R490" s="37" t="str">
        <f>IF((+M490-O490)=(Q490),"  ",$AO$504)</f>
        <v>  </v>
      </c>
      <c r="S490" s="40">
        <f>IF(O490&lt;0,IF(Q490=0,0,IF(OR(O490=0,M490=0),"N.M.",IF(ABS(Q490/O490)&gt;=10,"N.M.",Q490/(-O490)))),IF(Q490=0,0,IF(OR(O490=0,M490=0),"N.M.",IF(ABS(Q490/O490)&gt;=10,"N.M.",Q490/O490))))</f>
        <v>1.7587240281192653</v>
      </c>
      <c r="T490" s="39"/>
      <c r="U490" s="8">
        <f>+U488-U489</f>
        <v>5837533.046000001</v>
      </c>
      <c r="V490" s="18"/>
      <c r="W490" s="8">
        <f>+W488-W489</f>
        <v>5478447.471999995</v>
      </c>
      <c r="X490" s="18"/>
      <c r="Y490" s="18">
        <f>+U490-W490</f>
        <v>359085.5740000056</v>
      </c>
      <c r="Z490" s="37" t="str">
        <f>IF((+U490-W490)=(Y490),"  ",$AO$504)</f>
        <v>  </v>
      </c>
      <c r="AA490" s="40">
        <f>IF(W490&lt;0,IF(Y490=0,0,IF(OR(W490=0,U490=0),"N.M.",IF(ABS(Y490/W490)&gt;=10,"N.M.",Y490/(-W490)))),IF(Y490=0,0,IF(OR(W490=0,U490=0),"N.M.",IF(ABS(Y490/W490)&gt;=10,"N.M.",Y490/W490))))</f>
        <v>0.06554513406129558</v>
      </c>
      <c r="AB490" s="39"/>
      <c r="AC490" s="8">
        <f>+AC488-AC489</f>
        <v>35394114.91300001</v>
      </c>
      <c r="AD490" s="18"/>
      <c r="AE490" s="8">
        <f>+AE488-AE489</f>
        <v>20511737.958000083</v>
      </c>
      <c r="AF490" s="18"/>
      <c r="AG490" s="18">
        <f>+AC490-AE490</f>
        <v>14882376.954999927</v>
      </c>
      <c r="AH490" s="37" t="str">
        <f>IF((+AC490-AE490)=(AG490),"  ",$AO$504)</f>
        <v>  </v>
      </c>
      <c r="AI490" s="40">
        <f>IF(AE490&lt;0,IF(AG490=0,0,IF(OR(AE490=0,AC490=0),"N.M.",IF(ABS(AG490/AE490)&gt;=10,"N.M.",AG490/(-AE490)))),IF(AG490=0,0,IF(OR(AE490=0,AC490=0),"N.M.",IF(ABS(AG490/AE490)&gt;=10,"N.M.",AG490/AE490))))</f>
        <v>0.7255541673491122</v>
      </c>
      <c r="AJ490" s="39"/>
    </row>
    <row r="491" spans="5:37" ht="12.75">
      <c r="E491" s="41" t="str">
        <f>IF(ABS(E459-E482+E486-E488)&gt;$AO$500,$AO$503," ")</f>
        <v> </v>
      </c>
      <c r="F491" s="27"/>
      <c r="G491" s="41" t="str">
        <f>IF(ABS(G459-G482+G486-G488)&gt;$AO$500,$AO$503," ")</f>
        <v> </v>
      </c>
      <c r="H491" s="42"/>
      <c r="I491" s="41" t="str">
        <f>IF(ABS(I459-I482+I486-I488)&gt;$AO$500,$AO$503," ")</f>
        <v> </v>
      </c>
      <c r="M491" s="41" t="str">
        <f>IF(ABS(M459-M482+M486-M488)&gt;$AO$500,$AO$503," ")</f>
        <v> </v>
      </c>
      <c r="N491" s="46"/>
      <c r="O491" s="41" t="str">
        <f>IF(ABS(O459-O482+O486-O488)&gt;$AO$500,$AO$503," ")</f>
        <v> </v>
      </c>
      <c r="P491" s="29"/>
      <c r="Q491" s="41" t="str">
        <f>IF(ABS(Q459-Q482+Q486-Q488)&gt;$AO$500,$AO$503," ")</f>
        <v> </v>
      </c>
      <c r="U491" s="41" t="str">
        <f>IF(ABS(U459-U482+U486-U488)&gt;$AO$500,$AO$503," ")</f>
        <v> </v>
      </c>
      <c r="V491" s="28"/>
      <c r="W491" s="41" t="str">
        <f>IF(ABS(W459-W482+W486-W488)&gt;$AO$500,$AO$503," ")</f>
        <v> </v>
      </c>
      <c r="X491" s="28"/>
      <c r="Y491" s="41" t="str">
        <f>IF(ABS(Y459-Y482+Y486-Y488)&gt;$AO$500,$AO$503," ")</f>
        <v> </v>
      </c>
      <c r="AC491" s="41" t="str">
        <f>IF(ABS(AC459-AC482+AC486-AC488)&gt;$AO$500,$AO$503," ")</f>
        <v> </v>
      </c>
      <c r="AD491" s="28"/>
      <c r="AE491" s="41" t="str">
        <f>IF(ABS(AE459-AE482+AE486-AE488)&gt;$AO$500,$AO$503," ")</f>
        <v> </v>
      </c>
      <c r="AF491" s="42"/>
      <c r="AG491" s="41" t="str">
        <f>IF(ABS(AG459-AG482+AG486-AG488)&gt;$AO$500,$AO$503," ")</f>
        <v> </v>
      </c>
      <c r="AK491" s="31"/>
    </row>
    <row r="492" spans="3:15" ht="12.75">
      <c r="C492" s="2" t="s">
        <v>69</v>
      </c>
      <c r="M492" s="5"/>
      <c r="O492" s="5"/>
    </row>
    <row r="493" spans="5:40" ht="12.75">
      <c r="E493" s="5" t="s">
        <v>13</v>
      </c>
      <c r="O493" s="5"/>
      <c r="AK493" s="31"/>
      <c r="AL493" s="31"/>
      <c r="AM493" s="31"/>
      <c r="AN493" s="31"/>
    </row>
    <row r="494" spans="3:40" ht="12.75">
      <c r="C494" s="1" t="s">
        <v>13</v>
      </c>
      <c r="E494" s="5" t="s">
        <v>13</v>
      </c>
      <c r="O494" s="5"/>
      <c r="AK494" s="31"/>
      <c r="AL494" s="31"/>
      <c r="AM494" s="31"/>
      <c r="AN494" s="31"/>
    </row>
    <row r="495" spans="3:45" ht="12.75">
      <c r="C495" s="1" t="s">
        <v>13</v>
      </c>
      <c r="E495" s="5" t="s">
        <v>13</v>
      </c>
      <c r="AK495" s="47" t="s">
        <v>70</v>
      </c>
      <c r="AL495" s="48"/>
      <c r="AM495" s="48"/>
      <c r="AN495" s="26"/>
      <c r="AO495" s="48"/>
      <c r="AP495" s="48"/>
      <c r="AQ495" s="31"/>
      <c r="AR495" s="31"/>
      <c r="AS495" s="31"/>
    </row>
    <row r="496" spans="5:45" ht="12.75">
      <c r="E496" s="5" t="s">
        <v>13</v>
      </c>
      <c r="AK496" s="49"/>
      <c r="AL496" s="49"/>
      <c r="AM496" s="49"/>
      <c r="AN496" s="25"/>
      <c r="AO496" s="49"/>
      <c r="AP496" s="49"/>
      <c r="AQ496" s="31"/>
      <c r="AR496" s="31"/>
      <c r="AS496" s="31"/>
    </row>
    <row r="497" spans="5:53" ht="12.75">
      <c r="E497" s="5" t="s">
        <v>13</v>
      </c>
      <c r="AK497" s="50" t="s">
        <v>71</v>
      </c>
      <c r="AL497" s="49"/>
      <c r="AM497" s="49"/>
      <c r="AN497" s="49"/>
      <c r="AO497" s="119" t="s">
        <v>1376</v>
      </c>
      <c r="AP497" s="49"/>
      <c r="AQ497" s="31"/>
      <c r="AR497" s="31"/>
      <c r="AS497" s="31"/>
      <c r="AT497" s="2"/>
      <c r="AU497" s="2"/>
      <c r="AV497" s="2"/>
      <c r="AW497" s="2"/>
      <c r="AX497" s="2"/>
      <c r="AY497" s="2"/>
      <c r="AZ497" s="2"/>
      <c r="BA497" s="2"/>
    </row>
    <row r="498" spans="1:42" ht="12.75">
      <c r="A498" s="31"/>
      <c r="B498" s="31"/>
      <c r="C498" s="31"/>
      <c r="AK498" s="25"/>
      <c r="AL498" s="25"/>
      <c r="AM498" s="25"/>
      <c r="AN498" s="25"/>
      <c r="AO498" s="25"/>
      <c r="AP498" s="49"/>
    </row>
    <row r="499" spans="1:42" ht="12.75">
      <c r="A499" s="31"/>
      <c r="B499" s="31"/>
      <c r="C499" s="31"/>
      <c r="AK499" s="25"/>
      <c r="AL499" s="25"/>
      <c r="AM499" s="25"/>
      <c r="AN499" s="25"/>
      <c r="AO499" s="25"/>
      <c r="AP499" s="49"/>
    </row>
    <row r="500" spans="1:42" ht="12.75">
      <c r="A500" s="31"/>
      <c r="B500" s="31"/>
      <c r="C500" s="31"/>
      <c r="AK500" s="51" t="s">
        <v>72</v>
      </c>
      <c r="AL500" s="25"/>
      <c r="AM500" s="49"/>
      <c r="AN500" s="49"/>
      <c r="AO500" s="25">
        <v>0.001</v>
      </c>
      <c r="AP500" s="49"/>
    </row>
    <row r="501" spans="1:42" ht="12.75">
      <c r="A501" s="31"/>
      <c r="B501" s="31"/>
      <c r="C501" s="31"/>
      <c r="AK501" s="51"/>
      <c r="AL501" s="25"/>
      <c r="AM501" s="25"/>
      <c r="AN501" s="25"/>
      <c r="AO501" s="25"/>
      <c r="AP501" s="49"/>
    </row>
    <row r="502" spans="1:42" ht="12.75">
      <c r="A502" s="31"/>
      <c r="B502" s="31"/>
      <c r="C502" s="31"/>
      <c r="AK502" s="25"/>
      <c r="AL502" s="25"/>
      <c r="AM502" s="25"/>
      <c r="AN502" s="25"/>
      <c r="AO502" s="25"/>
      <c r="AP502" s="49"/>
    </row>
    <row r="503" spans="1:42" ht="12.75">
      <c r="A503" s="31"/>
      <c r="B503" s="31"/>
      <c r="C503" s="31"/>
      <c r="AK503" s="51" t="s">
        <v>73</v>
      </c>
      <c r="AL503" s="51"/>
      <c r="AM503" s="49"/>
      <c r="AN503" s="49"/>
      <c r="AO503" s="52" t="s">
        <v>74</v>
      </c>
      <c r="AP503" s="49"/>
    </row>
    <row r="504" spans="1:42" ht="12.75">
      <c r="A504" s="31"/>
      <c r="B504" s="31"/>
      <c r="C504" s="31"/>
      <c r="AK504" s="51" t="s">
        <v>73</v>
      </c>
      <c r="AL504" s="25"/>
      <c r="AM504" s="25"/>
      <c r="AN504" s="49"/>
      <c r="AO504" s="52" t="s">
        <v>75</v>
      </c>
      <c r="AP504" s="49"/>
    </row>
    <row r="505" spans="1:42" ht="12.75">
      <c r="A505" s="31"/>
      <c r="B505" s="31"/>
      <c r="C505" s="31"/>
      <c r="AK505" s="51"/>
      <c r="AL505" s="25"/>
      <c r="AM505" s="25"/>
      <c r="AN505" s="52"/>
      <c r="AO505" s="25"/>
      <c r="AP505" s="49"/>
    </row>
    <row r="506" spans="1:42" ht="12.75">
      <c r="A506" s="31"/>
      <c r="B506" s="31"/>
      <c r="C506" s="31"/>
      <c r="AK506" s="25"/>
      <c r="AL506" s="25"/>
      <c r="AM506" s="25"/>
      <c r="AN506" s="25"/>
      <c r="AO506" s="25"/>
      <c r="AP506" s="49"/>
    </row>
    <row r="507" spans="1:42" ht="12.75">
      <c r="A507" s="31"/>
      <c r="B507" s="31"/>
      <c r="C507" s="31"/>
      <c r="AK507" s="51" t="s">
        <v>76</v>
      </c>
      <c r="AL507" s="25"/>
      <c r="AM507" s="25"/>
      <c r="AN507" s="49"/>
      <c r="AO507" s="53">
        <f>COUNTIF($E$401:$AJ$491,+AO503)</f>
        <v>0</v>
      </c>
      <c r="AP507" s="49"/>
    </row>
    <row r="508" spans="1:42" ht="12.75">
      <c r="A508" s="31"/>
      <c r="B508" s="31"/>
      <c r="C508" s="31"/>
      <c r="AK508" s="51" t="s">
        <v>76</v>
      </c>
      <c r="AL508" s="25"/>
      <c r="AM508" s="25"/>
      <c r="AN508" s="49"/>
      <c r="AO508" s="53">
        <f>COUNTIF($E$401:$AJ$491,+AO504)</f>
        <v>0</v>
      </c>
      <c r="AP508" s="49"/>
    </row>
    <row r="509" spans="1:42" ht="12.75">
      <c r="A509" s="31"/>
      <c r="B509" s="31"/>
      <c r="C509" s="31"/>
      <c r="AK509" s="49"/>
      <c r="AL509" s="49"/>
      <c r="AM509" s="49"/>
      <c r="AN509" s="49"/>
      <c r="AO509" s="54" t="s">
        <v>77</v>
      </c>
      <c r="AP509" s="49"/>
    </row>
    <row r="510" spans="1:42" ht="12.75">
      <c r="A510" s="31"/>
      <c r="B510" s="31"/>
      <c r="C510" s="31"/>
      <c r="AK510" s="51" t="s">
        <v>78</v>
      </c>
      <c r="AL510" s="25"/>
      <c r="AM510" s="25"/>
      <c r="AN510" s="49"/>
      <c r="AO510" s="53">
        <f>SUM(AO507:AO508)</f>
        <v>0</v>
      </c>
      <c r="AP510" s="49"/>
    </row>
    <row r="511" spans="1:42" ht="12.75">
      <c r="A511" s="31"/>
      <c r="B511" s="31"/>
      <c r="C511" s="31"/>
      <c r="AK511" s="49"/>
      <c r="AL511" s="25"/>
      <c r="AM511" s="25"/>
      <c r="AN511" s="25"/>
      <c r="AO511" s="55" t="s">
        <v>79</v>
      </c>
      <c r="AP511" s="49"/>
    </row>
    <row r="512" spans="1:42" ht="12.75">
      <c r="A512" s="31"/>
      <c r="B512" s="31"/>
      <c r="C512" s="31"/>
      <c r="AK512" s="80" t="s">
        <v>80</v>
      </c>
      <c r="AL512" s="81"/>
      <c r="AM512" s="81"/>
      <c r="AN512" s="82"/>
      <c r="AO512" s="81"/>
      <c r="AP512" s="83"/>
    </row>
    <row r="513" spans="1:42" ht="12.75">
      <c r="A513" s="31"/>
      <c r="B513" s="31"/>
      <c r="C513" s="31"/>
      <c r="AK513" s="84"/>
      <c r="AL513" s="84" t="s">
        <v>81</v>
      </c>
      <c r="AM513" s="84"/>
      <c r="AN513" s="120" t="s">
        <v>1377</v>
      </c>
      <c r="AO513" s="81"/>
      <c r="AP513" s="83"/>
    </row>
    <row r="514" spans="1:42" ht="12.75">
      <c r="A514" s="31"/>
      <c r="B514" s="31"/>
      <c r="C514" s="31"/>
      <c r="AK514" s="84"/>
      <c r="AL514" s="84" t="s">
        <v>82</v>
      </c>
      <c r="AM514" s="84"/>
      <c r="AN514" s="120" t="s">
        <v>1378</v>
      </c>
      <c r="AO514" s="81"/>
      <c r="AP514" s="83"/>
    </row>
    <row r="515" spans="1:42" ht="12.75">
      <c r="A515" s="31"/>
      <c r="B515" s="31"/>
      <c r="C515" s="31"/>
      <c r="AK515" s="87" t="s">
        <v>87</v>
      </c>
      <c r="AL515" s="88"/>
      <c r="AM515" s="88"/>
      <c r="AN515" s="88"/>
      <c r="AO515" s="89" t="str">
        <f>UPPER(TEXT(NvsElapsedTime,"hh:mm:ss"))</f>
        <v>00:00:21</v>
      </c>
      <c r="AP515" s="88"/>
    </row>
    <row r="516" spans="1:38" ht="12.75">
      <c r="A516" s="31"/>
      <c r="B516" s="31"/>
      <c r="C516" s="31"/>
      <c r="AL516" s="16"/>
    </row>
    <row r="517" spans="1:38" ht="12.75">
      <c r="A517" s="31"/>
      <c r="B517" s="31"/>
      <c r="C517" s="31"/>
      <c r="AL517" s="16"/>
    </row>
    <row r="518" spans="1:38" ht="12.75">
      <c r="A518" s="31"/>
      <c r="B518" s="31"/>
      <c r="C518" s="31"/>
      <c r="AL518" s="16"/>
    </row>
    <row r="519" spans="1:38" ht="12.75">
      <c r="A519" s="31"/>
      <c r="B519" s="31"/>
      <c r="C519" s="31"/>
      <c r="AL519" s="16"/>
    </row>
    <row r="520" spans="1:3" ht="12.75">
      <c r="A520" s="31"/>
      <c r="B520" s="31"/>
      <c r="C520" s="31"/>
    </row>
    <row r="521" spans="1:3" ht="12.75">
      <c r="A521" s="31"/>
      <c r="B521" s="31"/>
      <c r="C521" s="31"/>
    </row>
    <row r="522" spans="1:53" ht="12.75">
      <c r="A522" s="31"/>
      <c r="B522" s="31"/>
      <c r="C522" s="31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</row>
    <row r="523" spans="1:53" ht="12.75">
      <c r="A523" s="31"/>
      <c r="B523" s="31"/>
      <c r="C523" s="31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</row>
    <row r="524" spans="1:53" ht="12.75">
      <c r="A524" s="31"/>
      <c r="B524" s="31"/>
      <c r="C524" s="31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</row>
    <row r="525" spans="1:53" ht="12.75">
      <c r="A525" s="31"/>
      <c r="B525" s="31"/>
      <c r="C525" s="31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</row>
    <row r="526" spans="1:53" ht="12.75">
      <c r="A526" s="31"/>
      <c r="B526" s="31"/>
      <c r="C526" s="31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</row>
    <row r="527" spans="1:53" ht="12.75">
      <c r="A527" s="31"/>
      <c r="B527" s="31"/>
      <c r="C527" s="31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</row>
    <row r="528" spans="1:53" ht="12.75">
      <c r="A528" s="31"/>
      <c r="B528" s="31"/>
      <c r="C528" s="31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3" ht="12.75">
      <c r="A538" s="31"/>
      <c r="B538" s="31"/>
      <c r="C538" s="31"/>
    </row>
    <row r="539" spans="1:3" ht="12.75">
      <c r="A539" s="31"/>
      <c r="B539" s="31"/>
      <c r="C539" s="31"/>
    </row>
    <row r="540" spans="1:3" ht="12.75">
      <c r="A540" s="31"/>
      <c r="B540" s="31"/>
      <c r="C540" s="31"/>
    </row>
    <row r="541" spans="1:3" ht="12.75">
      <c r="A541" s="31"/>
      <c r="B541" s="31"/>
      <c r="C541" s="31"/>
    </row>
    <row r="542" spans="1:3" ht="12.75">
      <c r="A542" s="31"/>
      <c r="B542" s="31"/>
      <c r="C542" s="31"/>
    </row>
    <row r="543" spans="1:3" ht="12.75">
      <c r="A543" s="31"/>
      <c r="B543" s="31"/>
      <c r="C543" s="31"/>
    </row>
  </sheetData>
  <printOptions horizontalCentered="1"/>
  <pageMargins left="0.25" right="0.25" top="1.03" bottom="0.6" header="0.9" footer="0.25"/>
  <pageSetup fitToWidth="4" horizontalDpi="600" verticalDpi="600" orientation="portrait" scale="70" r:id="rId1"/>
  <headerFooter alignWithMargins="0">
    <oddHeader>&amp;R        
&amp;"Arial,Bold"&amp;8Page &amp;P</oddHeader>
  </headerFooter>
  <rowBreaks count="7" manualBreakCount="7">
    <brk id="76" min="1" max="7" man="1"/>
    <brk id="144" min="1" max="7" man="1"/>
    <brk id="211" min="1" max="7" man="1"/>
    <brk id="279" min="1" max="7" man="1"/>
    <brk id="346" min="1" max="7" man="1"/>
    <brk id="415" min="1" max="7" man="1"/>
    <brk id="482" min="1" max="7" man="1"/>
  </rowBreaks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2012-01-25T21:47:23Z</cp:lastPrinted>
  <dcterms:created xsi:type="dcterms:W3CDTF">1997-11-19T15:48:19Z</dcterms:created>
  <dcterms:modified xsi:type="dcterms:W3CDTF">2012-01-25T21:51:43Z</dcterms:modified>
  <cp:category/>
  <cp:version/>
  <cp:contentType/>
  <cp:contentStatus/>
</cp:coreProperties>
</file>