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'Sheet1'!$N$571</definedName>
    <definedName name="End_Print2">'Sheet1'!$X$571</definedName>
    <definedName name="Keywords">'Modification History'!$C$15</definedName>
    <definedName name="NvsASD">"V2011-02-28"</definedName>
    <definedName name="NvsAutoDrillOk">"VN"</definedName>
    <definedName name="NvsDrillHyperLink" localSheetId="0">"http://psfinweb.aepsc.com/psp/fcm90prd_newwin/EMPLOYEE/ERP/c/REPORT_BOOKS.IC_RUN_DRILLDOWN.GBL?Action=A&amp;NVS_INSTANCE=2721593_2788933"</definedName>
    <definedName name="NvsElapsedTime">0.000694444446708076</definedName>
    <definedName name="NvsEndTime">40611.5534490741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'Sheet1'!$F$8:$N$571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'Sheet1'!$B$747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<sst xmlns="http://schemas.openxmlformats.org/spreadsheetml/2006/main" count="1674" uniqueCount="1556">
  <si>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</si>
  <si>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</si>
  <si>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</si>
  <si>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</si>
  <si>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</si>
  <si>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</si>
  <si>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</si>
  <si>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</si>
  <si>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</si>
  <si>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</si>
  <si>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</si>
  <si>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</si>
  <si>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</si>
  <si>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</si>
  <si>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</si>
  <si>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</si>
  <si>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</si>
  <si>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</si>
  <si>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</si>
  <si>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</si>
  <si>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</si>
  <si>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</si>
  <si>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</si>
  <si>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</si>
  <si>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</si>
  <si>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</si>
  <si>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</si>
  <si>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</si>
  <si>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</si>
  <si>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</si>
  <si>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</si>
  <si>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</si>
  <si>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</si>
  <si>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</si>
  <si>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</si>
  <si>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</si>
  <si>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</si>
  <si>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</si>
  <si>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</si>
  <si>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</si>
  <si>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</si>
  <si>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</si>
  <si>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</si>
  <si>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</si>
  <si>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</si>
  <si>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</si>
  <si>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</si>
  <si>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</si>
  <si>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</si>
  <si>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</si>
  <si>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</si>
  <si>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</si>
  <si>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</si>
  <si>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</si>
  <si>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</si>
  <si>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</si>
  <si>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</si>
  <si>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</si>
  <si>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</si>
  <si>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</si>
  <si>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</si>
  <si>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</si>
  <si>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</si>
  <si>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</si>
  <si>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</si>
  <si>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</si>
  <si>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</si>
  <si>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</si>
  <si>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</si>
  <si>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</si>
  <si>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</si>
  <si>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</si>
  <si>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</si>
  <si>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</si>
  <si>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</si>
  <si>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</si>
  <si>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</si>
  <si>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</si>
  <si>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</si>
  <si>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</si>
  <si>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</si>
  <si>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</si>
  <si>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</si>
  <si>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</si>
  <si>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</si>
  <si>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</si>
  <si>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</si>
  <si>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</si>
  <si>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</si>
  <si>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</si>
  <si>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</si>
  <si>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</si>
  <si>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</si>
  <si>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</si>
  <si>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</si>
  <si>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</si>
  <si>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</si>
  <si>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</si>
  <si>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</si>
  <si>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</si>
  <si>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</si>
  <si>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</si>
  <si>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</si>
  <si>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</si>
  <si>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</si>
  <si>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</si>
  <si>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</si>
  <si>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</si>
  <si>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</si>
  <si>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</si>
  <si>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</si>
  <si>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</si>
  <si>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</si>
  <si>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</si>
  <si>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</si>
  <si>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</si>
  <si>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</si>
  <si>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</si>
  <si>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</si>
  <si>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</si>
  <si>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</si>
  <si>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</si>
  <si>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</si>
  <si>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</si>
  <si>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</si>
  <si>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</si>
  <si>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</si>
  <si>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</si>
  <si>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</si>
  <si>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</si>
  <si>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</si>
  <si>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</si>
  <si>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</si>
  <si>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</si>
  <si>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</si>
  <si>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</si>
  <si>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</si>
  <si>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</si>
  <si>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</si>
  <si>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</si>
  <si>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</si>
  <si>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</si>
  <si>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</si>
  <si>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</si>
  <si>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</si>
  <si>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</si>
  <si>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</si>
  <si>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</si>
  <si>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</si>
  <si>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</si>
  <si>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</si>
  <si>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</si>
  <si>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</si>
  <si>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</si>
  <si>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</si>
  <si>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</si>
  <si>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</si>
  <si>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</si>
  <si>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</si>
  <si>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2011-02-28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</si>
  <si>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</si>
  <si>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</si>
  <si>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</si>
  <si>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</si>
  <si>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</si>
  <si>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</si>
  <si>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</si>
  <si>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</si>
  <si>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</si>
  <si>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</si>
  <si>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</si>
  <si>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</si>
  <si>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</si>
  <si>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</si>
  <si>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</si>
  <si>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</si>
  <si>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</si>
  <si>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</si>
  <si>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</si>
  <si>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</si>
  <si>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</si>
  <si>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</si>
  <si>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</si>
  <si>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</si>
  <si>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</si>
  <si>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</si>
  <si>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</si>
  <si>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</si>
  <si>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</si>
  <si>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</si>
  <si>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</si>
  <si>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</si>
  <si>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</si>
  <si>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</si>
  <si>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</si>
  <si>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</si>
  <si>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</si>
  <si>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</si>
  <si>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</si>
  <si>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</si>
  <si>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</si>
  <si>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</si>
  <si>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</si>
  <si>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</si>
  <si>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</si>
  <si>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</si>
  <si>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</si>
  <si>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</si>
  <si>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</si>
  <si>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</si>
  <si>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</si>
  <si>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</si>
  <si>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</si>
  <si>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</si>
  <si>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</si>
  <si>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</si>
  <si>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</si>
  <si>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</si>
  <si>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</si>
  <si>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</si>
  <si>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</si>
  <si>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</si>
  <si>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</si>
  <si>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</si>
  <si>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</si>
  <si>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</si>
  <si>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</si>
  <si>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</si>
  <si>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</si>
  <si>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</si>
  <si>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</si>
  <si>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</si>
  <si>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</si>
  <si>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</si>
  <si>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</si>
  <si>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</si>
  <si>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</si>
  <si>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</si>
  <si>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</si>
  <si>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</si>
  <si>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</si>
  <si>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</si>
  <si>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</si>
  <si>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</si>
  <si>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</si>
  <si>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</si>
  <si>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</si>
  <si>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</si>
  <si>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</si>
  <si>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</si>
  <si>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</si>
  <si>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</si>
  <si>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</si>
  <si>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</si>
  <si>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</si>
  <si>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</si>
  <si>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</si>
  <si>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</si>
  <si>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</si>
  <si>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</si>
  <si>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</si>
  <si>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</si>
  <si>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</si>
  <si>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</si>
  <si>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</si>
  <si>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</si>
  <si>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</si>
  <si>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</si>
  <si>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</si>
  <si>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</si>
  <si>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</si>
  <si>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</si>
  <si>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</si>
  <si>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</si>
  <si>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</si>
  <si>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</si>
  <si>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</si>
  <si>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</si>
  <si>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</si>
  <si>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</si>
  <si>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</si>
  <si>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</si>
  <si>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</si>
  <si>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</si>
  <si>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</si>
  <si>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</si>
  <si>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</si>
  <si>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</si>
  <si>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</si>
  <si>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</si>
  <si>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</si>
  <si>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</si>
  <si>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</si>
  <si>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</si>
  <si>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</si>
  <si>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</si>
  <si>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</si>
  <si>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</si>
  <si>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</si>
  <si>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</si>
  <si>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</si>
  <si>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</si>
  <si>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</si>
  <si>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</si>
  <si>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</si>
  <si>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</si>
  <si>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</si>
  <si>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</si>
  <si>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</si>
  <si>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</si>
  <si>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</si>
  <si>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</si>
  <si>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</si>
  <si>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</si>
  <si>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</si>
  <si>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</si>
  <si>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</si>
  <si>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</si>
  <si>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</si>
  <si>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</si>
  <si>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</si>
  <si>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</si>
  <si>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</si>
  <si>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</si>
  <si>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</si>
  <si>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</si>
  <si>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</si>
  <si>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</si>
  <si>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</si>
  <si>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</si>
  <si>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</si>
  <si>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</si>
  <si>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</si>
  <si>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</si>
  <si>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</si>
  <si>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</si>
  <si>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</si>
  <si>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</si>
  <si>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</si>
  <si>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</si>
  <si>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</si>
  <si>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</si>
  <si>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</si>
  <si>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</si>
  <si>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</si>
  <si>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</si>
  <si>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</si>
  <si>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</si>
  <si>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</si>
  <si>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</si>
  <si>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</si>
  <si>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</si>
  <si>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</si>
  <si>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</si>
  <si>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</si>
  <si>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</si>
  <si>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</si>
  <si>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</si>
  <si>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</si>
  <si>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</si>
  <si>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</si>
  <si>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</si>
  <si>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</si>
  <si>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</si>
  <si>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</si>
  <si>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</si>
  <si>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</si>
  <si>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</si>
  <si>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</si>
  <si>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</si>
  <si>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</si>
  <si>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</si>
  <si>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</si>
  <si>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</si>
  <si>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</si>
  <si>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</si>
  <si>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</si>
  <si>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</si>
  <si>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</si>
  <si>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</si>
  <si>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</si>
  <si>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</si>
  <si>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</si>
  <si>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</si>
  <si>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</si>
  <si>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</si>
  <si>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</si>
  <si>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</si>
  <si>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</si>
  <si>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</si>
  <si>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</si>
  <si>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</si>
  <si>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</si>
  <si>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</si>
  <si>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</si>
  <si>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</si>
  <si>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</si>
  <si>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</si>
  <si>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</si>
  <si>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</si>
  <si>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</si>
  <si>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</si>
  <si>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</si>
  <si>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</si>
  <si>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</si>
  <si>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</si>
  <si>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</si>
  <si>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</si>
  <si>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</si>
  <si>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</si>
  <si>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</si>
  <si>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</si>
  <si>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</si>
  <si>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</si>
  <si>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</si>
  <si>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</si>
  <si>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</si>
  <si>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</si>
  <si>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</si>
  <si>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</si>
  <si>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</si>
  <si>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</si>
  <si>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</si>
  <si>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</si>
  <si>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</si>
  <si>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</si>
  <si>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</si>
  <si>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</si>
  <si>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</si>
  <si>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</si>
  <si>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</si>
  <si>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</si>
  <si>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</si>
  <si>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</si>
  <si>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</si>
  <si>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</si>
  <si>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</si>
  <si>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</si>
  <si>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</si>
  <si>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</si>
  <si>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</si>
  <si>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</si>
  <si>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</si>
  <si>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</si>
  <si>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</si>
  <si>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</si>
  <si>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</si>
  <si>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</si>
  <si>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</si>
  <si>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</si>
  <si>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</si>
  <si>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</si>
  <si>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</si>
  <si>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</si>
  <si>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</si>
  <si>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</si>
  <si>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</si>
  <si>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</si>
  <si>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</si>
  <si>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</si>
  <si>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</si>
  <si>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</si>
  <si>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</si>
  <si>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</si>
  <si>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</si>
  <si>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</si>
  <si>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</si>
  <si>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</si>
  <si>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</si>
  <si>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</si>
  <si>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</si>
  <si>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</si>
  <si>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</si>
  <si>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</si>
  <si>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</si>
  <si>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</si>
  <si>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</si>
  <si>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</si>
  <si>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</si>
  <si>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</si>
  <si>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</si>
  <si>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</si>
  <si>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</si>
  <si>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</si>
  <si>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</si>
  <si>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</si>
  <si>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</si>
  <si>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</si>
  <si>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</si>
  <si>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</si>
  <si>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</si>
  <si>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</si>
  <si>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</si>
  <si>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</si>
  <si>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</si>
  <si>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</si>
  <si>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</si>
  <si>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</si>
  <si>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</si>
  <si>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</si>
  <si>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</si>
  <si>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</si>
  <si>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</si>
  <si>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</si>
  <si>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</si>
  <si>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</si>
  <si>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</si>
  <si>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</si>
  <si>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</si>
  <si>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</si>
  <si>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</si>
  <si>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</si>
  <si>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</si>
  <si>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</si>
  <si>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</si>
  <si>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</si>
  <si>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</si>
  <si>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</si>
  <si>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</si>
  <si>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</si>
  <si>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</si>
  <si>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</si>
  <si>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</si>
  <si>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</si>
  <si>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</si>
  <si>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</si>
  <si>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</si>
  <si>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</si>
  <si>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</si>
  <si>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</si>
  <si>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</si>
  <si>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</si>
  <si>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</si>
  <si>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</si>
  <si>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</si>
  <si>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</si>
  <si>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</si>
  <si>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</si>
  <si>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</si>
  <si>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</si>
  <si>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</si>
  <si>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</si>
  <si>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</si>
  <si>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</si>
  <si>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</si>
  <si>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</si>
  <si>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</si>
  <si>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</si>
  <si>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</si>
  <si>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</si>
  <si>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</si>
  <si>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</si>
  <si>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</si>
  <si>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</si>
  <si>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</si>
  <si>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</si>
  <si>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</si>
  <si>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</si>
  <si>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</si>
  <si>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</si>
  <si>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</si>
  <si>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</si>
  <si>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</si>
  <si>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</si>
  <si>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</si>
  <si>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</si>
  <si>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</si>
  <si>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</si>
  <si>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</si>
  <si>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</si>
  <si>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</si>
  <si>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</si>
  <si>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</si>
  <si>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</si>
  <si>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</si>
  <si>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</si>
  <si>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</si>
  <si>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</si>
  <si>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</si>
  <si>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</si>
  <si>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</si>
  <si>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</si>
  <si>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</si>
  <si>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</si>
  <si>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</si>
  <si>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</si>
  <si>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</si>
  <si>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</si>
  <si>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</si>
  <si>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</si>
  <si>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</si>
  <si>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</si>
  <si>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</si>
  <si>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</si>
  <si>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</si>
  <si>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</si>
  <si>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</si>
  <si>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</si>
  <si>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</si>
  <si>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</si>
  <si>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</si>
  <si>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</si>
  <si>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</si>
  <si>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</si>
  <si>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</si>
  <si>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</si>
  <si>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</si>
  <si>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</si>
  <si>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</si>
  <si>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</si>
  <si>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</si>
  <si>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</si>
  <si>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</si>
  <si>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</si>
  <si>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</si>
  <si>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</si>
  <si>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</si>
  <si>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</si>
  <si>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</si>
  <si>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</si>
  <si>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</si>
  <si>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</si>
  <si>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</si>
  <si>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</si>
  <si>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</si>
  <si>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</si>
  <si>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</si>
  <si>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</si>
  <si>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</si>
  <si>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</si>
  <si>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</si>
  <si>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</si>
  <si>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</si>
  <si>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</si>
  <si>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</si>
  <si>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</si>
  <si>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</si>
  <si>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</si>
  <si>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</si>
  <si>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</si>
  <si>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</si>
  <si>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</si>
  <si>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</si>
  <si>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</si>
  <si>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</si>
  <si>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</si>
  <si>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</si>
  <si>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</si>
  <si>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</si>
  <si>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</si>
  <si>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</si>
  <si>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</si>
  <si>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</si>
  <si>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</si>
  <si>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</si>
  <si>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</si>
  <si>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</si>
  <si>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</si>
  <si>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</si>
  <si>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</si>
  <si>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</si>
  <si>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</si>
  <si>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</si>
  <si>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</si>
  <si>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</si>
  <si>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</si>
  <si>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</si>
  <si>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</si>
  <si>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</si>
  <si>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</si>
  <si>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</si>
  <si>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</si>
  <si>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</si>
  <si>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</si>
  <si>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</si>
  <si>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</si>
  <si>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</si>
  <si>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</si>
  <si>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</si>
  <si>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</si>
  <si>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</si>
  <si>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</si>
  <si>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</si>
  <si>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</si>
  <si>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</si>
  <si>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</si>
  <si>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</si>
  <si>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</si>
  <si>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</si>
  <si>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</si>
  <si>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</si>
  <si>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</si>
  <si>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</si>
  <si>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</si>
  <si>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</si>
  <si>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</si>
  <si>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</si>
  <si>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</si>
  <si>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</si>
  <si>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</si>
  <si>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</si>
  <si>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</si>
  <si>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</si>
  <si>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</si>
  <si>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</si>
  <si>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</si>
  <si>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</si>
  <si>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</si>
  <si>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</si>
  <si>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</si>
  <si>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</si>
  <si>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</si>
  <si>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</si>
  <si>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</si>
  <si>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</si>
  <si>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</si>
  <si>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</si>
  <si>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</si>
  <si>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</si>
  <si>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</si>
  <si>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</si>
  <si>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</si>
  <si>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</si>
  <si>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</si>
  <si>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</si>
  <si>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</si>
  <si>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</si>
  <si>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</si>
  <si>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</si>
  <si>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</si>
  <si>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</si>
  <si>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</si>
  <si>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</si>
  <si>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</si>
  <si>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</si>
  <si>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</si>
  <si>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</si>
  <si>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</si>
  <si>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</si>
  <si>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</si>
  <si>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</si>
  <si>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</si>
  <si>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</si>
  <si>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</si>
  <si>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</si>
  <si>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</si>
  <si>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</si>
  <si>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</si>
  <si>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</si>
  <si>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</si>
  <si>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</si>
  <si>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</si>
  <si>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</si>
  <si>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</si>
  <si>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</si>
  <si>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</si>
  <si>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</si>
  <si>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</si>
  <si>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</si>
  <si>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</si>
  <si>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</si>
  <si>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</si>
  <si>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</si>
  <si>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</si>
  <si>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</si>
  <si>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</si>
  <si>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</si>
  <si>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</si>
  <si>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</si>
  <si>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</si>
  <si>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</si>
  <si>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</si>
  <si>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</si>
  <si>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</si>
  <si>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</si>
  <si>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</si>
  <si>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</si>
  <si>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</si>
  <si>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</si>
  <si>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</si>
  <si>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</si>
  <si>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</si>
  <si>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</si>
  <si>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</si>
  <si>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</si>
  <si>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</si>
  <si>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</si>
  <si>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</si>
  <si>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</si>
  <si>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</si>
  <si>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</si>
  <si>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</si>
  <si>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</si>
  <si>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</si>
  <si>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</si>
  <si>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</si>
  <si>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</si>
  <si>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</si>
  <si>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</si>
  <si>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</si>
  <si>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</si>
  <si>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</si>
  <si>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</si>
  <si>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</si>
  <si>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</si>
  <si>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</si>
  <si>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</si>
  <si>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</si>
  <si>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</si>
  <si>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</si>
  <si>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</si>
  <si>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</si>
  <si>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</si>
  <si>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</si>
  <si>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</si>
  <si>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</si>
  <si>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</si>
  <si>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</si>
  <si>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</si>
  <si>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</si>
  <si>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</si>
  <si>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</si>
  <si>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</si>
  <si>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</si>
  <si>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</si>
  <si>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</si>
  <si>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</si>
  <si>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</si>
  <si>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</si>
  <si>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</si>
  <si>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</si>
  <si>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</si>
  <si>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</si>
  <si>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</si>
  <si>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</si>
  <si>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</si>
  <si>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</si>
  <si>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</si>
  <si>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</si>
  <si>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</si>
  <si>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</si>
  <si>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</si>
  <si>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</si>
  <si>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</si>
  <si>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</si>
  <si>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</si>
  <si>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</si>
  <si>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</si>
  <si>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</si>
  <si>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</si>
  <si>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</si>
  <si>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</si>
  <si>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</si>
  <si>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</si>
  <si>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</si>
  <si>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</si>
  <si>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</si>
  <si>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</si>
  <si>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</si>
  <si>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</si>
  <si>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</si>
  <si>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</si>
  <si>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</si>
  <si>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</si>
  <si>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</si>
  <si>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</si>
  <si>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</si>
  <si>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</si>
  <si>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</si>
  <si>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</si>
  <si>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</si>
  <si>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</si>
  <si>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</si>
  <si>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</si>
  <si>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</si>
  <si>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</si>
  <si>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</si>
  <si>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</si>
  <si>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</si>
  <si>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</si>
  <si>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</si>
  <si>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</si>
  <si>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</si>
  <si>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</si>
  <si>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</si>
  <si>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</si>
  <si>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</si>
  <si>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</si>
  <si>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</si>
  <si>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</si>
  <si>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</si>
  <si>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</si>
  <si>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</si>
  <si>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</si>
  <si>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</si>
  <si>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</si>
  <si>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</si>
  <si>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</si>
  <si>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</si>
  <si>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</si>
  <si>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</si>
  <si>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</si>
  <si>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</si>
  <si>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</si>
  <si>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</si>
  <si>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</si>
  <si>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</si>
  <si>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</si>
  <si>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</si>
  <si>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</si>
  <si>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</si>
  <si>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</si>
  <si>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</si>
  <si>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</si>
  <si>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</si>
  <si>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</si>
  <si>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</si>
  <si>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</si>
  <si>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</si>
  <si>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</si>
  <si>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</si>
  <si>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</si>
  <si>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</si>
  <si>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</si>
  <si>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</si>
  <si>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</si>
  <si>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</si>
  <si>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</si>
  <si>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</si>
  <si>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</si>
  <si>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</si>
  <si>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</si>
  <si>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</si>
  <si>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</si>
  <si>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</si>
  <si>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</si>
  <si>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</si>
  <si>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</si>
  <si>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</si>
  <si>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</si>
  <si>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</si>
  <si>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</si>
  <si>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</si>
  <si>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</si>
  <si>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</si>
  <si>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</si>
  <si>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</si>
  <si>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</si>
  <si>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</si>
  <si>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</si>
  <si>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</si>
  <si>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</si>
  <si>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</si>
  <si>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</si>
  <si>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</si>
  <si>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</si>
  <si>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</si>
  <si>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</si>
  <si>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</si>
  <si>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</si>
  <si>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</si>
  <si>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</si>
  <si>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</si>
  <si>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</si>
  <si>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</si>
  <si>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</si>
  <si>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</si>
  <si>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</si>
  <si>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</si>
  <si>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</si>
  <si>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</si>
  <si>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</si>
  <si>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</si>
  <si>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</si>
  <si>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</si>
  <si>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</si>
  <si>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</si>
  <si>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</si>
  <si>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</si>
  <si>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</si>
  <si>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</si>
  <si>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</si>
  <si>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</si>
  <si>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</si>
  <si>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</si>
  <si>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</si>
  <si>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</si>
  <si>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</si>
  <si>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</si>
  <si>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</si>
  <si>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</si>
  <si>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</si>
  <si>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</si>
  <si>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</si>
  <si>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</si>
  <si>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</si>
  <si>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</si>
  <si>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</si>
  <si>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</si>
  <si>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</si>
  <si>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</si>
  <si>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</si>
  <si>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</si>
  <si>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</si>
  <si>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</si>
  <si>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</si>
  <si>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</si>
  <si>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</si>
  <si>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</si>
  <si>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</si>
  <si>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</si>
  <si>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</si>
  <si>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</si>
  <si>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</si>
  <si>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</si>
  <si>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</si>
  <si>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</si>
  <si>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</si>
  <si>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</si>
  <si>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</si>
  <si>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</si>
  <si>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</si>
  <si>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</si>
  <si>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</si>
  <si>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</si>
  <si>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</si>
  <si>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</si>
  <si>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</si>
  <si>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</si>
  <si>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</si>
  <si>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</si>
  <si>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</si>
  <si>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</si>
  <si>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</si>
  <si>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</si>
  <si>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</si>
  <si>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</si>
  <si>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</si>
  <si>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</si>
  <si>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</si>
  <si>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</si>
  <si>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</si>
  <si>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</si>
  <si>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</si>
  <si>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</si>
  <si>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</si>
  <si>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</si>
  <si>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</si>
  <si>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</si>
  <si>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</si>
  <si>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</si>
  <si>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</si>
  <si>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</si>
  <si>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</si>
  <si>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</si>
  <si>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</si>
  <si>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</si>
  <si>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</si>
  <si>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</si>
  <si>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</si>
  <si>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</si>
  <si>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</si>
  <si>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</si>
  <si>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</si>
  <si>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</si>
  <si>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</si>
  <si>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</si>
  <si>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</si>
  <si>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</si>
  <si>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</si>
  <si>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</si>
  <si>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</si>
  <si>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</si>
  <si>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</si>
  <si>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</si>
  <si>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</si>
  <si>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</si>
  <si>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</si>
  <si>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</si>
  <si>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</si>
  <si>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</si>
  <si>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</si>
  <si>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</si>
  <si>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</si>
  <si>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</si>
  <si>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</si>
  <si>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</si>
  <si>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</si>
  <si>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</si>
  <si>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</si>
  <si>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</si>
  <si>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</si>
  <si>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</si>
  <si>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</si>
  <si>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</si>
  <si>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</si>
  <si>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</si>
  <si>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</si>
  <si>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</si>
  <si>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</si>
  <si>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</si>
  <si>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</si>
  <si>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</si>
  <si>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</si>
  <si>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</si>
  <si>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</si>
  <si>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</si>
  <si>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</si>
  <si>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</si>
  <si>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</si>
  <si>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</si>
  <si>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</si>
  <si>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</si>
  <si>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</si>
  <si>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</si>
  <si>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</si>
  <si>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</si>
  <si>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</si>
  <si>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</si>
  <si>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</si>
  <si>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</si>
  <si>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</si>
  <si>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</si>
  <si>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</si>
  <si>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</si>
  <si>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</si>
  <si>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</si>
  <si>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</si>
  <si>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</si>
  <si>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</si>
  <si>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</si>
  <si>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</si>
  <si>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</si>
  <si>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</si>
  <si>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</si>
  <si>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</si>
  <si>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</si>
  <si>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</si>
  <si>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</si>
  <si>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</si>
  <si>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</si>
  <si>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</si>
  <si>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</si>
  <si>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</si>
  <si>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</si>
  <si>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</si>
  <si>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</si>
  <si>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</si>
  <si>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</si>
  <si>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</si>
  <si>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</si>
  <si>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</si>
  <si>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</si>
  <si>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</si>
  <si>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</si>
  <si>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</si>
  <si>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</si>
  <si>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</si>
  <si>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</si>
  <si>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</si>
  <si>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</si>
  <si>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</si>
  <si>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</si>
  <si>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</si>
  <si>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</si>
  <si>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</si>
  <si>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</si>
  <si>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</si>
  <si>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</si>
  <si>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</si>
  <si>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</si>
  <si>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</si>
  <si>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</si>
  <si>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</si>
  <si>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</si>
  <si>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</si>
  <si>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</si>
  <si>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</si>
  <si>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</si>
  <si>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</si>
  <si>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</si>
  <si>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</si>
  <si>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</si>
  <si>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</si>
  <si>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</si>
  <si>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</si>
  <si>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</si>
  <si>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</si>
  <si>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</si>
  <si>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</si>
  <si>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</si>
  <si>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</si>
  <si>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</si>
  <si>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</si>
  <si>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</si>
  <si>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</si>
  <si>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</si>
  <si>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</si>
  <si>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</si>
  <si>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</si>
  <si>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</si>
  <si>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</si>
  <si>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</si>
  <si>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</si>
  <si>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</si>
  <si>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</si>
  <si>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</si>
  <si>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</si>
  <si>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</si>
  <si>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</si>
  <si>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</si>
  <si>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</si>
  <si>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</si>
  <si>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</si>
  <si>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</si>
  <si>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</si>
  <si>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</si>
  <si>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</si>
  <si>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</si>
  <si>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</si>
  <si>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</si>
  <si>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</si>
  <si>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</si>
  <si>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</si>
  <si>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</si>
  <si>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</si>
  <si>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</si>
  <si>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</si>
  <si>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</si>
  <si>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</si>
  <si>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</si>
  <si>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</si>
  <si>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</si>
  <si>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</si>
  <si>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</si>
  <si>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</si>
  <si>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</si>
  <si>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</si>
  <si>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</si>
  <si>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</si>
  <si>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</si>
  <si>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</si>
  <si>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</si>
  <si>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%,V408100811</t>
  </si>
  <si>
    <t>408100811</t>
  </si>
  <si>
    <t>%,V408101409</t>
  </si>
  <si>
    <t>408101409</t>
  </si>
  <si>
    <t>%,V408101410</t>
  </si>
  <si>
    <t>408101410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</si>
  <si>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</si>
  <si>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</si>
  <si>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</si>
  <si>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</si>
  <si>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</si>
  <si>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</si>
  <si>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</si>
  <si>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</si>
  <si>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</si>
  <si>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</si>
  <si>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</si>
  <si>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</si>
  <si>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</si>
  <si>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</si>
  <si>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</si>
  <si>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</si>
  <si>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</si>
  <si>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</si>
  <si>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</si>
  <si>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</si>
  <si>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</si>
  <si>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</si>
  <si>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</si>
  <si>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</si>
  <si>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</si>
  <si>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</si>
  <si>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</si>
  <si>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</si>
  <si>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</si>
  <si>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</si>
  <si>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</si>
  <si>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</si>
  <si>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</si>
  <si>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</si>
  <si>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</si>
  <si>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</si>
  <si>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</si>
  <si>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</si>
  <si>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</si>
  <si>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</si>
  <si>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%,V408103608</t>
  </si>
  <si>
    <t>408103608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</si>
  <si>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</si>
  <si>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</si>
  <si>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</si>
  <si>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</si>
  <si>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</si>
  <si>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</si>
  <si>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</si>
  <si>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</si>
  <si>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</si>
  <si>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</si>
  <si>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</si>
  <si>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</si>
  <si>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</si>
  <si>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</si>
  <si>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</si>
  <si>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</si>
  <si>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</si>
  <si>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</si>
  <si>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</si>
  <si>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</si>
  <si>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</si>
  <si>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</si>
  <si>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</si>
  <si>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</si>
  <si>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</si>
  <si>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</si>
  <si>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</si>
  <si>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</si>
  <si>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</si>
  <si>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</si>
  <si>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</si>
  <si>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</si>
  <si>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</si>
  <si>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</si>
  <si>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</si>
  <si>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</si>
  <si>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</si>
  <si>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</si>
  <si>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</si>
  <si>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</si>
  <si>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</si>
  <si>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</si>
  <si>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</si>
  <si>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</si>
  <si>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</si>
  <si>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</si>
  <si>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</si>
  <si>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</si>
  <si>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</si>
  <si>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</si>
  <si>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</si>
  <si>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</si>
  <si>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</si>
  <si>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</si>
  <si>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</si>
  <si>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</si>
  <si>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</si>
  <si>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</si>
  <si>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</si>
  <si>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</si>
  <si>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</si>
  <si>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</si>
  <si>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</si>
  <si>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</si>
  <si>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</si>
  <si>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</si>
  <si>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</si>
  <si>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</si>
  <si>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</si>
  <si>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</si>
  <si>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</si>
  <si>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</si>
  <si>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</si>
  <si>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</si>
  <si>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</si>
  <si>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</si>
  <si>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</si>
  <si>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</si>
  <si>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</si>
  <si>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</si>
  <si>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</si>
  <si>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</si>
  <si>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</si>
  <si>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</si>
  <si>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</si>
  <si>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</si>
  <si>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</si>
  <si>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</si>
  <si>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</si>
  <si>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</si>
  <si>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</si>
  <si>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</si>
  <si>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</si>
  <si>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</si>
  <si>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</si>
  <si>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</si>
  <si>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</si>
  <si>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</si>
  <si>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</si>
  <si>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</si>
  <si>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</si>
  <si>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</si>
  <si>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</si>
  <si>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</si>
  <si>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</si>
  <si>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</si>
  <si>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</si>
  <si>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</si>
  <si>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</si>
  <si>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</si>
  <si>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</si>
  <si>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</si>
  <si>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</si>
  <si>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</si>
  <si>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</si>
  <si>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</si>
  <si>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</si>
  <si>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</si>
  <si>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</si>
  <si>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</si>
  <si>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</si>
  <si>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</si>
  <si>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</si>
  <si>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</si>
  <si>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</si>
  <si>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</si>
  <si>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</si>
  <si>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</si>
  <si>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</si>
  <si>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</si>
  <si>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</si>
  <si>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</si>
  <si>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</si>
  <si>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</si>
  <si>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</si>
  <si>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</si>
  <si>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</si>
  <si>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</si>
  <si>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</si>
  <si>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</si>
  <si>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</si>
  <si>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</si>
  <si>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</si>
  <si>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</si>
  <si>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</si>
  <si>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</si>
  <si>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</si>
  <si>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</si>
  <si>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</si>
  <si>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</si>
  <si>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</si>
  <si>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</si>
  <si>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</si>
  <si>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</si>
  <si>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</si>
  <si>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</si>
  <si>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</si>
  <si>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</si>
  <si>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</si>
  <si>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</si>
  <si>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</si>
  <si>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</si>
  <si>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</si>
  <si>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</si>
  <si>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</si>
  <si>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</si>
  <si>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</si>
  <si>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</si>
  <si>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</si>
  <si>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</si>
  <si>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</si>
  <si>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</si>
  <si>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</si>
  <si>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</si>
  <si>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</si>
  <si>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</si>
  <si>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</si>
  <si>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</si>
  <si>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</si>
  <si>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</si>
  <si>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</si>
  <si>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</si>
  <si>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</si>
  <si>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</si>
  <si>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</si>
  <si>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</si>
  <si>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</si>
  <si>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</si>
  <si>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</si>
  <si>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</si>
  <si>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</si>
  <si>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</si>
  <si>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</si>
  <si>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</si>
  <si>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</si>
  <si>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</si>
  <si>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</si>
  <si>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</si>
  <si>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</si>
  <si>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</si>
  <si>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</si>
  <si>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</si>
  <si>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</si>
  <si>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</si>
  <si>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</si>
  <si>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</si>
  <si>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</si>
  <si>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</si>
  <si>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</si>
  <si>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</si>
  <si>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</si>
  <si>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</si>
  <si>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</si>
  <si>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</si>
  <si>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</si>
  <si>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</si>
  <si>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</si>
  <si>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</si>
  <si>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</si>
  <si>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</si>
  <si>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</si>
  <si>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</si>
  <si>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</si>
  <si>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</si>
  <si>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</si>
  <si>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</si>
  <si>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</si>
  <si>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</si>
  <si>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</si>
  <si>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</si>
  <si>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</si>
  <si>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</si>
  <si>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</si>
  <si>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</si>
  <si>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</si>
  <si>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</si>
  <si>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</si>
  <si>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</si>
  <si>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</si>
  <si>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</si>
  <si>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</si>
  <si>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</si>
  <si>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</si>
  <si>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</si>
  <si>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</si>
  <si>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</si>
  <si>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</si>
  <si>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</si>
  <si>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</si>
  <si>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</si>
  <si>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</si>
  <si>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</si>
  <si>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</si>
  <si>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</si>
  <si>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</si>
  <si>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</si>
  <si>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</si>
  <si>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</si>
  <si>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</si>
  <si>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</si>
  <si>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</si>
  <si>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</si>
  <si>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Property Insurance</t>
  </si>
  <si>
    <t>Injuries and Damages</t>
  </si>
  <si>
    <t>Safety Dinners and Awards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</si>
</sst>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4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217</v>
      </c>
      <c r="B1" s="14" t="s">
        <v>170</v>
      </c>
      <c r="C1" s="54" t="s">
        <v>171</v>
      </c>
      <c r="D1" s="15"/>
      <c r="E1" s="15"/>
      <c r="F1" s="15" t="s">
        <v>217</v>
      </c>
      <c r="G1" s="15" t="s">
        <v>218</v>
      </c>
      <c r="H1" s="90" t="s">
        <v>219</v>
      </c>
      <c r="I1" s="103" t="s">
        <v>219</v>
      </c>
      <c r="J1" s="104"/>
      <c r="K1" s="15" t="s">
        <v>386</v>
      </c>
      <c r="L1" s="15" t="s">
        <v>387</v>
      </c>
      <c r="M1" s="90" t="s">
        <v>219</v>
      </c>
      <c r="N1" s="103" t="s">
        <v>219</v>
      </c>
      <c r="O1" s="104"/>
      <c r="P1" s="15" t="s">
        <v>388</v>
      </c>
      <c r="Q1" s="15" t="s">
        <v>389</v>
      </c>
      <c r="R1" s="90" t="s">
        <v>219</v>
      </c>
      <c r="S1" s="103" t="s">
        <v>219</v>
      </c>
      <c r="T1" s="104"/>
      <c r="U1" s="15" t="s">
        <v>391</v>
      </c>
      <c r="V1" s="15" t="s">
        <v>390</v>
      </c>
      <c r="W1" s="90" t="s">
        <v>219</v>
      </c>
      <c r="X1" s="103" t="s">
        <v>219</v>
      </c>
    </row>
    <row r="2" spans="3:24" ht="12.75">
      <c r="C2" s="16"/>
      <c r="F2" s="122"/>
      <c r="G2" s="123" t="str">
        <f>IF($C$583="Error",$C$588,IF($C$589="Error",$C$585&amp;" - "&amp;$C$584,IF($C$589=$C$588,$C$589&amp;" -"&amp;$C$583,$C$589&amp;" - "&amp;$C$588)))</f>
        <v>Kentucky Power Corp Consol</v>
      </c>
      <c r="H2" s="18"/>
      <c r="I2" s="105"/>
      <c r="K2" s="122"/>
      <c r="L2" s="123" t="str">
        <f>IF($C$583="Error",$C$588,IF($C$589="Error",$C$585&amp;" - "&amp;$C$584,IF($C$589=$C$588,$C$589&amp;" -"&amp;$C$583,$C$589&amp;" - "&amp;$C$588)))</f>
        <v>Kentucky Power Corp Consol</v>
      </c>
      <c r="M2" s="18"/>
      <c r="N2" s="105"/>
      <c r="P2" s="122"/>
      <c r="Q2" s="123" t="str">
        <f>IF($C$583="Error",$C$588,IF($C$589="Error",$C$585&amp;" - "&amp;$C$584,IF($C$589=$C$588,$C$589&amp;" -"&amp;$C$583,$C$589&amp;" - "&amp;$C$588)))</f>
        <v>Kentucky Power Corp Consol</v>
      </c>
      <c r="R2" s="18"/>
      <c r="S2" s="105"/>
      <c r="U2" s="122"/>
      <c r="V2" s="123" t="str">
        <f>IF($C$583="Error",$C$588,IF($C$589="Error",$C$585&amp;" - "&amp;$C$584,IF($C$589=$C$588,$C$589&amp;" -"&amp;$C$583,$C$589&amp;" - "&amp;$C$588)))</f>
        <v>Kentucky Power Corp Consol</v>
      </c>
      <c r="W2" s="18"/>
      <c r="X2" s="105"/>
    </row>
    <row r="3" spans="3:24" ht="12.75">
      <c r="C3" s="20">
        <f>IF(C579&gt;0,"REPORT HAS "&amp;C579&amp;" DATA ERROR(S)","")</f>
      </c>
      <c r="F3" s="82"/>
      <c r="G3" s="124" t="s">
        <v>220</v>
      </c>
      <c r="H3" s="18"/>
      <c r="I3" s="105"/>
      <c r="K3" s="82"/>
      <c r="L3" s="124" t="s">
        <v>220</v>
      </c>
      <c r="M3" s="18"/>
      <c r="N3" s="105"/>
      <c r="P3" s="82"/>
      <c r="Q3" s="124" t="s">
        <v>220</v>
      </c>
      <c r="R3" s="18"/>
      <c r="S3" s="105"/>
      <c r="U3" s="82"/>
      <c r="V3" s="124" t="s">
        <v>220</v>
      </c>
      <c r="W3" s="18"/>
      <c r="X3" s="105"/>
    </row>
    <row r="4" spans="3:24" ht="12.75">
      <c r="C4" s="27"/>
      <c r="F4" s="121"/>
      <c r="G4" s="124" t="str">
        <f>TEXT(+$C$573,"MMMM YYYY")</f>
        <v>February 2011</v>
      </c>
      <c r="H4" s="18"/>
      <c r="I4" s="105"/>
      <c r="K4" s="121"/>
      <c r="L4" s="124" t="str">
        <f>TEXT(+$C$573,"MMMM YYYY")</f>
        <v>February 2011</v>
      </c>
      <c r="M4" s="18"/>
      <c r="N4" s="105"/>
      <c r="P4" s="121"/>
      <c r="Q4" s="124" t="str">
        <f>TEXT(+$C$573,"MMMM YYYY")</f>
        <v>February 2011</v>
      </c>
      <c r="R4" s="18"/>
      <c r="S4" s="105"/>
      <c r="U4" s="121"/>
      <c r="V4" s="124" t="str">
        <f>TEXT(+$C$573,"MMMM YYYY")</f>
        <v>February 2011</v>
      </c>
      <c r="W4" s="18"/>
      <c r="X4" s="105"/>
    </row>
    <row r="5" spans="2:24" ht="13.5" thickBot="1">
      <c r="B5" s="55" t="str">
        <f>"Run Date: "&amp;TEXT(NvsEndTime,"MM/DD/YYYY  hh:mm")</f>
        <v>Run Date: 03/09/2011  13:16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IF(C586&lt;&gt;"Error",C586,"")</f>
        <v>X_OPR_COS</v>
      </c>
      <c r="C6" s="47" t="str">
        <f>"Rpt ID: "&amp;C581&amp;"      Layout: "&amp;C582</f>
        <v>Rpt ID: GLR2100V      Layout: GLR2100V</v>
      </c>
      <c r="D6" s="19"/>
      <c r="E6" s="19"/>
      <c r="F6" s="84" t="s">
        <v>221</v>
      </c>
      <c r="G6" s="91"/>
      <c r="H6" s="59" t="s">
        <v>291</v>
      </c>
      <c r="I6" s="105"/>
      <c r="J6" s="109"/>
      <c r="K6" s="84" t="s">
        <v>223</v>
      </c>
      <c r="L6" s="91"/>
      <c r="M6" s="59" t="s">
        <v>291</v>
      </c>
      <c r="N6" s="105"/>
      <c r="O6" s="109"/>
      <c r="P6" s="84" t="s">
        <v>222</v>
      </c>
      <c r="Q6" s="91"/>
      <c r="R6" s="59" t="s">
        <v>291</v>
      </c>
      <c r="S6" s="105"/>
      <c r="T6" s="109"/>
      <c r="U6" s="84" t="s">
        <v>224</v>
      </c>
      <c r="V6" s="91"/>
      <c r="W6" s="59" t="s">
        <v>291</v>
      </c>
      <c r="X6" s="105"/>
    </row>
    <row r="7" spans="1:24" s="12" customFormat="1" ht="13.5" thickBot="1">
      <c r="A7" s="9"/>
      <c r="B7" s="21" t="str">
        <f>IF(C583="Error",""&amp;C589,IF(C589="Error",""&amp;C585,""&amp;C589))</f>
        <v>KYP_CORP_CONSOL</v>
      </c>
      <c r="C7" s="8" t="str">
        <f>IF($C$583="Error",NvsTreeASD&amp;" Acct: PRPT_ACCOUNT      BU: "&amp;+$C$590,IF(C589="Error",NvsTreeASD&amp;" Acct: PRPT_ACCOUNT     BU: "&amp;+$C$585,NvsTreeASD&amp;"  Acct: PRPT_ACCOUNT    BU: "&amp;+$C$589))</f>
        <v>V2099-01-01 Acct: PRPT_ACCOUNT      BU: GL_PRPT_CONS</v>
      </c>
      <c r="D7" s="5"/>
      <c r="E7" s="5"/>
      <c r="F7" s="85" t="str">
        <f>TEXT($C$573,"YYYY")</f>
        <v>2011</v>
      </c>
      <c r="G7" s="92">
        <f>+F7-1</f>
        <v>2010</v>
      </c>
      <c r="H7" s="24" t="s">
        <v>225</v>
      </c>
      <c r="I7" s="110" t="s">
        <v>226</v>
      </c>
      <c r="J7" s="111"/>
      <c r="K7" s="85" t="str">
        <f>TEXT($C$573,"YYYY")</f>
        <v>2011</v>
      </c>
      <c r="L7" s="92">
        <f>+K7-1</f>
        <v>2010</v>
      </c>
      <c r="M7" s="24" t="s">
        <v>225</v>
      </c>
      <c r="N7" s="110" t="s">
        <v>226</v>
      </c>
      <c r="O7" s="111"/>
      <c r="P7" s="85" t="str">
        <f>TEXT($C$573,"YYYY")</f>
        <v>2011</v>
      </c>
      <c r="Q7" s="92">
        <f>+P7-1</f>
        <v>2010</v>
      </c>
      <c r="R7" s="24" t="s">
        <v>225</v>
      </c>
      <c r="S7" s="110" t="s">
        <v>226</v>
      </c>
      <c r="T7" s="111"/>
      <c r="U7" s="85" t="str">
        <f>TEXT($C$573,"YYYY")</f>
        <v>2011</v>
      </c>
      <c r="V7" s="92">
        <f>+U7-1</f>
        <v>2010</v>
      </c>
      <c r="W7" s="24" t="s">
        <v>225</v>
      </c>
      <c r="X7" s="110" t="s">
        <v>226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427</v>
      </c>
      <c r="B10" s="14" t="s">
        <v>428</v>
      </c>
      <c r="C10" s="54" t="s">
        <v>429</v>
      </c>
      <c r="D10" s="15"/>
      <c r="E10" s="15"/>
      <c r="F10" s="15">
        <v>10398336.22</v>
      </c>
      <c r="G10" s="15">
        <v>11204239.05</v>
      </c>
      <c r="H10" s="90">
        <f>+F10-G10</f>
        <v>-805902.8300000001</v>
      </c>
      <c r="I10" s="103">
        <f>IF(G10&lt;0,IF(H10=0,0,IF(OR(G10=0,F10=0),"N.M.",IF(ABS(H10/G10)&gt;=10,"N.M.",H10/(-G10)))),IF(H10=0,0,IF(OR(G10=0,F10=0),"N.M.",IF(ABS(H10/G10)&gt;=10,"N.M.",H10/G10))))</f>
        <v>-0.07192838589069554</v>
      </c>
      <c r="J10" s="104"/>
      <c r="K10" s="15">
        <v>27160652.36</v>
      </c>
      <c r="L10" s="15">
        <v>24257281.92</v>
      </c>
      <c r="M10" s="90">
        <f>+K10-L10</f>
        <v>2903370.4399999976</v>
      </c>
      <c r="N10" s="103">
        <f>IF(L10&lt;0,IF(M10=0,0,IF(OR(L10=0,K10=0),"N.M.",IF(ABS(M10/L10)&gt;=10,"N.M.",M10/(-L10)))),IF(M10=0,0,IF(OR(L10=0,K10=0),"N.M.",IF(ABS(M10/L10)&gt;=10,"N.M.",M10/L10))))</f>
        <v>0.11969067472502695</v>
      </c>
      <c r="O10" s="104"/>
      <c r="P10" s="15">
        <v>43953752.83</v>
      </c>
      <c r="Q10" s="15">
        <v>33498895.450000003</v>
      </c>
      <c r="R10" s="90">
        <f>+P10-Q10</f>
        <v>10454857.379999995</v>
      </c>
      <c r="S10" s="103">
        <f>IF(Q10&lt;0,IF(R10=0,0,IF(OR(Q10=0,P10=0),"N.M.",IF(ABS(R10/Q10)&gt;=10,"N.M.",R10/(-Q10)))),IF(R10=0,0,IF(OR(Q10=0,P10=0),"N.M.",IF(ABS(R10/Q10)&gt;=10,"N.M.",R10/Q10))))</f>
        <v>0.3120955852292137</v>
      </c>
      <c r="T10" s="104"/>
      <c r="U10" s="15">
        <v>107385460.02</v>
      </c>
      <c r="V10" s="15">
        <v>85534042.03999999</v>
      </c>
      <c r="W10" s="90">
        <f>+U10-V10</f>
        <v>21851417.980000004</v>
      </c>
      <c r="X10" s="103">
        <f>IF(V10&lt;0,IF(W10=0,0,IF(OR(V10=0,U10=0),"N.M.",IF(ABS(W10/V10)&gt;=10,"N.M.",W10/(-V10)))),IF(W10=0,0,IF(OR(V10=0,U10=0),"N.M.",IF(ABS(W10/V10)&gt;=10,"N.M.",W10/V10))))</f>
        <v>0.2554704239252623</v>
      </c>
    </row>
    <row r="11" spans="1:24" s="14" customFormat="1" ht="12.75" hidden="1" outlineLevel="2">
      <c r="A11" s="14" t="s">
        <v>430</v>
      </c>
      <c r="B11" s="14" t="s">
        <v>431</v>
      </c>
      <c r="C11" s="54" t="s">
        <v>432</v>
      </c>
      <c r="D11" s="15"/>
      <c r="E11" s="15"/>
      <c r="F11" s="15">
        <v>4077608.45</v>
      </c>
      <c r="G11" s="15">
        <v>4406152.11</v>
      </c>
      <c r="H11" s="90">
        <f>+F11-G11</f>
        <v>-328543.66000000015</v>
      </c>
      <c r="I11" s="103">
        <f>IF(G11&lt;0,IF(H11=0,0,IF(OR(G11=0,F11=0),"N.M.",IF(ABS(H11/G11)&gt;=10,"N.M.",H11/(-G11)))),IF(H11=0,0,IF(OR(G11=0,F11=0),"N.M.",IF(ABS(H11/G11)&gt;=10,"N.M.",H11/G11))))</f>
        <v>-0.07456475668517039</v>
      </c>
      <c r="J11" s="104"/>
      <c r="K11" s="15">
        <v>10189107.77</v>
      </c>
      <c r="L11" s="15">
        <v>9339285.06</v>
      </c>
      <c r="M11" s="90">
        <f>+K11-L11</f>
        <v>849822.709999999</v>
      </c>
      <c r="N11" s="103">
        <f>IF(L11&lt;0,IF(M11=0,0,IF(OR(L11=0,K11=0),"N.M.",IF(ABS(M11/L11)&gt;=10,"N.M.",M11/(-L11)))),IF(M11=0,0,IF(OR(L11=0,K11=0),"N.M.",IF(ABS(M11/L11)&gt;=10,"N.M.",M11/L11))))</f>
        <v>0.09099440744557367</v>
      </c>
      <c r="O11" s="104"/>
      <c r="P11" s="15">
        <v>16803366.6</v>
      </c>
      <c r="Q11" s="15">
        <v>13243456.59</v>
      </c>
      <c r="R11" s="90">
        <f>+P11-Q11</f>
        <v>3559910.0100000016</v>
      </c>
      <c r="S11" s="103">
        <f>IF(Q11&lt;0,IF(R11=0,0,IF(OR(Q11=0,P11=0),"N.M.",IF(ABS(R11/Q11)&gt;=10,"N.M.",R11/(-Q11)))),IF(R11=0,0,IF(OR(Q11=0,P11=0),"N.M.",IF(ABS(R11/Q11)&gt;=10,"N.M.",R11/Q11))))</f>
        <v>0.26880520095396043</v>
      </c>
      <c r="T11" s="104"/>
      <c r="U11" s="15">
        <v>51773364.629999995</v>
      </c>
      <c r="V11" s="15">
        <v>41507910.33</v>
      </c>
      <c r="W11" s="90">
        <f>+U11-V11</f>
        <v>10265454.299999997</v>
      </c>
      <c r="X11" s="103">
        <f>IF(V11&lt;0,IF(W11=0,0,IF(OR(V11=0,U11=0),"N.M.",IF(ABS(W11/V11)&gt;=10,"N.M.",W11/(-V11)))),IF(W11=0,0,IF(OR(V11=0,U11=0),"N.M.",IF(ABS(W11/V11)&gt;=10,"N.M.",W11/V11))))</f>
        <v>0.24731320411908575</v>
      </c>
    </row>
    <row r="12" spans="1:24" s="14" customFormat="1" ht="12.75" hidden="1" outlineLevel="2">
      <c r="A12" s="14" t="s">
        <v>433</v>
      </c>
      <c r="B12" s="14" t="s">
        <v>434</v>
      </c>
      <c r="C12" s="54" t="s">
        <v>435</v>
      </c>
      <c r="D12" s="15"/>
      <c r="E12" s="15"/>
      <c r="F12" s="15">
        <v>6239748.88</v>
      </c>
      <c r="G12" s="15">
        <v>8191605.77</v>
      </c>
      <c r="H12" s="90">
        <f>+F12-G12</f>
        <v>-1951856.8899999997</v>
      </c>
      <c r="I12" s="103">
        <f>IF(G12&lt;0,IF(H12=0,0,IF(OR(G12=0,F12=0),"N.M.",IF(ABS(H12/G12)&gt;=10,"N.M.",H12/(-G12)))),IF(H12=0,0,IF(OR(G12=0,F12=0),"N.M.",IF(ABS(H12/G12)&gt;=10,"N.M.",H12/G12))))</f>
        <v>-0.23827524722298737</v>
      </c>
      <c r="J12" s="104"/>
      <c r="K12" s="15">
        <v>16673897.8</v>
      </c>
      <c r="L12" s="15">
        <v>18069778.77</v>
      </c>
      <c r="M12" s="90">
        <f>+K12-L12</f>
        <v>-1395880.9699999988</v>
      </c>
      <c r="N12" s="103">
        <f>IF(L12&lt;0,IF(M12=0,0,IF(OR(L12=0,K12=0),"N.M.",IF(ABS(M12/L12)&gt;=10,"N.M.",M12/(-L12)))),IF(M12=0,0,IF(OR(L12=0,K12=0),"N.M.",IF(ABS(M12/L12)&gt;=10,"N.M.",M12/L12))))</f>
        <v>-0.07724947758173349</v>
      </c>
      <c r="O12" s="104"/>
      <c r="P12" s="15">
        <v>26596441.96</v>
      </c>
      <c r="Q12" s="15">
        <v>24567685.36</v>
      </c>
      <c r="R12" s="90">
        <f>+P12-Q12</f>
        <v>2028756.6000000015</v>
      </c>
      <c r="S12" s="103">
        <f>IF(Q12&lt;0,IF(R12=0,0,IF(OR(Q12=0,P12=0),"N.M.",IF(ABS(R12/Q12)&gt;=10,"N.M.",R12/(-Q12)))),IF(R12=0,0,IF(OR(Q12=0,P12=0),"N.M.",IF(ABS(R12/Q12)&gt;=10,"N.M.",R12/Q12))))</f>
        <v>0.08257825555284633</v>
      </c>
      <c r="T12" s="104"/>
      <c r="U12" s="15">
        <v>69136101.33</v>
      </c>
      <c r="V12" s="15">
        <v>70231309.97</v>
      </c>
      <c r="W12" s="90">
        <f>+U12-V12</f>
        <v>-1095208.6400000006</v>
      </c>
      <c r="X12" s="103">
        <f>IF(V12&lt;0,IF(W12=0,0,IF(OR(V12=0,U12=0),"N.M.",IF(ABS(W12/V12)&gt;=10,"N.M.",W12/(-V12)))),IF(W12=0,0,IF(OR(V12=0,U12=0),"N.M.",IF(ABS(W12/V12)&gt;=10,"N.M.",W12/V12))))</f>
        <v>-0.015594307445893147</v>
      </c>
    </row>
    <row r="13" spans="1:24" ht="12.75" hidden="1" outlineLevel="1">
      <c r="A13" s="1" t="s">
        <v>319</v>
      </c>
      <c r="B13" s="9" t="s">
        <v>304</v>
      </c>
      <c r="C13" s="66" t="s">
        <v>299</v>
      </c>
      <c r="D13" s="28"/>
      <c r="E13" s="28"/>
      <c r="F13" s="17">
        <v>20715693.55</v>
      </c>
      <c r="G13" s="17">
        <v>23801996.93</v>
      </c>
      <c r="H13" s="35">
        <f>+F13-G13</f>
        <v>-3086303.379999999</v>
      </c>
      <c r="I13" s="95">
        <f>IF(G13&lt;0,IF(H13=0,0,IF(OR(G13=0,F13=0),"N.M.",IF(ABS(H13/G13)&gt;=10,"N.M.",H13/(-G13)))),IF(H13=0,0,IF(OR(G13=0,F13=0),"N.M.",IF(ABS(H13/G13)&gt;=10,"N.M.",H13/G13))))</f>
        <v>-0.1296657330507436</v>
      </c>
      <c r="K13" s="17">
        <v>54023657.92999999</v>
      </c>
      <c r="L13" s="17">
        <v>51666345.75</v>
      </c>
      <c r="M13" s="35">
        <f>+K13-L13</f>
        <v>2357312.1799999923</v>
      </c>
      <c r="N13" s="95">
        <f>IF(L13&lt;0,IF(M13=0,0,IF(OR(L13=0,K13=0),"N.M.",IF(ABS(M13/L13)&gt;=10,"N.M.",M13/(-L13)))),IF(M13=0,0,IF(OR(L13=0,K13=0),"N.M.",IF(ABS(M13/L13)&gt;=10,"N.M.",M13/L13))))</f>
        <v>0.04562568042660521</v>
      </c>
      <c r="P13" s="17">
        <v>87353561.38999999</v>
      </c>
      <c r="Q13" s="17">
        <v>71310037.4</v>
      </c>
      <c r="R13" s="35">
        <f>+P13-Q13</f>
        <v>16043523.98999998</v>
      </c>
      <c r="S13" s="95">
        <f>IF(Q13&lt;0,IF(R13=0,0,IF(OR(Q13=0,P13=0),"N.M.",IF(ABS(R13/Q13)&gt;=10,"N.M.",R13/(-Q13)))),IF(R13=0,0,IF(OR(Q13=0,P13=0),"N.M.",IF(ABS(R13/Q13)&gt;=10,"N.M.",R13/Q13))))</f>
        <v>0.2249826893233403</v>
      </c>
      <c r="U13" s="17">
        <v>228294925.98000005</v>
      </c>
      <c r="V13" s="17">
        <v>197273262.34</v>
      </c>
      <c r="W13" s="35">
        <f>+U13-V13</f>
        <v>31021663.640000045</v>
      </c>
      <c r="X13" s="95">
        <f>IF(V13&lt;0,IF(W13=0,0,IF(OR(V13=0,U13=0),"N.M.",IF(ABS(W13/V13)&gt;=10,"N.M.",W13/(-V13)))),IF(W13=0,0,IF(OR(V13=0,U13=0),"N.M.",IF(ABS(W13/V13)&gt;=10,"N.M.",W13/V13))))</f>
        <v>0.15725224631067478</v>
      </c>
    </row>
    <row r="14" spans="1:24" s="14" customFormat="1" ht="12.75" hidden="1" outlineLevel="2">
      <c r="A14" s="14" t="s">
        <v>436</v>
      </c>
      <c r="B14" s="14" t="s">
        <v>437</v>
      </c>
      <c r="C14" s="54" t="s">
        <v>438</v>
      </c>
      <c r="D14" s="15"/>
      <c r="E14" s="15"/>
      <c r="F14" s="15">
        <v>5245320.89</v>
      </c>
      <c r="G14" s="15">
        <v>5297587.17</v>
      </c>
      <c r="H14" s="90">
        <f aca="true" t="shared" si="0" ref="H14:H20">+F14-G14</f>
        <v>-52266.28000000026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-0.009866053794448514</v>
      </c>
      <c r="J14" s="104"/>
      <c r="K14" s="15">
        <v>11498852.57</v>
      </c>
      <c r="L14" s="15">
        <v>10545118.53</v>
      </c>
      <c r="M14" s="90">
        <f aca="true" t="shared" si="2" ref="M14:M20">+K14-L14</f>
        <v>953734.040000001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0.0904431787358962</v>
      </c>
      <c r="O14" s="104"/>
      <c r="P14" s="15">
        <v>18841068.05</v>
      </c>
      <c r="Q14" s="15">
        <v>15225581.309999999</v>
      </c>
      <c r="R14" s="90">
        <f aca="true" t="shared" si="4" ref="R14:R20">+P14-Q14</f>
        <v>3615486.740000002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0.2374613268542587</v>
      </c>
      <c r="T14" s="104"/>
      <c r="U14" s="15">
        <v>67656297.27000001</v>
      </c>
      <c r="V14" s="15">
        <v>56046014.15</v>
      </c>
      <c r="W14" s="90">
        <f aca="true" t="shared" si="6" ref="W14:W20">+U14-V14</f>
        <v>11610283.120000012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0.2071562678645902</v>
      </c>
    </row>
    <row r="15" spans="1:24" s="14" customFormat="1" ht="12.75" hidden="1" outlineLevel="2">
      <c r="A15" s="14" t="s">
        <v>439</v>
      </c>
      <c r="B15" s="14" t="s">
        <v>440</v>
      </c>
      <c r="C15" s="54" t="s">
        <v>441</v>
      </c>
      <c r="D15" s="15"/>
      <c r="E15" s="15"/>
      <c r="F15" s="15">
        <v>5178164.74</v>
      </c>
      <c r="G15" s="15">
        <v>4778316.62</v>
      </c>
      <c r="H15" s="90">
        <f t="shared" si="0"/>
        <v>399848.1200000001</v>
      </c>
      <c r="I15" s="103">
        <f t="shared" si="1"/>
        <v>0.08367970392049912</v>
      </c>
      <c r="J15" s="104"/>
      <c r="K15" s="15">
        <v>9506127.03</v>
      </c>
      <c r="L15" s="15">
        <v>8744721.59</v>
      </c>
      <c r="M15" s="90">
        <f t="shared" si="2"/>
        <v>761405.4399999995</v>
      </c>
      <c r="N15" s="103">
        <f t="shared" si="3"/>
        <v>0.08707028944988968</v>
      </c>
      <c r="O15" s="104"/>
      <c r="P15" s="15">
        <v>15176099.209999999</v>
      </c>
      <c r="Q15" s="15">
        <v>12811910.09</v>
      </c>
      <c r="R15" s="90">
        <f t="shared" si="4"/>
        <v>2364189.119999999</v>
      </c>
      <c r="S15" s="103">
        <f t="shared" si="5"/>
        <v>0.1845305737702066</v>
      </c>
      <c r="T15" s="104"/>
      <c r="U15" s="15">
        <v>58511456.88</v>
      </c>
      <c r="V15" s="15">
        <v>50200463.68000001</v>
      </c>
      <c r="W15" s="90">
        <f t="shared" si="6"/>
        <v>8310993.1999999955</v>
      </c>
      <c r="X15" s="103">
        <f t="shared" si="7"/>
        <v>0.16555610428178408</v>
      </c>
    </row>
    <row r="16" spans="1:24" s="14" customFormat="1" ht="12.75" hidden="1" outlineLevel="2">
      <c r="A16" s="14" t="s">
        <v>442</v>
      </c>
      <c r="B16" s="14" t="s">
        <v>443</v>
      </c>
      <c r="C16" s="54" t="s">
        <v>444</v>
      </c>
      <c r="D16" s="15"/>
      <c r="E16" s="15"/>
      <c r="F16" s="15">
        <v>3266465.56</v>
      </c>
      <c r="G16" s="15">
        <v>3310671.62</v>
      </c>
      <c r="H16" s="90">
        <f t="shared" si="0"/>
        <v>-44206.060000000056</v>
      </c>
      <c r="I16" s="103">
        <f t="shared" si="1"/>
        <v>-0.013352595809547566</v>
      </c>
      <c r="J16" s="104"/>
      <c r="K16" s="15">
        <v>6605486.84</v>
      </c>
      <c r="L16" s="15">
        <v>6088196.67</v>
      </c>
      <c r="M16" s="90">
        <f t="shared" si="2"/>
        <v>517290.1699999999</v>
      </c>
      <c r="N16" s="103">
        <f t="shared" si="3"/>
        <v>0.0849660741987824</v>
      </c>
      <c r="O16" s="104"/>
      <c r="P16" s="15">
        <v>10562807.66</v>
      </c>
      <c r="Q16" s="15">
        <v>8762487.34</v>
      </c>
      <c r="R16" s="90">
        <f t="shared" si="4"/>
        <v>1800320.3200000003</v>
      </c>
      <c r="S16" s="103">
        <f t="shared" si="5"/>
        <v>0.2054576800107537</v>
      </c>
      <c r="T16" s="104"/>
      <c r="U16" s="15">
        <v>39506965.75</v>
      </c>
      <c r="V16" s="15">
        <v>35966331.19</v>
      </c>
      <c r="W16" s="90">
        <f t="shared" si="6"/>
        <v>3540634.5600000024</v>
      </c>
      <c r="X16" s="103">
        <f t="shared" si="7"/>
        <v>0.09844302832267843</v>
      </c>
    </row>
    <row r="17" spans="1:24" s="14" customFormat="1" ht="12.75" hidden="1" outlineLevel="2">
      <c r="A17" s="14" t="s">
        <v>445</v>
      </c>
      <c r="B17" s="14" t="s">
        <v>446</v>
      </c>
      <c r="C17" s="54" t="s">
        <v>447</v>
      </c>
      <c r="D17" s="15"/>
      <c r="E17" s="15"/>
      <c r="F17" s="15">
        <v>1058213.07</v>
      </c>
      <c r="G17" s="15">
        <v>1004591.57</v>
      </c>
      <c r="H17" s="90">
        <f t="shared" si="0"/>
        <v>53621.50000000012</v>
      </c>
      <c r="I17" s="103">
        <f t="shared" si="1"/>
        <v>0.05337641843839096</v>
      </c>
      <c r="J17" s="104"/>
      <c r="K17" s="15">
        <v>2238517.64</v>
      </c>
      <c r="L17" s="15">
        <v>1928395.8900000001</v>
      </c>
      <c r="M17" s="90">
        <f t="shared" si="2"/>
        <v>310121.75</v>
      </c>
      <c r="N17" s="103">
        <f t="shared" si="3"/>
        <v>0.16081850807097497</v>
      </c>
      <c r="O17" s="104"/>
      <c r="P17" s="15">
        <v>3703284.62</v>
      </c>
      <c r="Q17" s="15">
        <v>2802178.4000000004</v>
      </c>
      <c r="R17" s="90">
        <f t="shared" si="4"/>
        <v>901106.2199999997</v>
      </c>
      <c r="S17" s="103">
        <f t="shared" si="5"/>
        <v>0.32157346584357355</v>
      </c>
      <c r="T17" s="104"/>
      <c r="U17" s="15">
        <v>12462614.5</v>
      </c>
      <c r="V17" s="15">
        <v>10030714.74</v>
      </c>
      <c r="W17" s="90">
        <f t="shared" si="6"/>
        <v>2431899.76</v>
      </c>
      <c r="X17" s="103">
        <f t="shared" si="7"/>
        <v>0.24244531152921608</v>
      </c>
    </row>
    <row r="18" spans="1:24" s="14" customFormat="1" ht="12.75" hidden="1" outlineLevel="2">
      <c r="A18" s="14" t="s">
        <v>448</v>
      </c>
      <c r="B18" s="14" t="s">
        <v>449</v>
      </c>
      <c r="C18" s="54" t="s">
        <v>450</v>
      </c>
      <c r="D18" s="15"/>
      <c r="E18" s="15"/>
      <c r="F18" s="15">
        <v>908167.24</v>
      </c>
      <c r="G18" s="15">
        <v>907954.67</v>
      </c>
      <c r="H18" s="90">
        <f t="shared" si="0"/>
        <v>212.56999999994878</v>
      </c>
      <c r="I18" s="103">
        <f t="shared" si="1"/>
        <v>0.00023411961744736526</v>
      </c>
      <c r="J18" s="104"/>
      <c r="K18" s="15">
        <v>1947462.13</v>
      </c>
      <c r="L18" s="15">
        <v>1789143.58</v>
      </c>
      <c r="M18" s="90">
        <f t="shared" si="2"/>
        <v>158318.5499999998</v>
      </c>
      <c r="N18" s="103">
        <f t="shared" si="3"/>
        <v>0.08848845434752632</v>
      </c>
      <c r="O18" s="104"/>
      <c r="P18" s="15">
        <v>3255035.16</v>
      </c>
      <c r="Q18" s="15">
        <v>2624157.27</v>
      </c>
      <c r="R18" s="90">
        <f t="shared" si="4"/>
        <v>630877.8900000001</v>
      </c>
      <c r="S18" s="103">
        <f t="shared" si="5"/>
        <v>0.2404116160309249</v>
      </c>
      <c r="T18" s="104"/>
      <c r="U18" s="15">
        <v>11803120.29</v>
      </c>
      <c r="V18" s="15">
        <v>9883750.41</v>
      </c>
      <c r="W18" s="90">
        <f t="shared" si="6"/>
        <v>1919369.879999999</v>
      </c>
      <c r="X18" s="103">
        <f t="shared" si="7"/>
        <v>0.19419449099585254</v>
      </c>
    </row>
    <row r="19" spans="1:24" s="14" customFormat="1" ht="12.75" hidden="1" outlineLevel="2">
      <c r="A19" s="14" t="s">
        <v>451</v>
      </c>
      <c r="B19" s="14" t="s">
        <v>452</v>
      </c>
      <c r="C19" s="54" t="s">
        <v>453</v>
      </c>
      <c r="D19" s="15"/>
      <c r="E19" s="15"/>
      <c r="F19" s="15">
        <v>2940961.91</v>
      </c>
      <c r="G19" s="15">
        <v>3528423.61</v>
      </c>
      <c r="H19" s="90">
        <f t="shared" si="0"/>
        <v>-587461.6999999997</v>
      </c>
      <c r="I19" s="103">
        <f t="shared" si="1"/>
        <v>-0.16649409621199077</v>
      </c>
      <c r="J19" s="104"/>
      <c r="K19" s="15">
        <v>6724705.03</v>
      </c>
      <c r="L19" s="15">
        <v>7267238.06</v>
      </c>
      <c r="M19" s="90">
        <f t="shared" si="2"/>
        <v>-542533.0299999993</v>
      </c>
      <c r="N19" s="103">
        <f t="shared" si="3"/>
        <v>-0.0746546384638457</v>
      </c>
      <c r="O19" s="104"/>
      <c r="P19" s="15">
        <v>10831294.04</v>
      </c>
      <c r="Q19" s="15">
        <v>10325317.67</v>
      </c>
      <c r="R19" s="90">
        <f t="shared" si="4"/>
        <v>505976.3699999992</v>
      </c>
      <c r="S19" s="103">
        <f t="shared" si="5"/>
        <v>0.049003467609534494</v>
      </c>
      <c r="T19" s="104"/>
      <c r="U19" s="15">
        <v>38904021.91</v>
      </c>
      <c r="V19" s="15">
        <v>41251451.510000005</v>
      </c>
      <c r="W19" s="90">
        <f t="shared" si="6"/>
        <v>-2347429.600000009</v>
      </c>
      <c r="X19" s="103">
        <f t="shared" si="7"/>
        <v>-0.05690538184895033</v>
      </c>
    </row>
    <row r="20" spans="1:24" s="14" customFormat="1" ht="12.75" hidden="1" outlineLevel="2">
      <c r="A20" s="14" t="s">
        <v>454</v>
      </c>
      <c r="B20" s="14" t="s">
        <v>455</v>
      </c>
      <c r="C20" s="54" t="s">
        <v>456</v>
      </c>
      <c r="D20" s="15"/>
      <c r="E20" s="15"/>
      <c r="F20" s="15">
        <v>8090413.53</v>
      </c>
      <c r="G20" s="15">
        <v>7855503.38</v>
      </c>
      <c r="H20" s="90">
        <f t="shared" si="0"/>
        <v>234910.15000000037</v>
      </c>
      <c r="I20" s="103">
        <f t="shared" si="1"/>
        <v>0.029903895223071037</v>
      </c>
      <c r="J20" s="104"/>
      <c r="K20" s="15">
        <v>15778764.08</v>
      </c>
      <c r="L20" s="15">
        <v>14361111.46</v>
      </c>
      <c r="M20" s="90">
        <f t="shared" si="2"/>
        <v>1417652.6199999992</v>
      </c>
      <c r="N20" s="103">
        <f t="shared" si="3"/>
        <v>0.0987146868087882</v>
      </c>
      <c r="O20" s="104"/>
      <c r="P20" s="15">
        <v>23931979.58</v>
      </c>
      <c r="Q20" s="15">
        <v>20793965.19</v>
      </c>
      <c r="R20" s="90">
        <f t="shared" si="4"/>
        <v>3138014.389999997</v>
      </c>
      <c r="S20" s="103">
        <f t="shared" si="5"/>
        <v>0.15090986068924916</v>
      </c>
      <c r="T20" s="104"/>
      <c r="U20" s="15">
        <v>88421064.13</v>
      </c>
      <c r="V20" s="15">
        <v>92045562.37</v>
      </c>
      <c r="W20" s="90">
        <f t="shared" si="6"/>
        <v>-3624498.2400000095</v>
      </c>
      <c r="X20" s="103">
        <f t="shared" si="7"/>
        <v>-0.03937721870208624</v>
      </c>
    </row>
    <row r="21" spans="1:24" ht="12.75" hidden="1" outlineLevel="1">
      <c r="A21" s="1" t="s">
        <v>320</v>
      </c>
      <c r="B21" s="9" t="s">
        <v>304</v>
      </c>
      <c r="C21" s="66" t="s">
        <v>392</v>
      </c>
      <c r="D21" s="28"/>
      <c r="E21" s="28"/>
      <c r="F21" s="17">
        <v>26687706.94</v>
      </c>
      <c r="G21" s="17">
        <v>26683048.64</v>
      </c>
      <c r="H21" s="35">
        <f aca="true" t="shared" si="8" ref="H21:H26">+F21-G21</f>
        <v>4658.300000000745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0.00017457900192924676</v>
      </c>
      <c r="J21" s="106" t="s">
        <v>301</v>
      </c>
      <c r="K21" s="17">
        <v>54299915.32</v>
      </c>
      <c r="L21" s="17">
        <v>50723925.78</v>
      </c>
      <c r="M21" s="35">
        <f aca="true" t="shared" si="10" ref="M21:M26">+K21-L21</f>
        <v>3575989.539999999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0.07049906893070135</v>
      </c>
      <c r="P21" s="17">
        <v>86301568.32</v>
      </c>
      <c r="Q21" s="17">
        <v>73345597.27000001</v>
      </c>
      <c r="R21" s="35">
        <f aca="true" t="shared" si="12" ref="R21:R26">+P21-Q21</f>
        <v>12955971.049999982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0.17664279155443272</v>
      </c>
      <c r="T21" s="106" t="s">
        <v>302</v>
      </c>
      <c r="U21" s="17">
        <v>317265540.72999984</v>
      </c>
      <c r="V21" s="17">
        <v>295424288.04999995</v>
      </c>
      <c r="W21" s="35">
        <f aca="true" t="shared" si="14" ref="W21:W26">+U21-V21</f>
        <v>21841252.679999888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0.07393181117289618</v>
      </c>
    </row>
    <row r="22" spans="1:24" ht="12.75" hidden="1" outlineLevel="1">
      <c r="A22" s="1" t="s">
        <v>321</v>
      </c>
      <c r="B22" s="9" t="s">
        <v>303</v>
      </c>
      <c r="C22" s="66" t="s">
        <v>305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301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302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457</v>
      </c>
      <c r="B23" s="14" t="s">
        <v>458</v>
      </c>
      <c r="C23" s="54" t="s">
        <v>459</v>
      </c>
      <c r="D23" s="15"/>
      <c r="E23" s="15"/>
      <c r="F23" s="15">
        <v>81933.36</v>
      </c>
      <c r="G23" s="15">
        <v>102927.85</v>
      </c>
      <c r="H23" s="90">
        <f t="shared" si="8"/>
        <v>-20994.490000000005</v>
      </c>
      <c r="I23" s="103">
        <f t="shared" si="9"/>
        <v>-0.2039728800319836</v>
      </c>
      <c r="J23" s="104"/>
      <c r="K23" s="15">
        <v>173162.21</v>
      </c>
      <c r="L23" s="15">
        <v>170329.88</v>
      </c>
      <c r="M23" s="90">
        <f t="shared" si="10"/>
        <v>2832.329999999987</v>
      </c>
      <c r="N23" s="103">
        <f t="shared" si="11"/>
        <v>0.016628497595371917</v>
      </c>
      <c r="O23" s="104"/>
      <c r="P23" s="15">
        <v>271702.91</v>
      </c>
      <c r="Q23" s="15">
        <v>244360.13</v>
      </c>
      <c r="R23" s="90">
        <f t="shared" si="12"/>
        <v>27342.77999999997</v>
      </c>
      <c r="S23" s="103">
        <f t="shared" si="13"/>
        <v>0.1118954225470414</v>
      </c>
      <c r="T23" s="104"/>
      <c r="U23" s="15">
        <v>1179952.31</v>
      </c>
      <c r="V23" s="15">
        <v>1036177.78</v>
      </c>
      <c r="W23" s="90">
        <f t="shared" si="14"/>
        <v>143774.53000000003</v>
      </c>
      <c r="X23" s="103">
        <f t="shared" si="15"/>
        <v>0.13875469323420545</v>
      </c>
    </row>
    <row r="24" spans="1:24" s="14" customFormat="1" ht="12.75" hidden="1" outlineLevel="2">
      <c r="A24" s="14" t="s">
        <v>460</v>
      </c>
      <c r="B24" s="14" t="s">
        <v>461</v>
      </c>
      <c r="C24" s="54" t="s">
        <v>462</v>
      </c>
      <c r="D24" s="15"/>
      <c r="E24" s="15"/>
      <c r="F24" s="15">
        <v>21135.08</v>
      </c>
      <c r="G24" s="15">
        <v>30966.98</v>
      </c>
      <c r="H24" s="90">
        <f t="shared" si="8"/>
        <v>-9831.899999999998</v>
      </c>
      <c r="I24" s="103">
        <f t="shared" si="9"/>
        <v>-0.317496249230632</v>
      </c>
      <c r="J24" s="104"/>
      <c r="K24" s="15">
        <v>48437.4</v>
      </c>
      <c r="L24" s="15">
        <v>53000.840000000004</v>
      </c>
      <c r="M24" s="90">
        <f t="shared" si="10"/>
        <v>-4563.440000000002</v>
      </c>
      <c r="N24" s="103">
        <f t="shared" si="11"/>
        <v>-0.08610127688542299</v>
      </c>
      <c r="O24" s="104"/>
      <c r="P24" s="15">
        <v>77058.97</v>
      </c>
      <c r="Q24" s="15">
        <v>77058.61</v>
      </c>
      <c r="R24" s="90">
        <f t="shared" si="12"/>
        <v>0.3600000000005821</v>
      </c>
      <c r="S24" s="103">
        <f t="shared" si="13"/>
        <v>4.671768670633717E-06</v>
      </c>
      <c r="T24" s="104"/>
      <c r="U24" s="15">
        <v>270617.47000000003</v>
      </c>
      <c r="V24" s="15">
        <v>292717.69</v>
      </c>
      <c r="W24" s="90">
        <f t="shared" si="14"/>
        <v>-22100.219999999972</v>
      </c>
      <c r="X24" s="103">
        <f t="shared" si="15"/>
        <v>-0.07550011753645627</v>
      </c>
    </row>
    <row r="25" spans="1:24" ht="12.75" hidden="1" outlineLevel="1">
      <c r="A25" s="1" t="s">
        <v>322</v>
      </c>
      <c r="B25" s="9" t="s">
        <v>304</v>
      </c>
      <c r="C25" s="67" t="s">
        <v>300</v>
      </c>
      <c r="D25" s="28"/>
      <c r="E25" s="28"/>
      <c r="F25" s="125">
        <v>103068.44</v>
      </c>
      <c r="G25" s="125">
        <v>133894.83000000002</v>
      </c>
      <c r="H25" s="128">
        <f t="shared" si="8"/>
        <v>-30826.390000000014</v>
      </c>
      <c r="I25" s="96">
        <f t="shared" si="9"/>
        <v>-0.23022838148418434</v>
      </c>
      <c r="J25" s="106" t="s">
        <v>301</v>
      </c>
      <c r="K25" s="125">
        <v>221599.61</v>
      </c>
      <c r="L25" s="125">
        <v>223330.72</v>
      </c>
      <c r="M25" s="128">
        <f t="shared" si="10"/>
        <v>-1731.1100000000151</v>
      </c>
      <c r="N25" s="96">
        <f t="shared" si="11"/>
        <v>-0.00775132950809461</v>
      </c>
      <c r="P25" s="125">
        <v>348761.88</v>
      </c>
      <c r="Q25" s="125">
        <v>321418.74000000005</v>
      </c>
      <c r="R25" s="128">
        <f t="shared" si="12"/>
        <v>27343.139999999956</v>
      </c>
      <c r="S25" s="96">
        <f t="shared" si="13"/>
        <v>0.08507014867894744</v>
      </c>
      <c r="T25" s="106" t="s">
        <v>302</v>
      </c>
      <c r="U25" s="125">
        <v>1450569.7799999998</v>
      </c>
      <c r="V25" s="125">
        <v>1328895.47</v>
      </c>
      <c r="W25" s="128">
        <f t="shared" si="14"/>
        <v>121674.30999999982</v>
      </c>
      <c r="X25" s="96">
        <f t="shared" si="15"/>
        <v>0.09156048217998652</v>
      </c>
    </row>
    <row r="26" spans="1:24" ht="12.75" collapsed="1">
      <c r="A26" s="1" t="s">
        <v>323</v>
      </c>
      <c r="C26" s="62" t="s">
        <v>315</v>
      </c>
      <c r="D26" s="28"/>
      <c r="E26" s="28"/>
      <c r="F26" s="17">
        <v>47506468.93</v>
      </c>
      <c r="G26" s="17">
        <v>50618940.4</v>
      </c>
      <c r="H26" s="35">
        <f t="shared" si="8"/>
        <v>-3112471.469999999</v>
      </c>
      <c r="I26" s="95">
        <f t="shared" si="9"/>
        <v>-0.06148827781468138</v>
      </c>
      <c r="J26" s="106" t="s">
        <v>301</v>
      </c>
      <c r="K26" s="17">
        <v>108545172.86</v>
      </c>
      <c r="L26" s="17">
        <v>102613602.25</v>
      </c>
      <c r="M26" s="35">
        <f t="shared" si="10"/>
        <v>5931570.609999999</v>
      </c>
      <c r="N26" s="95">
        <f t="shared" si="11"/>
        <v>0.05780491552717125</v>
      </c>
      <c r="P26" s="17">
        <v>174003891.59</v>
      </c>
      <c r="Q26" s="17">
        <v>144977053.41</v>
      </c>
      <c r="R26" s="35">
        <f t="shared" si="12"/>
        <v>29026838.180000007</v>
      </c>
      <c r="S26" s="95">
        <f t="shared" si="13"/>
        <v>0.2002167756707755</v>
      </c>
      <c r="T26" s="106" t="s">
        <v>302</v>
      </c>
      <c r="U26" s="17">
        <v>547011036.4900001</v>
      </c>
      <c r="V26" s="17">
        <v>494026445.86</v>
      </c>
      <c r="W26" s="35">
        <f t="shared" si="14"/>
        <v>52984590.630000114</v>
      </c>
      <c r="X26" s="95">
        <f t="shared" si="15"/>
        <v>0.10725051477307995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463</v>
      </c>
      <c r="B28" s="14" t="s">
        <v>464</v>
      </c>
      <c r="C28" s="54" t="s">
        <v>465</v>
      </c>
      <c r="D28" s="15"/>
      <c r="E28" s="15"/>
      <c r="F28" s="15">
        <v>828623.96</v>
      </c>
      <c r="G28" s="15">
        <v>899316.89</v>
      </c>
      <c r="H28" s="90">
        <f aca="true" t="shared" si="16" ref="H28:H59">+F28-G28</f>
        <v>-70692.93000000005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-0.07860736386258692</v>
      </c>
      <c r="J28" s="104"/>
      <c r="K28" s="15">
        <v>1732836.1600000001</v>
      </c>
      <c r="L28" s="15">
        <v>2012517.23</v>
      </c>
      <c r="M28" s="90">
        <f aca="true" t="shared" si="18" ref="M28:M59">+K28-L28</f>
        <v>-279681.06999999983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-0.13897077045149067</v>
      </c>
      <c r="O28" s="104"/>
      <c r="P28" s="15">
        <v>1689816.7500000002</v>
      </c>
      <c r="Q28" s="15">
        <v>3206529.9699999997</v>
      </c>
      <c r="R28" s="90">
        <f aca="true" t="shared" si="20" ref="R28:R59">+P28-Q28</f>
        <v>-1516713.2199999995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-0.47300765443960585</v>
      </c>
      <c r="T28" s="104"/>
      <c r="U28" s="15">
        <v>11088231.45</v>
      </c>
      <c r="V28" s="15">
        <v>14569632.940000001</v>
      </c>
      <c r="W28" s="90">
        <f aca="true" t="shared" si="22" ref="W28:W59">+U28-V28</f>
        <v>-3481401.490000002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-0.23894915570879177</v>
      </c>
    </row>
    <row r="29" spans="1:24" s="14" customFormat="1" ht="12.75" hidden="1" outlineLevel="2">
      <c r="A29" s="14" t="s">
        <v>466</v>
      </c>
      <c r="B29" s="14" t="s">
        <v>467</v>
      </c>
      <c r="C29" s="54" t="s">
        <v>468</v>
      </c>
      <c r="D29" s="15"/>
      <c r="E29" s="15"/>
      <c r="F29" s="15">
        <v>0</v>
      </c>
      <c r="G29" s="15">
        <v>680.15</v>
      </c>
      <c r="H29" s="90">
        <f t="shared" si="16"/>
        <v>-680.15</v>
      </c>
      <c r="I29" s="103" t="str">
        <f t="shared" si="17"/>
        <v>N.M.</v>
      </c>
      <c r="J29" s="104"/>
      <c r="K29" s="15">
        <v>0</v>
      </c>
      <c r="L29" s="15">
        <v>1458</v>
      </c>
      <c r="M29" s="90">
        <f t="shared" si="18"/>
        <v>-1458</v>
      </c>
      <c r="N29" s="103" t="str">
        <f t="shared" si="19"/>
        <v>N.M.</v>
      </c>
      <c r="O29" s="104"/>
      <c r="P29" s="15">
        <v>1043.48</v>
      </c>
      <c r="Q29" s="15">
        <v>6382.83</v>
      </c>
      <c r="R29" s="90">
        <f t="shared" si="20"/>
        <v>-5339.35</v>
      </c>
      <c r="S29" s="103">
        <f t="shared" si="21"/>
        <v>-0.8365176575280872</v>
      </c>
      <c r="T29" s="104"/>
      <c r="U29" s="15">
        <v>9198.69</v>
      </c>
      <c r="V29" s="15">
        <v>56780.74</v>
      </c>
      <c r="W29" s="90">
        <f t="shared" si="22"/>
        <v>-47582.049999999996</v>
      </c>
      <c r="X29" s="103">
        <f t="shared" si="23"/>
        <v>-0.8379962994494259</v>
      </c>
    </row>
    <row r="30" spans="1:24" s="14" customFormat="1" ht="12.75" hidden="1" outlineLevel="2">
      <c r="A30" s="14" t="s">
        <v>469</v>
      </c>
      <c r="B30" s="14" t="s">
        <v>470</v>
      </c>
      <c r="C30" s="54" t="s">
        <v>471</v>
      </c>
      <c r="D30" s="15"/>
      <c r="E30" s="15"/>
      <c r="F30" s="15">
        <v>0</v>
      </c>
      <c r="G30" s="15">
        <v>30059.05</v>
      </c>
      <c r="H30" s="90">
        <f t="shared" si="16"/>
        <v>-30059.05</v>
      </c>
      <c r="I30" s="103" t="str">
        <f t="shared" si="17"/>
        <v>N.M.</v>
      </c>
      <c r="J30" s="104"/>
      <c r="K30" s="15">
        <v>0</v>
      </c>
      <c r="L30" s="15">
        <v>61109.39</v>
      </c>
      <c r="M30" s="90">
        <f t="shared" si="18"/>
        <v>-61109.39</v>
      </c>
      <c r="N30" s="103" t="str">
        <f t="shared" si="19"/>
        <v>N.M.</v>
      </c>
      <c r="O30" s="104"/>
      <c r="P30" s="15">
        <v>25874.38</v>
      </c>
      <c r="Q30" s="15">
        <v>128770.05</v>
      </c>
      <c r="R30" s="90">
        <f t="shared" si="20"/>
        <v>-102895.67</v>
      </c>
      <c r="S30" s="103">
        <f t="shared" si="21"/>
        <v>-0.7990652329481894</v>
      </c>
      <c r="T30" s="104"/>
      <c r="U30" s="15">
        <v>275533.32</v>
      </c>
      <c r="V30" s="15">
        <v>727288.49</v>
      </c>
      <c r="W30" s="90">
        <f t="shared" si="22"/>
        <v>-451755.17</v>
      </c>
      <c r="X30" s="103">
        <f t="shared" si="23"/>
        <v>-0.6211498961024393</v>
      </c>
    </row>
    <row r="31" spans="1:24" s="14" customFormat="1" ht="12.75" hidden="1" outlineLevel="2">
      <c r="A31" s="14" t="s">
        <v>472</v>
      </c>
      <c r="B31" s="14" t="s">
        <v>473</v>
      </c>
      <c r="C31" s="54" t="s">
        <v>474</v>
      </c>
      <c r="D31" s="15"/>
      <c r="E31" s="15"/>
      <c r="F31" s="15">
        <v>3047747.02</v>
      </c>
      <c r="G31" s="15">
        <v>4597286.68</v>
      </c>
      <c r="H31" s="90">
        <f t="shared" si="16"/>
        <v>-1549539.6599999997</v>
      </c>
      <c r="I31" s="103">
        <f t="shared" si="17"/>
        <v>-0.33705526060428315</v>
      </c>
      <c r="J31" s="104"/>
      <c r="K31" s="15">
        <v>6480815.48</v>
      </c>
      <c r="L31" s="15">
        <v>9657269.9</v>
      </c>
      <c r="M31" s="90">
        <f t="shared" si="18"/>
        <v>-3176454.42</v>
      </c>
      <c r="N31" s="103">
        <f t="shared" si="19"/>
        <v>-0.32891846794092394</v>
      </c>
      <c r="O31" s="104"/>
      <c r="P31" s="15">
        <v>10506444.23</v>
      </c>
      <c r="Q31" s="15">
        <v>14333195.84</v>
      </c>
      <c r="R31" s="90">
        <f t="shared" si="20"/>
        <v>-3826751.6099999994</v>
      </c>
      <c r="S31" s="103">
        <f t="shared" si="21"/>
        <v>-0.26698523153647213</v>
      </c>
      <c r="T31" s="104"/>
      <c r="U31" s="15">
        <v>56094678.2</v>
      </c>
      <c r="V31" s="15">
        <v>58638875.61</v>
      </c>
      <c r="W31" s="90">
        <f t="shared" si="22"/>
        <v>-2544197.4099999964</v>
      </c>
      <c r="X31" s="103">
        <f t="shared" si="23"/>
        <v>-0.04338755447701867</v>
      </c>
    </row>
    <row r="32" spans="1:24" s="14" customFormat="1" ht="12.75" hidden="1" outlineLevel="2">
      <c r="A32" s="14" t="s">
        <v>475</v>
      </c>
      <c r="B32" s="14" t="s">
        <v>476</v>
      </c>
      <c r="C32" s="54" t="s">
        <v>477</v>
      </c>
      <c r="D32" s="15"/>
      <c r="E32" s="15"/>
      <c r="F32" s="15">
        <v>-2457468.15</v>
      </c>
      <c r="G32" s="15">
        <v>-4008112.12</v>
      </c>
      <c r="H32" s="90">
        <f t="shared" si="16"/>
        <v>1550643.9700000002</v>
      </c>
      <c r="I32" s="103">
        <f t="shared" si="17"/>
        <v>0.3868763955635054</v>
      </c>
      <c r="J32" s="104"/>
      <c r="K32" s="15">
        <v>-5367300.95</v>
      </c>
      <c r="L32" s="15">
        <v>-8349851.65</v>
      </c>
      <c r="M32" s="90">
        <f t="shared" si="18"/>
        <v>2982550.7</v>
      </c>
      <c r="N32" s="103">
        <f t="shared" si="19"/>
        <v>0.3571980467461359</v>
      </c>
      <c r="O32" s="104"/>
      <c r="P32" s="15">
        <v>-9247646.96</v>
      </c>
      <c r="Q32" s="15">
        <v>-12659274.100000001</v>
      </c>
      <c r="R32" s="90">
        <f t="shared" si="20"/>
        <v>3411627.1400000006</v>
      </c>
      <c r="S32" s="103">
        <f t="shared" si="21"/>
        <v>0.26949626914231994</v>
      </c>
      <c r="T32" s="104"/>
      <c r="U32" s="15">
        <v>-47352050.07</v>
      </c>
      <c r="V32" s="15">
        <v>-51710021.73</v>
      </c>
      <c r="W32" s="90">
        <f t="shared" si="22"/>
        <v>4357971.659999996</v>
      </c>
      <c r="X32" s="103">
        <f t="shared" si="23"/>
        <v>0.08427711909994583</v>
      </c>
    </row>
    <row r="33" spans="1:24" s="14" customFormat="1" ht="12.75" hidden="1" outlineLevel="2">
      <c r="A33" s="14" t="s">
        <v>478</v>
      </c>
      <c r="B33" s="14" t="s">
        <v>479</v>
      </c>
      <c r="C33" s="54" t="s">
        <v>480</v>
      </c>
      <c r="D33" s="15"/>
      <c r="E33" s="15"/>
      <c r="F33" s="15">
        <v>242712.21</v>
      </c>
      <c r="G33" s="15">
        <v>227316.05000000002</v>
      </c>
      <c r="H33" s="90">
        <f t="shared" si="16"/>
        <v>15396.159999999974</v>
      </c>
      <c r="I33" s="103">
        <f t="shared" si="17"/>
        <v>0.06773019327055865</v>
      </c>
      <c r="J33" s="104"/>
      <c r="K33" s="15">
        <v>551774.08</v>
      </c>
      <c r="L33" s="15">
        <v>513897.12</v>
      </c>
      <c r="M33" s="90">
        <f t="shared" si="18"/>
        <v>37876.95999999996</v>
      </c>
      <c r="N33" s="103">
        <f t="shared" si="19"/>
        <v>0.07370533619647443</v>
      </c>
      <c r="O33" s="104"/>
      <c r="P33" s="15">
        <v>863732.74</v>
      </c>
      <c r="Q33" s="15">
        <v>767004.34</v>
      </c>
      <c r="R33" s="90">
        <f t="shared" si="20"/>
        <v>96728.40000000002</v>
      </c>
      <c r="S33" s="103">
        <f t="shared" si="21"/>
        <v>0.1261119330824126</v>
      </c>
      <c r="T33" s="104"/>
      <c r="U33" s="15">
        <v>2678457.35</v>
      </c>
      <c r="V33" s="15">
        <v>2653084.23</v>
      </c>
      <c r="W33" s="90">
        <f t="shared" si="22"/>
        <v>25373.12000000011</v>
      </c>
      <c r="X33" s="103">
        <f t="shared" si="23"/>
        <v>0.009563631532346831</v>
      </c>
    </row>
    <row r="34" spans="1:24" s="14" customFormat="1" ht="12.75" hidden="1" outlineLevel="2">
      <c r="A34" s="14" t="s">
        <v>481</v>
      </c>
      <c r="B34" s="14" t="s">
        <v>482</v>
      </c>
      <c r="C34" s="54" t="s">
        <v>483</v>
      </c>
      <c r="D34" s="15"/>
      <c r="E34" s="15"/>
      <c r="F34" s="15">
        <v>1161618.15</v>
      </c>
      <c r="G34" s="15">
        <v>1896851.05</v>
      </c>
      <c r="H34" s="90">
        <f t="shared" si="16"/>
        <v>-735232.9000000001</v>
      </c>
      <c r="I34" s="103">
        <f t="shared" si="17"/>
        <v>-0.38760708174740455</v>
      </c>
      <c r="J34" s="104"/>
      <c r="K34" s="15">
        <v>2696318.39</v>
      </c>
      <c r="L34" s="15">
        <v>4197220.38</v>
      </c>
      <c r="M34" s="90">
        <f t="shared" si="18"/>
        <v>-1500901.9899999998</v>
      </c>
      <c r="N34" s="103">
        <f t="shared" si="19"/>
        <v>-0.3575942776681171</v>
      </c>
      <c r="O34" s="104"/>
      <c r="P34" s="15">
        <v>6239867.99</v>
      </c>
      <c r="Q34" s="15">
        <v>6688339.67</v>
      </c>
      <c r="R34" s="90">
        <f t="shared" si="20"/>
        <v>-448471.6799999997</v>
      </c>
      <c r="S34" s="103">
        <f t="shared" si="21"/>
        <v>-0.06705276677432857</v>
      </c>
      <c r="T34" s="104"/>
      <c r="U34" s="15">
        <v>25731811.36</v>
      </c>
      <c r="V34" s="15">
        <v>27914757.25</v>
      </c>
      <c r="W34" s="90">
        <f t="shared" si="22"/>
        <v>-2182945.8900000006</v>
      </c>
      <c r="X34" s="103">
        <f t="shared" si="23"/>
        <v>-0.07820042533237506</v>
      </c>
    </row>
    <row r="35" spans="1:24" s="14" customFormat="1" ht="12.75" hidden="1" outlineLevel="2">
      <c r="A35" s="14" t="s">
        <v>484</v>
      </c>
      <c r="B35" s="14" t="s">
        <v>485</v>
      </c>
      <c r="C35" s="54" t="s">
        <v>486</v>
      </c>
      <c r="D35" s="15"/>
      <c r="E35" s="15"/>
      <c r="F35" s="15">
        <v>279151.84</v>
      </c>
      <c r="G35" s="15">
        <v>267074.45</v>
      </c>
      <c r="H35" s="90">
        <f t="shared" si="16"/>
        <v>12077.390000000014</v>
      </c>
      <c r="I35" s="103">
        <f t="shared" si="17"/>
        <v>0.045221061018753436</v>
      </c>
      <c r="J35" s="104"/>
      <c r="K35" s="15">
        <v>564074.87</v>
      </c>
      <c r="L35" s="15">
        <v>558622.86</v>
      </c>
      <c r="M35" s="90">
        <f t="shared" si="18"/>
        <v>5452.010000000009</v>
      </c>
      <c r="N35" s="103">
        <f t="shared" si="19"/>
        <v>0.009759733069284005</v>
      </c>
      <c r="O35" s="104"/>
      <c r="P35" s="15">
        <v>864544.45</v>
      </c>
      <c r="Q35" s="15">
        <v>817428.08</v>
      </c>
      <c r="R35" s="90">
        <f t="shared" si="20"/>
        <v>47116.369999999995</v>
      </c>
      <c r="S35" s="103">
        <f t="shared" si="21"/>
        <v>0.05763977425390133</v>
      </c>
      <c r="T35" s="104"/>
      <c r="U35" s="15">
        <v>2888429.7600000002</v>
      </c>
      <c r="V35" s="15">
        <v>3448788.2199999997</v>
      </c>
      <c r="W35" s="90">
        <f t="shared" si="22"/>
        <v>-560358.4599999995</v>
      </c>
      <c r="X35" s="103">
        <f t="shared" si="23"/>
        <v>-0.16247981153217914</v>
      </c>
    </row>
    <row r="36" spans="1:24" s="14" customFormat="1" ht="12.75" hidden="1" outlineLevel="2">
      <c r="A36" s="14" t="s">
        <v>487</v>
      </c>
      <c r="B36" s="14" t="s">
        <v>488</v>
      </c>
      <c r="C36" s="54" t="s">
        <v>489</v>
      </c>
      <c r="D36" s="15"/>
      <c r="E36" s="15"/>
      <c r="F36" s="15">
        <v>0</v>
      </c>
      <c r="G36" s="15">
        <v>0</v>
      </c>
      <c r="H36" s="90">
        <f t="shared" si="16"/>
        <v>0</v>
      </c>
      <c r="I36" s="103">
        <f t="shared" si="17"/>
        <v>0</v>
      </c>
      <c r="J36" s="104"/>
      <c r="K36" s="15">
        <v>0</v>
      </c>
      <c r="L36" s="15">
        <v>0</v>
      </c>
      <c r="M36" s="90">
        <f t="shared" si="18"/>
        <v>0</v>
      </c>
      <c r="N36" s="103">
        <f t="shared" si="19"/>
        <v>0</v>
      </c>
      <c r="O36" s="104"/>
      <c r="P36" s="15">
        <v>0</v>
      </c>
      <c r="Q36" s="15">
        <v>2531.4700000000003</v>
      </c>
      <c r="R36" s="90">
        <f t="shared" si="20"/>
        <v>-2531.4700000000003</v>
      </c>
      <c r="S36" s="103" t="str">
        <f t="shared" si="21"/>
        <v>N.M.</v>
      </c>
      <c r="T36" s="104"/>
      <c r="U36" s="15">
        <v>0</v>
      </c>
      <c r="V36" s="15">
        <v>0</v>
      </c>
      <c r="W36" s="90">
        <f t="shared" si="22"/>
        <v>0</v>
      </c>
      <c r="X36" s="103">
        <f t="shared" si="23"/>
        <v>0</v>
      </c>
    </row>
    <row r="37" spans="1:24" s="14" customFormat="1" ht="12.75" hidden="1" outlineLevel="2">
      <c r="A37" s="14" t="s">
        <v>490</v>
      </c>
      <c r="B37" s="14" t="s">
        <v>491</v>
      </c>
      <c r="C37" s="54" t="s">
        <v>492</v>
      </c>
      <c r="D37" s="15"/>
      <c r="E37" s="15"/>
      <c r="F37" s="15">
        <v>-3790</v>
      </c>
      <c r="G37" s="15">
        <v>-6302</v>
      </c>
      <c r="H37" s="90">
        <f t="shared" si="16"/>
        <v>2512</v>
      </c>
      <c r="I37" s="103">
        <f t="shared" si="17"/>
        <v>0.39860361789907967</v>
      </c>
      <c r="J37" s="104"/>
      <c r="K37" s="15">
        <v>-8102</v>
      </c>
      <c r="L37" s="15">
        <v>-15885</v>
      </c>
      <c r="M37" s="90">
        <f t="shared" si="18"/>
        <v>7783</v>
      </c>
      <c r="N37" s="103">
        <f t="shared" si="19"/>
        <v>0.4899590808939251</v>
      </c>
      <c r="O37" s="104"/>
      <c r="P37" s="15">
        <v>-11586</v>
      </c>
      <c r="Q37" s="15">
        <v>-19152.010000000002</v>
      </c>
      <c r="R37" s="90">
        <f t="shared" si="20"/>
        <v>7566.010000000002</v>
      </c>
      <c r="S37" s="103">
        <f t="shared" si="21"/>
        <v>0.3950504411808474</v>
      </c>
      <c r="T37" s="104"/>
      <c r="U37" s="15">
        <v>-25224</v>
      </c>
      <c r="V37" s="15">
        <v>-70236.94</v>
      </c>
      <c r="W37" s="90">
        <f t="shared" si="22"/>
        <v>45012.94</v>
      </c>
      <c r="X37" s="103">
        <f t="shared" si="23"/>
        <v>0.6408727373373613</v>
      </c>
    </row>
    <row r="38" spans="1:24" s="14" customFormat="1" ht="12.75" hidden="1" outlineLevel="2">
      <c r="A38" s="14" t="s">
        <v>493</v>
      </c>
      <c r="B38" s="14" t="s">
        <v>494</v>
      </c>
      <c r="C38" s="54" t="s">
        <v>495</v>
      </c>
      <c r="D38" s="15"/>
      <c r="E38" s="15"/>
      <c r="F38" s="15">
        <v>5466.2300000000005</v>
      </c>
      <c r="G38" s="15">
        <v>347.7</v>
      </c>
      <c r="H38" s="90">
        <f t="shared" si="16"/>
        <v>5118.530000000001</v>
      </c>
      <c r="I38" s="103" t="str">
        <f t="shared" si="17"/>
        <v>N.M.</v>
      </c>
      <c r="J38" s="104"/>
      <c r="K38" s="15">
        <v>5918.52</v>
      </c>
      <c r="L38" s="15">
        <v>-7660.650000000001</v>
      </c>
      <c r="M38" s="90">
        <f t="shared" si="18"/>
        <v>13579.170000000002</v>
      </c>
      <c r="N38" s="103">
        <f t="shared" si="19"/>
        <v>1.7725871825497836</v>
      </c>
      <c r="O38" s="104"/>
      <c r="P38" s="15">
        <v>6707.9800000000005</v>
      </c>
      <c r="Q38" s="15">
        <v>-17656.2</v>
      </c>
      <c r="R38" s="90">
        <f t="shared" si="20"/>
        <v>24364.18</v>
      </c>
      <c r="S38" s="103">
        <f t="shared" si="21"/>
        <v>1.379922067035942</v>
      </c>
      <c r="T38" s="104"/>
      <c r="U38" s="15">
        <v>62712.490000000005</v>
      </c>
      <c r="V38" s="15">
        <v>-215764.67</v>
      </c>
      <c r="W38" s="90">
        <f t="shared" si="22"/>
        <v>278477.16000000003</v>
      </c>
      <c r="X38" s="103">
        <f t="shared" si="23"/>
        <v>1.2906522648031302</v>
      </c>
    </row>
    <row r="39" spans="1:24" s="14" customFormat="1" ht="12.75" hidden="1" outlineLevel="2">
      <c r="A39" s="14" t="s">
        <v>496</v>
      </c>
      <c r="B39" s="14" t="s">
        <v>497</v>
      </c>
      <c r="C39" s="54" t="s">
        <v>498</v>
      </c>
      <c r="D39" s="15"/>
      <c r="E39" s="15"/>
      <c r="F39" s="15">
        <v>-220246.589</v>
      </c>
      <c r="G39" s="15">
        <v>-762526.96</v>
      </c>
      <c r="H39" s="90">
        <f t="shared" si="16"/>
        <v>542280.3709999999</v>
      </c>
      <c r="I39" s="103">
        <f t="shared" si="17"/>
        <v>0.7111622269722764</v>
      </c>
      <c r="J39" s="104"/>
      <c r="K39" s="15">
        <v>-3424.539</v>
      </c>
      <c r="L39" s="15">
        <v>-1445752.42</v>
      </c>
      <c r="M39" s="90">
        <f t="shared" si="18"/>
        <v>1442327.8809999998</v>
      </c>
      <c r="N39" s="103">
        <f t="shared" si="19"/>
        <v>0.9976313102073174</v>
      </c>
      <c r="O39" s="104"/>
      <c r="P39" s="15">
        <v>-517816.229</v>
      </c>
      <c r="Q39" s="15">
        <v>-1609825.3399999999</v>
      </c>
      <c r="R39" s="90">
        <f t="shared" si="20"/>
        <v>1092009.1109999998</v>
      </c>
      <c r="S39" s="103">
        <f t="shared" si="21"/>
        <v>0.6783401179409935</v>
      </c>
      <c r="T39" s="104"/>
      <c r="U39" s="15">
        <v>-7820357.989</v>
      </c>
      <c r="V39" s="15">
        <v>-9490314.01</v>
      </c>
      <c r="W39" s="90">
        <f t="shared" si="22"/>
        <v>1669956.0209999997</v>
      </c>
      <c r="X39" s="103">
        <f t="shared" si="23"/>
        <v>0.17596425357900247</v>
      </c>
    </row>
    <row r="40" spans="1:24" s="14" customFormat="1" ht="12.75" hidden="1" outlineLevel="2">
      <c r="A40" s="14" t="s">
        <v>499</v>
      </c>
      <c r="B40" s="14" t="s">
        <v>500</v>
      </c>
      <c r="C40" s="54" t="s">
        <v>501</v>
      </c>
      <c r="D40" s="15"/>
      <c r="E40" s="15"/>
      <c r="F40" s="15">
        <v>443671.69</v>
      </c>
      <c r="G40" s="15">
        <v>55792.14</v>
      </c>
      <c r="H40" s="90">
        <f t="shared" si="16"/>
        <v>387879.55</v>
      </c>
      <c r="I40" s="103">
        <f t="shared" si="17"/>
        <v>6.95222570777891</v>
      </c>
      <c r="J40" s="104"/>
      <c r="K40" s="15">
        <v>1588713.38</v>
      </c>
      <c r="L40" s="15">
        <v>957597.23</v>
      </c>
      <c r="M40" s="90">
        <f t="shared" si="18"/>
        <v>631116.1499999999</v>
      </c>
      <c r="N40" s="103">
        <f t="shared" si="19"/>
        <v>0.6590622134527268</v>
      </c>
      <c r="O40" s="104"/>
      <c r="P40" s="15">
        <v>1509177.0199999998</v>
      </c>
      <c r="Q40" s="15">
        <v>902143.03</v>
      </c>
      <c r="R40" s="90">
        <f t="shared" si="20"/>
        <v>607033.9899999998</v>
      </c>
      <c r="S40" s="103">
        <f t="shared" si="21"/>
        <v>0.6728799866690759</v>
      </c>
      <c r="T40" s="104"/>
      <c r="U40" s="15">
        <v>4289462.13</v>
      </c>
      <c r="V40" s="15">
        <v>-1465678.1099999999</v>
      </c>
      <c r="W40" s="90">
        <f t="shared" si="22"/>
        <v>5755140.24</v>
      </c>
      <c r="X40" s="103">
        <f t="shared" si="23"/>
        <v>3.9266058493566507</v>
      </c>
    </row>
    <row r="41" spans="1:24" s="14" customFormat="1" ht="12.75" hidden="1" outlineLevel="2">
      <c r="A41" s="14" t="s">
        <v>502</v>
      </c>
      <c r="B41" s="14" t="s">
        <v>503</v>
      </c>
      <c r="C41" s="54" t="s">
        <v>504</v>
      </c>
      <c r="D41" s="15"/>
      <c r="E41" s="15"/>
      <c r="F41" s="15">
        <v>0</v>
      </c>
      <c r="G41" s="15">
        <v>0</v>
      </c>
      <c r="H41" s="90">
        <f t="shared" si="16"/>
        <v>0</v>
      </c>
      <c r="I41" s="103">
        <f t="shared" si="17"/>
        <v>0</v>
      </c>
      <c r="J41" s="104"/>
      <c r="K41" s="15">
        <v>0</v>
      </c>
      <c r="L41" s="15">
        <v>0</v>
      </c>
      <c r="M41" s="90">
        <f t="shared" si="18"/>
        <v>0</v>
      </c>
      <c r="N41" s="103">
        <f t="shared" si="19"/>
        <v>0</v>
      </c>
      <c r="O41" s="104"/>
      <c r="P41" s="15">
        <v>0</v>
      </c>
      <c r="Q41" s="15">
        <v>0</v>
      </c>
      <c r="R41" s="90">
        <f t="shared" si="20"/>
        <v>0</v>
      </c>
      <c r="S41" s="103">
        <f t="shared" si="21"/>
        <v>0</v>
      </c>
      <c r="T41" s="104"/>
      <c r="U41" s="15">
        <v>0</v>
      </c>
      <c r="V41" s="15">
        <v>27802.48</v>
      </c>
      <c r="W41" s="90">
        <f t="shared" si="22"/>
        <v>-27802.48</v>
      </c>
      <c r="X41" s="103" t="str">
        <f t="shared" si="23"/>
        <v>N.M.</v>
      </c>
    </row>
    <row r="42" spans="1:24" s="14" customFormat="1" ht="12.75" hidden="1" outlineLevel="2">
      <c r="A42" s="14" t="s">
        <v>505</v>
      </c>
      <c r="B42" s="14" t="s">
        <v>506</v>
      </c>
      <c r="C42" s="54" t="s">
        <v>507</v>
      </c>
      <c r="D42" s="15"/>
      <c r="E42" s="15"/>
      <c r="F42" s="15">
        <v>-567214.37</v>
      </c>
      <c r="G42" s="15">
        <v>-727755.37</v>
      </c>
      <c r="H42" s="90">
        <f t="shared" si="16"/>
        <v>160541</v>
      </c>
      <c r="I42" s="103">
        <f t="shared" si="17"/>
        <v>0.22059747906772573</v>
      </c>
      <c r="J42" s="104"/>
      <c r="K42" s="15">
        <v>-2639472.23</v>
      </c>
      <c r="L42" s="15">
        <v>-4238317.54</v>
      </c>
      <c r="M42" s="90">
        <f t="shared" si="18"/>
        <v>1598845.31</v>
      </c>
      <c r="N42" s="103">
        <f t="shared" si="19"/>
        <v>0.3772358476944132</v>
      </c>
      <c r="O42" s="104"/>
      <c r="P42" s="15">
        <v>-5402174.949999999</v>
      </c>
      <c r="Q42" s="15">
        <v>-4964566.78</v>
      </c>
      <c r="R42" s="90">
        <f t="shared" si="20"/>
        <v>-437608.169999999</v>
      </c>
      <c r="S42" s="103">
        <f t="shared" si="21"/>
        <v>-0.08814629541552847</v>
      </c>
      <c r="T42" s="104"/>
      <c r="U42" s="15">
        <v>-9352879.2</v>
      </c>
      <c r="V42" s="15">
        <v>-8945580.29</v>
      </c>
      <c r="W42" s="90">
        <f t="shared" si="22"/>
        <v>-407298.91000000015</v>
      </c>
      <c r="X42" s="103">
        <f t="shared" si="23"/>
        <v>-0.04553074219850305</v>
      </c>
    </row>
    <row r="43" spans="1:24" s="14" customFormat="1" ht="12.75" hidden="1" outlineLevel="2">
      <c r="A43" s="14" t="s">
        <v>508</v>
      </c>
      <c r="B43" s="14" t="s">
        <v>509</v>
      </c>
      <c r="C43" s="54" t="s">
        <v>510</v>
      </c>
      <c r="D43" s="15"/>
      <c r="E43" s="15"/>
      <c r="F43" s="15">
        <v>68799.24</v>
      </c>
      <c r="G43" s="15">
        <v>32672.33</v>
      </c>
      <c r="H43" s="90">
        <f t="shared" si="16"/>
        <v>36126.91</v>
      </c>
      <c r="I43" s="103">
        <f t="shared" si="17"/>
        <v>1.1057341181360498</v>
      </c>
      <c r="J43" s="104"/>
      <c r="K43" s="15">
        <v>105120.11</v>
      </c>
      <c r="L43" s="15">
        <v>54425.97</v>
      </c>
      <c r="M43" s="90">
        <f t="shared" si="18"/>
        <v>50694.14</v>
      </c>
      <c r="N43" s="103">
        <f t="shared" si="19"/>
        <v>0.9314329170430954</v>
      </c>
      <c r="O43" s="104"/>
      <c r="P43" s="15">
        <v>143579.79</v>
      </c>
      <c r="Q43" s="15">
        <v>56704.14</v>
      </c>
      <c r="R43" s="90">
        <f t="shared" si="20"/>
        <v>86875.65000000001</v>
      </c>
      <c r="S43" s="103">
        <f t="shared" si="21"/>
        <v>1.5320865460617163</v>
      </c>
      <c r="T43" s="104"/>
      <c r="U43" s="15">
        <v>1233439.28</v>
      </c>
      <c r="V43" s="15">
        <v>787331.44</v>
      </c>
      <c r="W43" s="90">
        <f t="shared" si="22"/>
        <v>446107.8400000001</v>
      </c>
      <c r="X43" s="103">
        <f t="shared" si="23"/>
        <v>0.5666074252032919</v>
      </c>
    </row>
    <row r="44" spans="1:24" s="14" customFormat="1" ht="12.75" hidden="1" outlineLevel="2">
      <c r="A44" s="14" t="s">
        <v>511</v>
      </c>
      <c r="B44" s="14" t="s">
        <v>512</v>
      </c>
      <c r="C44" s="54" t="s">
        <v>513</v>
      </c>
      <c r="D44" s="15"/>
      <c r="E44" s="15"/>
      <c r="F44" s="15">
        <v>436477.62</v>
      </c>
      <c r="G44" s="15">
        <v>200210.1</v>
      </c>
      <c r="H44" s="90">
        <f t="shared" si="16"/>
        <v>236267.52</v>
      </c>
      <c r="I44" s="103">
        <f t="shared" si="17"/>
        <v>1.1800979071485405</v>
      </c>
      <c r="J44" s="104"/>
      <c r="K44" s="15">
        <v>929450.93</v>
      </c>
      <c r="L44" s="15">
        <v>424290.36</v>
      </c>
      <c r="M44" s="90">
        <f t="shared" si="18"/>
        <v>505160.57000000007</v>
      </c>
      <c r="N44" s="103">
        <f t="shared" si="19"/>
        <v>1.1906011015663898</v>
      </c>
      <c r="O44" s="104"/>
      <c r="P44" s="15">
        <v>1393019.96</v>
      </c>
      <c r="Q44" s="15">
        <v>607468.74</v>
      </c>
      <c r="R44" s="90">
        <f t="shared" si="20"/>
        <v>785551.22</v>
      </c>
      <c r="S44" s="103">
        <f t="shared" si="21"/>
        <v>1.2931549695874063</v>
      </c>
      <c r="T44" s="104"/>
      <c r="U44" s="15">
        <v>4895944.121</v>
      </c>
      <c r="V44" s="15">
        <v>2074252.83</v>
      </c>
      <c r="W44" s="90">
        <f t="shared" si="22"/>
        <v>2821691.291</v>
      </c>
      <c r="X44" s="103">
        <f t="shared" si="23"/>
        <v>1.3603410588091136</v>
      </c>
    </row>
    <row r="45" spans="1:24" s="14" customFormat="1" ht="12.75" hidden="1" outlineLevel="2">
      <c r="A45" s="14" t="s">
        <v>514</v>
      </c>
      <c r="B45" s="14" t="s">
        <v>515</v>
      </c>
      <c r="C45" s="54" t="s">
        <v>516</v>
      </c>
      <c r="D45" s="15"/>
      <c r="E45" s="15"/>
      <c r="F45" s="15">
        <v>38222.43</v>
      </c>
      <c r="G45" s="15">
        <v>112084.72</v>
      </c>
      <c r="H45" s="90">
        <f t="shared" si="16"/>
        <v>-73862.29000000001</v>
      </c>
      <c r="I45" s="103">
        <f t="shared" si="17"/>
        <v>-0.6589862561105564</v>
      </c>
      <c r="J45" s="104"/>
      <c r="K45" s="15">
        <v>124779.44</v>
      </c>
      <c r="L45" s="15">
        <v>478463.63</v>
      </c>
      <c r="M45" s="90">
        <f t="shared" si="18"/>
        <v>-353684.19</v>
      </c>
      <c r="N45" s="103">
        <f t="shared" si="19"/>
        <v>-0.7392080982205481</v>
      </c>
      <c r="O45" s="104"/>
      <c r="P45" s="15">
        <v>311132.01</v>
      </c>
      <c r="Q45" s="15">
        <v>556371.25</v>
      </c>
      <c r="R45" s="90">
        <f t="shared" si="20"/>
        <v>-245239.24</v>
      </c>
      <c r="S45" s="103">
        <f t="shared" si="21"/>
        <v>-0.4407834516970458</v>
      </c>
      <c r="T45" s="104"/>
      <c r="U45" s="15">
        <v>895750.5700000001</v>
      </c>
      <c r="V45" s="15">
        <v>1616135.5499999998</v>
      </c>
      <c r="W45" s="90">
        <f t="shared" si="22"/>
        <v>-720384.9799999997</v>
      </c>
      <c r="X45" s="103">
        <f t="shared" si="23"/>
        <v>-0.44574539555175297</v>
      </c>
    </row>
    <row r="46" spans="1:24" s="14" customFormat="1" ht="12.75" hidden="1" outlineLevel="2">
      <c r="A46" s="14" t="s">
        <v>517</v>
      </c>
      <c r="B46" s="14" t="s">
        <v>518</v>
      </c>
      <c r="C46" s="54" t="s">
        <v>519</v>
      </c>
      <c r="D46" s="15"/>
      <c r="E46" s="15"/>
      <c r="F46" s="15">
        <v>561421.1</v>
      </c>
      <c r="G46" s="15">
        <v>695686.64</v>
      </c>
      <c r="H46" s="90">
        <f t="shared" si="16"/>
        <v>-134265.54000000004</v>
      </c>
      <c r="I46" s="103">
        <f t="shared" si="17"/>
        <v>-0.19299715170611878</v>
      </c>
      <c r="J46" s="104"/>
      <c r="K46" s="15">
        <v>1940298.35</v>
      </c>
      <c r="L46" s="15">
        <v>4176371.8</v>
      </c>
      <c r="M46" s="90">
        <f t="shared" si="18"/>
        <v>-2236073.4499999997</v>
      </c>
      <c r="N46" s="103">
        <f t="shared" si="19"/>
        <v>-0.5354105326542047</v>
      </c>
      <c r="O46" s="104"/>
      <c r="P46" s="15">
        <v>4586879.33</v>
      </c>
      <c r="Q46" s="15">
        <v>4691878.58</v>
      </c>
      <c r="R46" s="90">
        <f t="shared" si="20"/>
        <v>-104999.25</v>
      </c>
      <c r="S46" s="103">
        <f t="shared" si="21"/>
        <v>-0.022378935901619174</v>
      </c>
      <c r="T46" s="104"/>
      <c r="U46" s="15">
        <v>8280970.48</v>
      </c>
      <c r="V46" s="15">
        <v>8791659.94</v>
      </c>
      <c r="W46" s="90">
        <f t="shared" si="22"/>
        <v>-510689.45999999903</v>
      </c>
      <c r="X46" s="103">
        <f t="shared" si="23"/>
        <v>-0.05808794510766747</v>
      </c>
    </row>
    <row r="47" spans="1:24" s="14" customFormat="1" ht="12.75" hidden="1" outlineLevel="2">
      <c r="A47" s="14" t="s">
        <v>520</v>
      </c>
      <c r="B47" s="14" t="s">
        <v>521</v>
      </c>
      <c r="C47" s="54" t="s">
        <v>522</v>
      </c>
      <c r="D47" s="15"/>
      <c r="E47" s="15"/>
      <c r="F47" s="15">
        <v>2400703.88</v>
      </c>
      <c r="G47" s="15">
        <v>3755201.7</v>
      </c>
      <c r="H47" s="90">
        <f t="shared" si="16"/>
        <v>-1354497.8200000003</v>
      </c>
      <c r="I47" s="103">
        <f t="shared" si="17"/>
        <v>-0.36069908575084003</v>
      </c>
      <c r="J47" s="104"/>
      <c r="K47" s="15">
        <v>5489687.61</v>
      </c>
      <c r="L47" s="15">
        <v>7857120.73</v>
      </c>
      <c r="M47" s="90">
        <f t="shared" si="18"/>
        <v>-2367433.12</v>
      </c>
      <c r="N47" s="103">
        <f t="shared" si="19"/>
        <v>-0.30131051836338524</v>
      </c>
      <c r="O47" s="104"/>
      <c r="P47" s="15">
        <v>6829088.350000001</v>
      </c>
      <c r="Q47" s="15">
        <v>11400463.68</v>
      </c>
      <c r="R47" s="90">
        <f t="shared" si="20"/>
        <v>-4571375.329999999</v>
      </c>
      <c r="S47" s="103">
        <f t="shared" si="21"/>
        <v>-0.40098152656892627</v>
      </c>
      <c r="T47" s="104"/>
      <c r="U47" s="15">
        <v>34664170.56</v>
      </c>
      <c r="V47" s="15">
        <v>27355926.47</v>
      </c>
      <c r="W47" s="90">
        <f t="shared" si="22"/>
        <v>7308244.090000004</v>
      </c>
      <c r="X47" s="103">
        <f t="shared" si="23"/>
        <v>0.26715396014880444</v>
      </c>
    </row>
    <row r="48" spans="1:24" s="14" customFormat="1" ht="12.75" hidden="1" outlineLevel="2">
      <c r="A48" s="14" t="s">
        <v>523</v>
      </c>
      <c r="B48" s="14" t="s">
        <v>524</v>
      </c>
      <c r="C48" s="54" t="s">
        <v>525</v>
      </c>
      <c r="D48" s="15"/>
      <c r="E48" s="15"/>
      <c r="F48" s="15">
        <v>-71.45</v>
      </c>
      <c r="G48" s="15">
        <v>-770.45</v>
      </c>
      <c r="H48" s="90">
        <f t="shared" si="16"/>
        <v>699</v>
      </c>
      <c r="I48" s="103">
        <f t="shared" si="17"/>
        <v>0.9072619897462522</v>
      </c>
      <c r="J48" s="104"/>
      <c r="K48" s="15">
        <v>-511.34000000000003</v>
      </c>
      <c r="L48" s="15">
        <v>-772.25</v>
      </c>
      <c r="M48" s="90">
        <f t="shared" si="18"/>
        <v>260.90999999999997</v>
      </c>
      <c r="N48" s="103">
        <f t="shared" si="19"/>
        <v>0.3378569116218841</v>
      </c>
      <c r="O48" s="104"/>
      <c r="P48" s="15">
        <v>-4954.84</v>
      </c>
      <c r="Q48" s="15">
        <v>-1098.28</v>
      </c>
      <c r="R48" s="90">
        <f t="shared" si="20"/>
        <v>-3856.5600000000004</v>
      </c>
      <c r="S48" s="103">
        <f t="shared" si="21"/>
        <v>-3.51145427395564</v>
      </c>
      <c r="T48" s="104"/>
      <c r="U48" s="15">
        <v>-7635.68</v>
      </c>
      <c r="V48" s="15">
        <v>-4646.33</v>
      </c>
      <c r="W48" s="90">
        <f t="shared" si="22"/>
        <v>-2989.3500000000004</v>
      </c>
      <c r="X48" s="103">
        <f t="shared" si="23"/>
        <v>-0.6433787526929857</v>
      </c>
    </row>
    <row r="49" spans="1:24" s="14" customFormat="1" ht="12.75" hidden="1" outlineLevel="2">
      <c r="A49" s="14" t="s">
        <v>526</v>
      </c>
      <c r="B49" s="14" t="s">
        <v>527</v>
      </c>
      <c r="C49" s="54" t="s">
        <v>528</v>
      </c>
      <c r="D49" s="15"/>
      <c r="E49" s="15"/>
      <c r="F49" s="15">
        <v>2432.37</v>
      </c>
      <c r="G49" s="15">
        <v>3603.07</v>
      </c>
      <c r="H49" s="90">
        <f t="shared" si="16"/>
        <v>-1170.7000000000003</v>
      </c>
      <c r="I49" s="103">
        <f t="shared" si="17"/>
        <v>-0.3249173621383987</v>
      </c>
      <c r="J49" s="104"/>
      <c r="K49" s="15">
        <v>3389.89</v>
      </c>
      <c r="L49" s="15">
        <v>3790.4900000000002</v>
      </c>
      <c r="M49" s="90">
        <f t="shared" si="18"/>
        <v>-400.60000000000036</v>
      </c>
      <c r="N49" s="103">
        <f t="shared" si="19"/>
        <v>-0.1056855446129657</v>
      </c>
      <c r="O49" s="104"/>
      <c r="P49" s="15">
        <v>8568.09</v>
      </c>
      <c r="Q49" s="15">
        <v>4533.950000000001</v>
      </c>
      <c r="R49" s="90">
        <f t="shared" si="20"/>
        <v>4034.1399999999994</v>
      </c>
      <c r="S49" s="103">
        <f t="shared" si="21"/>
        <v>0.8897627896205292</v>
      </c>
      <c r="T49" s="104"/>
      <c r="U49" s="15">
        <v>22223.11</v>
      </c>
      <c r="V49" s="15">
        <v>13978.53</v>
      </c>
      <c r="W49" s="90">
        <f t="shared" si="22"/>
        <v>8244.58</v>
      </c>
      <c r="X49" s="103">
        <f t="shared" si="23"/>
        <v>0.5898030765752907</v>
      </c>
    </row>
    <row r="50" spans="1:24" s="14" customFormat="1" ht="12.75" hidden="1" outlineLevel="2">
      <c r="A50" s="14" t="s">
        <v>529</v>
      </c>
      <c r="B50" s="14" t="s">
        <v>530</v>
      </c>
      <c r="C50" s="54" t="s">
        <v>531</v>
      </c>
      <c r="D50" s="15"/>
      <c r="E50" s="15"/>
      <c r="F50" s="15">
        <v>53508.33</v>
      </c>
      <c r="G50" s="15">
        <v>-68355.68000000001</v>
      </c>
      <c r="H50" s="90">
        <f t="shared" si="16"/>
        <v>121864.01000000001</v>
      </c>
      <c r="I50" s="103">
        <f t="shared" si="17"/>
        <v>1.782792739389031</v>
      </c>
      <c r="J50" s="104"/>
      <c r="K50" s="15">
        <v>64413.42</v>
      </c>
      <c r="L50" s="15">
        <v>33932.47</v>
      </c>
      <c r="M50" s="90">
        <f t="shared" si="18"/>
        <v>30480.949999999997</v>
      </c>
      <c r="N50" s="103">
        <f t="shared" si="19"/>
        <v>0.8982826773294132</v>
      </c>
      <c r="O50" s="104"/>
      <c r="P50" s="15">
        <v>150389.3</v>
      </c>
      <c r="Q50" s="15">
        <v>-26382.010000000002</v>
      </c>
      <c r="R50" s="90">
        <f t="shared" si="20"/>
        <v>176771.31</v>
      </c>
      <c r="S50" s="103">
        <f t="shared" si="21"/>
        <v>6.700448904385981</v>
      </c>
      <c r="T50" s="104"/>
      <c r="U50" s="15">
        <v>396977.54</v>
      </c>
      <c r="V50" s="15">
        <v>-394492.24</v>
      </c>
      <c r="W50" s="90">
        <f t="shared" si="22"/>
        <v>791469.78</v>
      </c>
      <c r="X50" s="103">
        <f t="shared" si="23"/>
        <v>2.006299997181187</v>
      </c>
    </row>
    <row r="51" spans="1:24" s="14" customFormat="1" ht="12.75" hidden="1" outlineLevel="2">
      <c r="A51" s="14" t="s">
        <v>532</v>
      </c>
      <c r="B51" s="14" t="s">
        <v>533</v>
      </c>
      <c r="C51" s="54" t="s">
        <v>534</v>
      </c>
      <c r="D51" s="15"/>
      <c r="E51" s="15"/>
      <c r="F51" s="15">
        <v>-48.870000000000005</v>
      </c>
      <c r="G51" s="15">
        <v>-1113.24</v>
      </c>
      <c r="H51" s="90">
        <f t="shared" si="16"/>
        <v>1064.37</v>
      </c>
      <c r="I51" s="103">
        <f t="shared" si="17"/>
        <v>0.9561011102727174</v>
      </c>
      <c r="J51" s="104"/>
      <c r="K51" s="15">
        <v>-1027.55</v>
      </c>
      <c r="L51" s="15">
        <v>-2166.12</v>
      </c>
      <c r="M51" s="90">
        <f t="shared" si="18"/>
        <v>1138.57</v>
      </c>
      <c r="N51" s="103">
        <f t="shared" si="19"/>
        <v>0.5256264657544365</v>
      </c>
      <c r="O51" s="104"/>
      <c r="P51" s="15">
        <v>-1557.06</v>
      </c>
      <c r="Q51" s="15">
        <v>-2908.09</v>
      </c>
      <c r="R51" s="90">
        <f t="shared" si="20"/>
        <v>1351.0300000000002</v>
      </c>
      <c r="S51" s="103">
        <f t="shared" si="21"/>
        <v>0.46457640581962734</v>
      </c>
      <c r="T51" s="104"/>
      <c r="U51" s="15">
        <v>-9213.539999999999</v>
      </c>
      <c r="V51" s="15">
        <v>6840.28</v>
      </c>
      <c r="W51" s="90">
        <f t="shared" si="22"/>
        <v>-16053.82</v>
      </c>
      <c r="X51" s="103">
        <f t="shared" si="23"/>
        <v>-2.3469536334769923</v>
      </c>
    </row>
    <row r="52" spans="1:24" s="14" customFormat="1" ht="12.75" hidden="1" outlineLevel="2">
      <c r="A52" s="14" t="s">
        <v>535</v>
      </c>
      <c r="B52" s="14" t="s">
        <v>536</v>
      </c>
      <c r="C52" s="54" t="s">
        <v>537</v>
      </c>
      <c r="D52" s="15"/>
      <c r="E52" s="15"/>
      <c r="F52" s="15">
        <v>0</v>
      </c>
      <c r="G52" s="15">
        <v>198649.97</v>
      </c>
      <c r="H52" s="90">
        <f t="shared" si="16"/>
        <v>-198649.97</v>
      </c>
      <c r="I52" s="103" t="str">
        <f t="shared" si="17"/>
        <v>N.M.</v>
      </c>
      <c r="J52" s="104"/>
      <c r="K52" s="15">
        <v>3928.32</v>
      </c>
      <c r="L52" s="15">
        <v>403715.52</v>
      </c>
      <c r="M52" s="90">
        <f t="shared" si="18"/>
        <v>-399787.2</v>
      </c>
      <c r="N52" s="103">
        <f t="shared" si="19"/>
        <v>-0.9902695838891703</v>
      </c>
      <c r="O52" s="104"/>
      <c r="P52" s="15">
        <v>12592.2</v>
      </c>
      <c r="Q52" s="15">
        <v>416721.11000000004</v>
      </c>
      <c r="R52" s="90">
        <f t="shared" si="20"/>
        <v>-404128.91000000003</v>
      </c>
      <c r="S52" s="103">
        <f t="shared" si="21"/>
        <v>-0.969782668317427</v>
      </c>
      <c r="T52" s="104"/>
      <c r="U52" s="15">
        <v>672314.252</v>
      </c>
      <c r="V52" s="15">
        <v>579490.39</v>
      </c>
      <c r="W52" s="90">
        <f t="shared" si="22"/>
        <v>92823.86199999996</v>
      </c>
      <c r="X52" s="103">
        <f t="shared" si="23"/>
        <v>0.16018188325780514</v>
      </c>
    </row>
    <row r="53" spans="1:24" s="14" customFormat="1" ht="12.75" hidden="1" outlineLevel="2">
      <c r="A53" s="14" t="s">
        <v>538</v>
      </c>
      <c r="B53" s="14" t="s">
        <v>539</v>
      </c>
      <c r="C53" s="54" t="s">
        <v>540</v>
      </c>
      <c r="D53" s="15"/>
      <c r="E53" s="15"/>
      <c r="F53" s="15">
        <v>13330.26</v>
      </c>
      <c r="G53" s="15">
        <v>3272.96</v>
      </c>
      <c r="H53" s="90">
        <f t="shared" si="16"/>
        <v>10057.3</v>
      </c>
      <c r="I53" s="103">
        <f t="shared" si="17"/>
        <v>3.0728453754399685</v>
      </c>
      <c r="J53" s="104"/>
      <c r="K53" s="15">
        <v>-31767.84</v>
      </c>
      <c r="L53" s="15">
        <v>-12324.1</v>
      </c>
      <c r="M53" s="90">
        <f t="shared" si="18"/>
        <v>-19443.739999999998</v>
      </c>
      <c r="N53" s="103">
        <f t="shared" si="19"/>
        <v>-1.5777006028837803</v>
      </c>
      <c r="O53" s="104"/>
      <c r="P53" s="15">
        <v>-41651.35</v>
      </c>
      <c r="Q53" s="15">
        <v>-10877.130000000001</v>
      </c>
      <c r="R53" s="90">
        <f t="shared" si="20"/>
        <v>-30774.219999999998</v>
      </c>
      <c r="S53" s="103">
        <f t="shared" si="21"/>
        <v>-2.8292591887749796</v>
      </c>
      <c r="T53" s="104"/>
      <c r="U53" s="15">
        <v>-79413.02</v>
      </c>
      <c r="V53" s="15">
        <v>-160031.76</v>
      </c>
      <c r="W53" s="90">
        <f t="shared" si="22"/>
        <v>80618.74</v>
      </c>
      <c r="X53" s="103">
        <f t="shared" si="23"/>
        <v>0.5037671272252457</v>
      </c>
    </row>
    <row r="54" spans="1:24" s="14" customFormat="1" ht="12.75" hidden="1" outlineLevel="2">
      <c r="A54" s="14" t="s">
        <v>541</v>
      </c>
      <c r="B54" s="14" t="s">
        <v>542</v>
      </c>
      <c r="C54" s="54" t="s">
        <v>543</v>
      </c>
      <c r="D54" s="15"/>
      <c r="E54" s="15"/>
      <c r="F54" s="15">
        <v>559.47</v>
      </c>
      <c r="G54" s="15">
        <v>490.28000000000003</v>
      </c>
      <c r="H54" s="90">
        <f t="shared" si="16"/>
        <v>69.19</v>
      </c>
      <c r="I54" s="103">
        <f t="shared" si="17"/>
        <v>0.14112343966712898</v>
      </c>
      <c r="J54" s="104"/>
      <c r="K54" s="15">
        <v>-4637.7300000000005</v>
      </c>
      <c r="L54" s="15">
        <v>-1323.05</v>
      </c>
      <c r="M54" s="90">
        <f t="shared" si="18"/>
        <v>-3314.6800000000003</v>
      </c>
      <c r="N54" s="103">
        <f t="shared" si="19"/>
        <v>-2.5053323759495107</v>
      </c>
      <c r="O54" s="104"/>
      <c r="P54" s="15">
        <v>-10859.39</v>
      </c>
      <c r="Q54" s="15">
        <v>-43004.18</v>
      </c>
      <c r="R54" s="90">
        <f t="shared" si="20"/>
        <v>32144.79</v>
      </c>
      <c r="S54" s="103">
        <f t="shared" si="21"/>
        <v>0.7474805937469334</v>
      </c>
      <c r="T54" s="104"/>
      <c r="U54" s="15">
        <v>-365.9300000000003</v>
      </c>
      <c r="V54" s="15">
        <v>-7417.77</v>
      </c>
      <c r="W54" s="90">
        <f t="shared" si="22"/>
        <v>7051.84</v>
      </c>
      <c r="X54" s="103">
        <f t="shared" si="23"/>
        <v>0.950668462354589</v>
      </c>
    </row>
    <row r="55" spans="1:24" s="14" customFormat="1" ht="12.75" hidden="1" outlineLevel="2">
      <c r="A55" s="14" t="s">
        <v>544</v>
      </c>
      <c r="B55" s="14" t="s">
        <v>545</v>
      </c>
      <c r="C55" s="54" t="s">
        <v>546</v>
      </c>
      <c r="D55" s="15"/>
      <c r="E55" s="15"/>
      <c r="F55" s="15">
        <v>34821.92</v>
      </c>
      <c r="G55" s="15">
        <v>228.48000000000002</v>
      </c>
      <c r="H55" s="90">
        <f t="shared" si="16"/>
        <v>34593.439999999995</v>
      </c>
      <c r="I55" s="103" t="str">
        <f t="shared" si="17"/>
        <v>N.M.</v>
      </c>
      <c r="J55" s="104"/>
      <c r="K55" s="15">
        <v>34822.17</v>
      </c>
      <c r="L55" s="15">
        <v>-3961.31</v>
      </c>
      <c r="M55" s="90">
        <f t="shared" si="18"/>
        <v>38783.479999999996</v>
      </c>
      <c r="N55" s="103">
        <f t="shared" si="19"/>
        <v>9.79056928137409</v>
      </c>
      <c r="O55" s="104"/>
      <c r="P55" s="15">
        <v>34821.68</v>
      </c>
      <c r="Q55" s="15">
        <v>12.240000000000236</v>
      </c>
      <c r="R55" s="90">
        <f t="shared" si="20"/>
        <v>34809.44</v>
      </c>
      <c r="S55" s="103" t="str">
        <f t="shared" si="21"/>
        <v>N.M.</v>
      </c>
      <c r="T55" s="104"/>
      <c r="U55" s="15">
        <v>34821.18</v>
      </c>
      <c r="V55" s="15">
        <v>-32335.74</v>
      </c>
      <c r="W55" s="90">
        <f t="shared" si="22"/>
        <v>67156.92</v>
      </c>
      <c r="X55" s="103">
        <f t="shared" si="23"/>
        <v>2.076863557166157</v>
      </c>
    </row>
    <row r="56" spans="1:24" s="14" customFormat="1" ht="12.75" hidden="1" outlineLevel="2">
      <c r="A56" s="14" t="s">
        <v>547</v>
      </c>
      <c r="B56" s="14" t="s">
        <v>548</v>
      </c>
      <c r="C56" s="54" t="s">
        <v>549</v>
      </c>
      <c r="D56" s="15"/>
      <c r="E56" s="15"/>
      <c r="F56" s="15">
        <v>0</v>
      </c>
      <c r="G56" s="15">
        <v>0</v>
      </c>
      <c r="H56" s="90">
        <f t="shared" si="16"/>
        <v>0</v>
      </c>
      <c r="I56" s="103">
        <f t="shared" si="17"/>
        <v>0</v>
      </c>
      <c r="J56" s="104"/>
      <c r="K56" s="15">
        <v>0</v>
      </c>
      <c r="L56" s="15">
        <v>0</v>
      </c>
      <c r="M56" s="90">
        <f t="shared" si="18"/>
        <v>0</v>
      </c>
      <c r="N56" s="103">
        <f t="shared" si="19"/>
        <v>0</v>
      </c>
      <c r="O56" s="104"/>
      <c r="P56" s="15">
        <v>0</v>
      </c>
      <c r="Q56" s="15">
        <v>0</v>
      </c>
      <c r="R56" s="90">
        <f t="shared" si="20"/>
        <v>0</v>
      </c>
      <c r="S56" s="103">
        <f t="shared" si="21"/>
        <v>0</v>
      </c>
      <c r="T56" s="104"/>
      <c r="U56" s="15">
        <v>0</v>
      </c>
      <c r="V56" s="15">
        <v>35407.24</v>
      </c>
      <c r="W56" s="90">
        <f t="shared" si="22"/>
        <v>-35407.24</v>
      </c>
      <c r="X56" s="103" t="str">
        <f t="shared" si="23"/>
        <v>N.M.</v>
      </c>
    </row>
    <row r="57" spans="1:24" s="14" customFormat="1" ht="12.75" hidden="1" outlineLevel="2">
      <c r="A57" s="14" t="s">
        <v>550</v>
      </c>
      <c r="B57" s="14" t="s">
        <v>551</v>
      </c>
      <c r="C57" s="54" t="s">
        <v>552</v>
      </c>
      <c r="D57" s="15"/>
      <c r="E57" s="15"/>
      <c r="F57" s="15">
        <v>-76240.28</v>
      </c>
      <c r="G57" s="15">
        <v>-81722.62</v>
      </c>
      <c r="H57" s="90">
        <f t="shared" si="16"/>
        <v>5482.3399999999965</v>
      </c>
      <c r="I57" s="103">
        <f t="shared" si="17"/>
        <v>0.06708473125310957</v>
      </c>
      <c r="J57" s="104"/>
      <c r="K57" s="15">
        <v>-645274.52</v>
      </c>
      <c r="L57" s="15">
        <v>-375140.82</v>
      </c>
      <c r="M57" s="90">
        <f t="shared" si="18"/>
        <v>-270133.7</v>
      </c>
      <c r="N57" s="103">
        <f t="shared" si="19"/>
        <v>-0.7200861265910758</v>
      </c>
      <c r="O57" s="104"/>
      <c r="P57" s="15">
        <v>-425190.36</v>
      </c>
      <c r="Q57" s="15">
        <v>-556033.4</v>
      </c>
      <c r="R57" s="90">
        <f t="shared" si="20"/>
        <v>130843.04000000004</v>
      </c>
      <c r="S57" s="103">
        <f t="shared" si="21"/>
        <v>0.2353150727995837</v>
      </c>
      <c r="T57" s="104"/>
      <c r="U57" s="15">
        <v>-1490800.6</v>
      </c>
      <c r="V57" s="15">
        <v>-1092650.35</v>
      </c>
      <c r="W57" s="90">
        <f t="shared" si="22"/>
        <v>-398150.25</v>
      </c>
      <c r="X57" s="103">
        <f t="shared" si="23"/>
        <v>-0.3643894407758163</v>
      </c>
    </row>
    <row r="58" spans="1:24" s="14" customFormat="1" ht="12.75" hidden="1" outlineLevel="2">
      <c r="A58" s="14" t="s">
        <v>553</v>
      </c>
      <c r="B58" s="14" t="s">
        <v>554</v>
      </c>
      <c r="C58" s="54" t="s">
        <v>555</v>
      </c>
      <c r="D58" s="15"/>
      <c r="E58" s="15"/>
      <c r="F58" s="15">
        <v>-4.5</v>
      </c>
      <c r="G58" s="15">
        <v>-19837.87</v>
      </c>
      <c r="H58" s="90">
        <f t="shared" si="16"/>
        <v>19833.37</v>
      </c>
      <c r="I58" s="103">
        <f t="shared" si="17"/>
        <v>0.999773161130706</v>
      </c>
      <c r="J58" s="104"/>
      <c r="K58" s="15">
        <v>-4416</v>
      </c>
      <c r="L58" s="15">
        <v>-32566.48</v>
      </c>
      <c r="M58" s="90">
        <f t="shared" si="18"/>
        <v>28150.48</v>
      </c>
      <c r="N58" s="103">
        <f t="shared" si="19"/>
        <v>0.8644004510158911</v>
      </c>
      <c r="O58" s="104"/>
      <c r="P58" s="15">
        <v>-15461.09</v>
      </c>
      <c r="Q58" s="15">
        <v>-32566.48</v>
      </c>
      <c r="R58" s="90">
        <f t="shared" si="20"/>
        <v>17105.39</v>
      </c>
      <c r="S58" s="103">
        <f t="shared" si="21"/>
        <v>0.52524528287982</v>
      </c>
      <c r="T58" s="104"/>
      <c r="U58" s="15">
        <v>-114368.099</v>
      </c>
      <c r="V58" s="15">
        <v>-59427.630000000005</v>
      </c>
      <c r="W58" s="90">
        <f t="shared" si="22"/>
        <v>-54940.469</v>
      </c>
      <c r="X58" s="103">
        <f t="shared" si="23"/>
        <v>-0.9244936908976513</v>
      </c>
    </row>
    <row r="59" spans="1:24" s="14" customFormat="1" ht="12.75" hidden="1" outlineLevel="2">
      <c r="A59" s="14" t="s">
        <v>556</v>
      </c>
      <c r="B59" s="14" t="s">
        <v>557</v>
      </c>
      <c r="C59" s="54" t="s">
        <v>558</v>
      </c>
      <c r="D59" s="15"/>
      <c r="E59" s="15"/>
      <c r="F59" s="15">
        <v>0.02</v>
      </c>
      <c r="G59" s="15">
        <v>-0.01</v>
      </c>
      <c r="H59" s="90">
        <f t="shared" si="16"/>
        <v>0.03</v>
      </c>
      <c r="I59" s="103">
        <f t="shared" si="17"/>
        <v>3</v>
      </c>
      <c r="J59" s="104"/>
      <c r="K59" s="15">
        <v>0.02</v>
      </c>
      <c r="L59" s="15">
        <v>-0.09</v>
      </c>
      <c r="M59" s="90">
        <f t="shared" si="18"/>
        <v>0.11</v>
      </c>
      <c r="N59" s="103">
        <f t="shared" si="19"/>
        <v>1.2222222222222223</v>
      </c>
      <c r="O59" s="104"/>
      <c r="P59" s="15">
        <v>0.02</v>
      </c>
      <c r="Q59" s="15">
        <v>-0.09</v>
      </c>
      <c r="R59" s="90">
        <f t="shared" si="20"/>
        <v>0.11</v>
      </c>
      <c r="S59" s="103">
        <f t="shared" si="21"/>
        <v>1.2222222222222223</v>
      </c>
      <c r="T59" s="104"/>
      <c r="U59" s="15">
        <v>0.11</v>
      </c>
      <c r="V59" s="15">
        <v>-0.09</v>
      </c>
      <c r="W59" s="90">
        <f t="shared" si="22"/>
        <v>0.2</v>
      </c>
      <c r="X59" s="103">
        <f t="shared" si="23"/>
        <v>2.2222222222222223</v>
      </c>
    </row>
    <row r="60" spans="1:24" s="14" customFormat="1" ht="12.75" hidden="1" outlineLevel="2">
      <c r="A60" s="14" t="s">
        <v>559</v>
      </c>
      <c r="B60" s="14" t="s">
        <v>560</v>
      </c>
      <c r="C60" s="54" t="s">
        <v>561</v>
      </c>
      <c r="D60" s="15"/>
      <c r="E60" s="15"/>
      <c r="F60" s="15">
        <v>63714.590000000004</v>
      </c>
      <c r="G60" s="15">
        <v>45883.279</v>
      </c>
      <c r="H60" s="90">
        <f aca="true" t="shared" si="24" ref="H60:H83">+F60-G60</f>
        <v>17831.311</v>
      </c>
      <c r="I60" s="103">
        <f aca="true" t="shared" si="25" ref="I60:I83">IF(G60&lt;0,IF(H60=0,0,IF(OR(G60=0,F60=0),"N.M.",IF(ABS(H60/G60)&gt;=10,"N.M.",H60/(-G60)))),IF(H60=0,0,IF(OR(G60=0,F60=0),"N.M.",IF(ABS(H60/G60)&gt;=10,"N.M.",H60/G60))))</f>
        <v>0.3886232934660141</v>
      </c>
      <c r="J60" s="104"/>
      <c r="K60" s="15">
        <v>116087.71</v>
      </c>
      <c r="L60" s="15">
        <v>83862.799</v>
      </c>
      <c r="M60" s="90">
        <f aca="true" t="shared" si="26" ref="M60:M83">+K60-L60</f>
        <v>32224.911000000007</v>
      </c>
      <c r="N60" s="103">
        <f aca="true" t="shared" si="27" ref="N60:N83">IF(L60&lt;0,IF(M60=0,0,IF(OR(L60=0,K60=0),"N.M.",IF(ABS(M60/L60)&gt;=10,"N.M.",M60/(-L60)))),IF(M60=0,0,IF(OR(L60=0,K60=0),"N.M.",IF(ABS(M60/L60)&gt;=10,"N.M.",M60/L60))))</f>
        <v>0.38425751804444314</v>
      </c>
      <c r="O60" s="104"/>
      <c r="P60" s="15">
        <v>181054.6</v>
      </c>
      <c r="Q60" s="15">
        <v>270366.13899999997</v>
      </c>
      <c r="R60" s="90">
        <f aca="true" t="shared" si="28" ref="R60:R83">+P60-Q60</f>
        <v>-89311.53899999996</v>
      </c>
      <c r="S60" s="103">
        <f aca="true" t="shared" si="29" ref="S60:S83">IF(Q60&lt;0,IF(R60=0,0,IF(OR(Q60=0,P60=0),"N.M.",IF(ABS(R60/Q60)&gt;=10,"N.M.",R60/(-Q60)))),IF(R60=0,0,IF(OR(Q60=0,P60=0),"N.M.",IF(ABS(R60/Q60)&gt;=10,"N.M.",R60/Q60))))</f>
        <v>-0.3303355195674114</v>
      </c>
      <c r="T60" s="104"/>
      <c r="U60" s="15">
        <v>554952.5</v>
      </c>
      <c r="V60" s="15">
        <v>2785378.6190000004</v>
      </c>
      <c r="W60" s="90">
        <f aca="true" t="shared" si="30" ref="W60:W83">+U60-V60</f>
        <v>-2230426.1190000004</v>
      </c>
      <c r="X60" s="103">
        <f aca="true" t="shared" si="31" ref="X60:X83">IF(V60&lt;0,IF(W60=0,0,IF(OR(V60=0,U60=0),"N.M.",IF(ABS(W60/V60)&gt;=10,"N.M.",W60/(-V60)))),IF(W60=0,0,IF(OR(V60=0,U60=0),"N.M.",IF(ABS(W60/V60)&gt;=10,"N.M.",W60/V60))))</f>
        <v>-0.8007622747534273</v>
      </c>
    </row>
    <row r="61" spans="1:24" s="14" customFormat="1" ht="12.75" hidden="1" outlineLevel="2">
      <c r="A61" s="14" t="s">
        <v>562</v>
      </c>
      <c r="B61" s="14" t="s">
        <v>563</v>
      </c>
      <c r="C61" s="54" t="s">
        <v>564</v>
      </c>
      <c r="D61" s="15"/>
      <c r="E61" s="15"/>
      <c r="F61" s="15">
        <v>67</v>
      </c>
      <c r="G61" s="15">
        <v>0</v>
      </c>
      <c r="H61" s="90">
        <f t="shared" si="24"/>
        <v>67</v>
      </c>
      <c r="I61" s="103" t="str">
        <f t="shared" si="25"/>
        <v>N.M.</v>
      </c>
      <c r="J61" s="104"/>
      <c r="K61" s="15">
        <v>-669</v>
      </c>
      <c r="L61" s="15">
        <v>0</v>
      </c>
      <c r="M61" s="90">
        <f t="shared" si="26"/>
        <v>-669</v>
      </c>
      <c r="N61" s="103" t="str">
        <f t="shared" si="27"/>
        <v>N.M.</v>
      </c>
      <c r="O61" s="104"/>
      <c r="P61" s="15">
        <v>-1359</v>
      </c>
      <c r="Q61" s="15">
        <v>0</v>
      </c>
      <c r="R61" s="90">
        <f t="shared" si="28"/>
        <v>-1359</v>
      </c>
      <c r="S61" s="103" t="str">
        <f t="shared" si="29"/>
        <v>N.M.</v>
      </c>
      <c r="T61" s="104"/>
      <c r="U61" s="15">
        <v>12057.45</v>
      </c>
      <c r="V61" s="15">
        <v>-1320</v>
      </c>
      <c r="W61" s="90">
        <f t="shared" si="30"/>
        <v>13377.45</v>
      </c>
      <c r="X61" s="103" t="str">
        <f t="shared" si="31"/>
        <v>N.M.</v>
      </c>
    </row>
    <row r="62" spans="1:24" s="14" customFormat="1" ht="12.75" hidden="1" outlineLevel="2">
      <c r="A62" s="14" t="s">
        <v>565</v>
      </c>
      <c r="B62" s="14" t="s">
        <v>566</v>
      </c>
      <c r="C62" s="54" t="s">
        <v>567</v>
      </c>
      <c r="D62" s="15"/>
      <c r="E62" s="15"/>
      <c r="F62" s="15">
        <v>7338.4800000000005</v>
      </c>
      <c r="G62" s="15">
        <v>51655.520000000004</v>
      </c>
      <c r="H62" s="90">
        <f t="shared" si="24"/>
        <v>-44317.04</v>
      </c>
      <c r="I62" s="103">
        <f t="shared" si="25"/>
        <v>-0.8579342536867308</v>
      </c>
      <c r="J62" s="104"/>
      <c r="K62" s="15">
        <v>17190.09</v>
      </c>
      <c r="L62" s="15">
        <v>108477.74</v>
      </c>
      <c r="M62" s="90">
        <f t="shared" si="26"/>
        <v>-91287.65000000001</v>
      </c>
      <c r="N62" s="103">
        <f t="shared" si="27"/>
        <v>-0.8415334795876095</v>
      </c>
      <c r="O62" s="104"/>
      <c r="P62" s="15">
        <v>44029.26</v>
      </c>
      <c r="Q62" s="15">
        <v>168497.2</v>
      </c>
      <c r="R62" s="90">
        <f t="shared" si="28"/>
        <v>-124467.94</v>
      </c>
      <c r="S62" s="103">
        <f t="shared" si="29"/>
        <v>-0.7386944115391828</v>
      </c>
      <c r="T62" s="104"/>
      <c r="U62" s="15">
        <v>483040.9</v>
      </c>
      <c r="V62" s="15">
        <v>683211.78</v>
      </c>
      <c r="W62" s="90">
        <f t="shared" si="30"/>
        <v>-200170.88</v>
      </c>
      <c r="X62" s="103">
        <f t="shared" si="31"/>
        <v>-0.29298511217122164</v>
      </c>
    </row>
    <row r="63" spans="1:24" s="14" customFormat="1" ht="12.75" hidden="1" outlineLevel="2">
      <c r="A63" s="14" t="s">
        <v>568</v>
      </c>
      <c r="B63" s="14" t="s">
        <v>569</v>
      </c>
      <c r="C63" s="54" t="s">
        <v>570</v>
      </c>
      <c r="D63" s="15"/>
      <c r="E63" s="15"/>
      <c r="F63" s="15">
        <v>-407788.34</v>
      </c>
      <c r="G63" s="15">
        <v>-572448.72</v>
      </c>
      <c r="H63" s="90">
        <f t="shared" si="24"/>
        <v>164660.37999999995</v>
      </c>
      <c r="I63" s="103">
        <f t="shared" si="25"/>
        <v>0.28764214897711704</v>
      </c>
      <c r="J63" s="104"/>
      <c r="K63" s="15">
        <v>-675305.6</v>
      </c>
      <c r="L63" s="15">
        <v>-1095191</v>
      </c>
      <c r="M63" s="90">
        <f t="shared" si="26"/>
        <v>419885.4</v>
      </c>
      <c r="N63" s="103">
        <f t="shared" si="27"/>
        <v>0.3833901118617666</v>
      </c>
      <c r="O63" s="104"/>
      <c r="P63" s="15">
        <v>-1142828.4</v>
      </c>
      <c r="Q63" s="15">
        <v>-1878100.8599999999</v>
      </c>
      <c r="R63" s="90">
        <f t="shared" si="28"/>
        <v>735272.46</v>
      </c>
      <c r="S63" s="103">
        <f t="shared" si="29"/>
        <v>0.3914978559777668</v>
      </c>
      <c r="T63" s="104"/>
      <c r="U63" s="15">
        <v>-7671890.489999999</v>
      </c>
      <c r="V63" s="15">
        <v>-10703803.048</v>
      </c>
      <c r="W63" s="90">
        <f t="shared" si="30"/>
        <v>3031912.558000001</v>
      </c>
      <c r="X63" s="103">
        <f t="shared" si="31"/>
        <v>0.28325563768351586</v>
      </c>
    </row>
    <row r="64" spans="1:24" s="14" customFormat="1" ht="12.75" hidden="1" outlineLevel="2">
      <c r="A64" s="14" t="s">
        <v>571</v>
      </c>
      <c r="B64" s="14" t="s">
        <v>572</v>
      </c>
      <c r="C64" s="54" t="s">
        <v>573</v>
      </c>
      <c r="D64" s="15"/>
      <c r="E64" s="15"/>
      <c r="F64" s="15">
        <v>407788.34</v>
      </c>
      <c r="G64" s="15">
        <v>560298.4500000001</v>
      </c>
      <c r="H64" s="90">
        <f t="shared" si="24"/>
        <v>-152510.11000000004</v>
      </c>
      <c r="I64" s="103">
        <f t="shared" si="25"/>
        <v>-0.27219441710038644</v>
      </c>
      <c r="J64" s="104"/>
      <c r="K64" s="15">
        <v>675305.6</v>
      </c>
      <c r="L64" s="15">
        <v>1095191</v>
      </c>
      <c r="M64" s="90">
        <f t="shared" si="26"/>
        <v>-419885.4</v>
      </c>
      <c r="N64" s="103">
        <f t="shared" si="27"/>
        <v>-0.3833901118617666</v>
      </c>
      <c r="O64" s="104"/>
      <c r="P64" s="15">
        <v>1142828.4</v>
      </c>
      <c r="Q64" s="15">
        <v>1878100.8599999999</v>
      </c>
      <c r="R64" s="90">
        <f t="shared" si="28"/>
        <v>-735272.46</v>
      </c>
      <c r="S64" s="103">
        <f t="shared" si="29"/>
        <v>-0.3914978559777668</v>
      </c>
      <c r="T64" s="104"/>
      <c r="U64" s="15">
        <v>7671890.489999999</v>
      </c>
      <c r="V64" s="15">
        <v>10703803.048</v>
      </c>
      <c r="W64" s="90">
        <f t="shared" si="30"/>
        <v>-3031912.558000001</v>
      </c>
      <c r="X64" s="103">
        <f t="shared" si="31"/>
        <v>-0.28325563768351586</v>
      </c>
    </row>
    <row r="65" spans="1:24" s="14" customFormat="1" ht="12.75" hidden="1" outlineLevel="2">
      <c r="A65" s="14" t="s">
        <v>574</v>
      </c>
      <c r="B65" s="14" t="s">
        <v>575</v>
      </c>
      <c r="C65" s="54" t="s">
        <v>576</v>
      </c>
      <c r="D65" s="15"/>
      <c r="E65" s="15"/>
      <c r="F65" s="15">
        <v>0</v>
      </c>
      <c r="G65" s="15">
        <v>0</v>
      </c>
      <c r="H65" s="90">
        <f t="shared" si="24"/>
        <v>0</v>
      </c>
      <c r="I65" s="103">
        <f t="shared" si="25"/>
        <v>0</v>
      </c>
      <c r="J65" s="104"/>
      <c r="K65" s="15">
        <v>0</v>
      </c>
      <c r="L65" s="15">
        <v>0</v>
      </c>
      <c r="M65" s="90">
        <f t="shared" si="26"/>
        <v>0</v>
      </c>
      <c r="N65" s="103">
        <f t="shared" si="27"/>
        <v>0</v>
      </c>
      <c r="O65" s="104"/>
      <c r="P65" s="15">
        <v>0</v>
      </c>
      <c r="Q65" s="15">
        <v>0</v>
      </c>
      <c r="R65" s="90">
        <f t="shared" si="28"/>
        <v>0</v>
      </c>
      <c r="S65" s="103">
        <f t="shared" si="29"/>
        <v>0</v>
      </c>
      <c r="T65" s="104"/>
      <c r="U65" s="15">
        <v>0</v>
      </c>
      <c r="V65" s="15">
        <v>573.83</v>
      </c>
      <c r="W65" s="90">
        <f t="shared" si="30"/>
        <v>-573.83</v>
      </c>
      <c r="X65" s="103" t="str">
        <f t="shared" si="31"/>
        <v>N.M.</v>
      </c>
    </row>
    <row r="66" spans="1:24" s="14" customFormat="1" ht="12.75" hidden="1" outlineLevel="2">
      <c r="A66" s="14" t="s">
        <v>577</v>
      </c>
      <c r="B66" s="14" t="s">
        <v>578</v>
      </c>
      <c r="C66" s="54" t="s">
        <v>579</v>
      </c>
      <c r="D66" s="15"/>
      <c r="E66" s="15"/>
      <c r="F66" s="15">
        <v>1799.96</v>
      </c>
      <c r="G66" s="15">
        <v>-212.65</v>
      </c>
      <c r="H66" s="90">
        <f t="shared" si="24"/>
        <v>2012.6100000000001</v>
      </c>
      <c r="I66" s="103">
        <f t="shared" si="25"/>
        <v>9.46442511168587</v>
      </c>
      <c r="J66" s="104"/>
      <c r="K66" s="15">
        <v>3599.92</v>
      </c>
      <c r="L66" s="15">
        <v>-248.04</v>
      </c>
      <c r="M66" s="90">
        <f t="shared" si="26"/>
        <v>3847.96</v>
      </c>
      <c r="N66" s="103" t="str">
        <f t="shared" si="27"/>
        <v>N.M.</v>
      </c>
      <c r="O66" s="104"/>
      <c r="P66" s="15">
        <v>5366.12</v>
      </c>
      <c r="Q66" s="15">
        <v>-710.19</v>
      </c>
      <c r="R66" s="90">
        <f t="shared" si="28"/>
        <v>6076.3099999999995</v>
      </c>
      <c r="S66" s="103">
        <f t="shared" si="29"/>
        <v>8.555893493290526</v>
      </c>
      <c r="T66" s="104"/>
      <c r="U66" s="15">
        <v>13227.99</v>
      </c>
      <c r="V66" s="15">
        <v>1633.0800000000002</v>
      </c>
      <c r="W66" s="90">
        <f t="shared" si="30"/>
        <v>11594.91</v>
      </c>
      <c r="X66" s="103">
        <f t="shared" si="31"/>
        <v>7.10002571827467</v>
      </c>
    </row>
    <row r="67" spans="1:24" s="14" customFormat="1" ht="12.75" hidden="1" outlineLevel="2">
      <c r="A67" s="14" t="s">
        <v>580</v>
      </c>
      <c r="B67" s="14" t="s">
        <v>581</v>
      </c>
      <c r="C67" s="54" t="s">
        <v>582</v>
      </c>
      <c r="D67" s="15"/>
      <c r="E67" s="15"/>
      <c r="F67" s="15">
        <v>-16069.58</v>
      </c>
      <c r="G67" s="15">
        <v>-1339.59</v>
      </c>
      <c r="H67" s="90">
        <f t="shared" si="24"/>
        <v>-14729.99</v>
      </c>
      <c r="I67" s="103" t="str">
        <f t="shared" si="25"/>
        <v>N.M.</v>
      </c>
      <c r="J67" s="104"/>
      <c r="K67" s="15">
        <v>-29488.07</v>
      </c>
      <c r="L67" s="15">
        <v>-4661.6900000000005</v>
      </c>
      <c r="M67" s="90">
        <f t="shared" si="26"/>
        <v>-24826.379999999997</v>
      </c>
      <c r="N67" s="103">
        <f t="shared" si="27"/>
        <v>-5.325617962584383</v>
      </c>
      <c r="O67" s="104"/>
      <c r="P67" s="15">
        <v>-31097.63</v>
      </c>
      <c r="Q67" s="15">
        <v>-8889.73</v>
      </c>
      <c r="R67" s="90">
        <f t="shared" si="28"/>
        <v>-22207.9</v>
      </c>
      <c r="S67" s="103">
        <f t="shared" si="29"/>
        <v>-2.4981523623327146</v>
      </c>
      <c r="T67" s="104"/>
      <c r="U67" s="15">
        <v>-92414.35</v>
      </c>
      <c r="V67" s="15">
        <v>-36375.43</v>
      </c>
      <c r="W67" s="90">
        <f t="shared" si="30"/>
        <v>-56038.920000000006</v>
      </c>
      <c r="X67" s="103">
        <f t="shared" si="31"/>
        <v>-1.5405706544225046</v>
      </c>
    </row>
    <row r="68" spans="1:24" s="14" customFormat="1" ht="12.75" hidden="1" outlineLevel="2">
      <c r="A68" s="14" t="s">
        <v>583</v>
      </c>
      <c r="B68" s="14" t="s">
        <v>584</v>
      </c>
      <c r="C68" s="54" t="s">
        <v>585</v>
      </c>
      <c r="D68" s="15"/>
      <c r="E68" s="15"/>
      <c r="F68" s="15">
        <v>0</v>
      </c>
      <c r="G68" s="15">
        <v>17011.91</v>
      </c>
      <c r="H68" s="90">
        <f t="shared" si="24"/>
        <v>-17011.91</v>
      </c>
      <c r="I68" s="103" t="str">
        <f t="shared" si="25"/>
        <v>N.M.</v>
      </c>
      <c r="J68" s="104"/>
      <c r="K68" s="15">
        <v>0</v>
      </c>
      <c r="L68" s="15">
        <v>26087.88</v>
      </c>
      <c r="M68" s="90">
        <f t="shared" si="26"/>
        <v>-26087.88</v>
      </c>
      <c r="N68" s="103" t="str">
        <f t="shared" si="27"/>
        <v>N.M.</v>
      </c>
      <c r="O68" s="104"/>
      <c r="P68" s="15">
        <v>0</v>
      </c>
      <c r="Q68" s="15">
        <v>26087.88</v>
      </c>
      <c r="R68" s="90">
        <f t="shared" si="28"/>
        <v>-26087.88</v>
      </c>
      <c r="S68" s="103" t="str">
        <f t="shared" si="29"/>
        <v>N.M.</v>
      </c>
      <c r="T68" s="104"/>
      <c r="U68" s="15">
        <v>26072.190000000002</v>
      </c>
      <c r="V68" s="15">
        <v>31700.39</v>
      </c>
      <c r="W68" s="90">
        <f t="shared" si="30"/>
        <v>-5628.199999999997</v>
      </c>
      <c r="X68" s="103">
        <f t="shared" si="31"/>
        <v>-0.17754355703510263</v>
      </c>
    </row>
    <row r="69" spans="1:24" s="14" customFormat="1" ht="12.75" hidden="1" outlineLevel="2">
      <c r="A69" s="14" t="s">
        <v>586</v>
      </c>
      <c r="B69" s="14" t="s">
        <v>587</v>
      </c>
      <c r="C69" s="54" t="s">
        <v>588</v>
      </c>
      <c r="D69" s="15"/>
      <c r="E69" s="15"/>
      <c r="F69" s="15">
        <v>965993.39</v>
      </c>
      <c r="G69" s="15">
        <v>1060697.171</v>
      </c>
      <c r="H69" s="90">
        <f t="shared" si="24"/>
        <v>-94703.78100000008</v>
      </c>
      <c r="I69" s="103">
        <f t="shared" si="25"/>
        <v>-0.08928446647096795</v>
      </c>
      <c r="J69" s="104"/>
      <c r="K69" s="15">
        <v>2462163.16</v>
      </c>
      <c r="L69" s="15">
        <v>2434689.634</v>
      </c>
      <c r="M69" s="90">
        <f t="shared" si="26"/>
        <v>27473.52600000007</v>
      </c>
      <c r="N69" s="103">
        <f t="shared" si="27"/>
        <v>0.011284200506026416</v>
      </c>
      <c r="O69" s="104"/>
      <c r="P69" s="15">
        <v>3381565.9800000004</v>
      </c>
      <c r="Q69" s="15">
        <v>3530273.874</v>
      </c>
      <c r="R69" s="90">
        <f t="shared" si="28"/>
        <v>-148707.8939999994</v>
      </c>
      <c r="S69" s="103">
        <f t="shared" si="29"/>
        <v>-0.04212361400491145</v>
      </c>
      <c r="T69" s="104"/>
      <c r="U69" s="15">
        <v>12661758.91</v>
      </c>
      <c r="V69" s="15">
        <v>15364709.264</v>
      </c>
      <c r="W69" s="90">
        <f t="shared" si="30"/>
        <v>-2702950.3540000003</v>
      </c>
      <c r="X69" s="103">
        <f t="shared" si="31"/>
        <v>-0.17591939473486157</v>
      </c>
    </row>
    <row r="70" spans="1:24" s="14" customFormat="1" ht="12.75" hidden="1" outlineLevel="2">
      <c r="A70" s="14" t="s">
        <v>589</v>
      </c>
      <c r="B70" s="14" t="s">
        <v>590</v>
      </c>
      <c r="C70" s="54" t="s">
        <v>591</v>
      </c>
      <c r="D70" s="15"/>
      <c r="E70" s="15"/>
      <c r="F70" s="15">
        <v>140358.57</v>
      </c>
      <c r="G70" s="15">
        <v>109844.29000000001</v>
      </c>
      <c r="H70" s="90">
        <f t="shared" si="24"/>
        <v>30514.28</v>
      </c>
      <c r="I70" s="103">
        <f t="shared" si="25"/>
        <v>0.2777957780053929</v>
      </c>
      <c r="J70" s="104"/>
      <c r="K70" s="15">
        <v>459044.36</v>
      </c>
      <c r="L70" s="15">
        <v>394532.45</v>
      </c>
      <c r="M70" s="90">
        <f t="shared" si="26"/>
        <v>64511.909999999974</v>
      </c>
      <c r="N70" s="103">
        <f t="shared" si="27"/>
        <v>0.16351483889348004</v>
      </c>
      <c r="O70" s="104"/>
      <c r="P70" s="15">
        <v>799630.12</v>
      </c>
      <c r="Q70" s="15">
        <v>525412.1</v>
      </c>
      <c r="R70" s="90">
        <f t="shared" si="28"/>
        <v>274218.02</v>
      </c>
      <c r="S70" s="103">
        <f t="shared" si="29"/>
        <v>0.521910363312912</v>
      </c>
      <c r="T70" s="104"/>
      <c r="U70" s="15">
        <v>1461890.96</v>
      </c>
      <c r="V70" s="15">
        <v>544302.21</v>
      </c>
      <c r="W70" s="90">
        <f t="shared" si="30"/>
        <v>917588.75</v>
      </c>
      <c r="X70" s="103">
        <f t="shared" si="31"/>
        <v>1.68580750388649</v>
      </c>
    </row>
    <row r="71" spans="1:24" s="14" customFormat="1" ht="12.75" hidden="1" outlineLevel="2">
      <c r="A71" s="14" t="s">
        <v>592</v>
      </c>
      <c r="B71" s="14" t="s">
        <v>593</v>
      </c>
      <c r="C71" s="54" t="s">
        <v>594</v>
      </c>
      <c r="D71" s="15"/>
      <c r="E71" s="15"/>
      <c r="F71" s="15">
        <v>1227229.55</v>
      </c>
      <c r="G71" s="15">
        <v>-568158.97</v>
      </c>
      <c r="H71" s="90">
        <f t="shared" si="24"/>
        <v>1795388.52</v>
      </c>
      <c r="I71" s="103">
        <f t="shared" si="25"/>
        <v>3.1600108680850365</v>
      </c>
      <c r="J71" s="104"/>
      <c r="K71" s="15">
        <v>2625595.7199999997</v>
      </c>
      <c r="L71" s="15">
        <v>-526265.63</v>
      </c>
      <c r="M71" s="90">
        <f t="shared" si="26"/>
        <v>3151861.3499999996</v>
      </c>
      <c r="N71" s="103">
        <f t="shared" si="27"/>
        <v>5.98910734489729</v>
      </c>
      <c r="O71" s="104"/>
      <c r="P71" s="15">
        <v>2238738.5399999996</v>
      </c>
      <c r="Q71" s="15">
        <v>-526265.63</v>
      </c>
      <c r="R71" s="90">
        <f t="shared" si="28"/>
        <v>2765004.1699999995</v>
      </c>
      <c r="S71" s="103">
        <f t="shared" si="29"/>
        <v>5.2540086457859685</v>
      </c>
      <c r="T71" s="104"/>
      <c r="U71" s="15">
        <v>1103783.1399999997</v>
      </c>
      <c r="V71" s="15">
        <v>-526265.63</v>
      </c>
      <c r="W71" s="90">
        <f t="shared" si="30"/>
        <v>1630048.7699999996</v>
      </c>
      <c r="X71" s="103">
        <f t="shared" si="31"/>
        <v>3.0973878533545873</v>
      </c>
    </row>
    <row r="72" spans="1:24" s="14" customFormat="1" ht="12.75" hidden="1" outlineLevel="2">
      <c r="A72" s="14" t="s">
        <v>595</v>
      </c>
      <c r="B72" s="14" t="s">
        <v>596</v>
      </c>
      <c r="C72" s="54" t="s">
        <v>597</v>
      </c>
      <c r="D72" s="15"/>
      <c r="E72" s="15"/>
      <c r="F72" s="15">
        <v>-1227229.55</v>
      </c>
      <c r="G72" s="15">
        <v>568158.97</v>
      </c>
      <c r="H72" s="90">
        <f t="shared" si="24"/>
        <v>-1795388.52</v>
      </c>
      <c r="I72" s="103">
        <f t="shared" si="25"/>
        <v>-3.1600108680850365</v>
      </c>
      <c r="J72" s="104"/>
      <c r="K72" s="15">
        <v>-2625595.7199999997</v>
      </c>
      <c r="L72" s="15">
        <v>526265.63</v>
      </c>
      <c r="M72" s="90">
        <f t="shared" si="26"/>
        <v>-3151861.3499999996</v>
      </c>
      <c r="N72" s="103">
        <f t="shared" si="27"/>
        <v>-5.98910734489729</v>
      </c>
      <c r="O72" s="104"/>
      <c r="P72" s="15">
        <v>-2238738.5399999996</v>
      </c>
      <c r="Q72" s="15">
        <v>526265.63</v>
      </c>
      <c r="R72" s="90">
        <f t="shared" si="28"/>
        <v>-2765004.1699999995</v>
      </c>
      <c r="S72" s="103">
        <f t="shared" si="29"/>
        <v>-5.2540086457859685</v>
      </c>
      <c r="T72" s="104"/>
      <c r="U72" s="15">
        <v>-1103783.1399999997</v>
      </c>
      <c r="V72" s="15">
        <v>526265.63</v>
      </c>
      <c r="W72" s="90">
        <f t="shared" si="30"/>
        <v>-1630048.7699999996</v>
      </c>
      <c r="X72" s="103">
        <f t="shared" si="31"/>
        <v>-3.0973878533545873</v>
      </c>
    </row>
    <row r="73" spans="1:24" s="14" customFormat="1" ht="12.75" hidden="1" outlineLevel="2">
      <c r="A73" s="14" t="s">
        <v>598</v>
      </c>
      <c r="B73" s="14" t="s">
        <v>599</v>
      </c>
      <c r="C73" s="54" t="s">
        <v>600</v>
      </c>
      <c r="D73" s="15"/>
      <c r="E73" s="15"/>
      <c r="F73" s="15">
        <v>67184.45</v>
      </c>
      <c r="G73" s="15">
        <v>58862.47</v>
      </c>
      <c r="H73" s="90">
        <f t="shared" si="24"/>
        <v>8321.979999999996</v>
      </c>
      <c r="I73" s="103">
        <f t="shared" si="25"/>
        <v>0.1413800678089111</v>
      </c>
      <c r="J73" s="104"/>
      <c r="K73" s="15">
        <v>85783.53</v>
      </c>
      <c r="L73" s="15">
        <v>164330.05000000002</v>
      </c>
      <c r="M73" s="90">
        <f t="shared" si="26"/>
        <v>-78546.52000000002</v>
      </c>
      <c r="N73" s="103">
        <f t="shared" si="27"/>
        <v>-0.47798025984900516</v>
      </c>
      <c r="O73" s="104"/>
      <c r="P73" s="15">
        <v>190224.62</v>
      </c>
      <c r="Q73" s="15">
        <v>222939.55000000002</v>
      </c>
      <c r="R73" s="90">
        <f t="shared" si="28"/>
        <v>-32714.930000000022</v>
      </c>
      <c r="S73" s="103">
        <f t="shared" si="29"/>
        <v>-0.14674350064849426</v>
      </c>
      <c r="T73" s="104"/>
      <c r="U73" s="15">
        <v>970144.7200000001</v>
      </c>
      <c r="V73" s="15">
        <v>2254524.35</v>
      </c>
      <c r="W73" s="90">
        <f t="shared" si="30"/>
        <v>-1284379.63</v>
      </c>
      <c r="X73" s="103">
        <f t="shared" si="31"/>
        <v>-0.5696898461087812</v>
      </c>
    </row>
    <row r="74" spans="1:24" s="14" customFormat="1" ht="12.75" hidden="1" outlineLevel="2">
      <c r="A74" s="14" t="s">
        <v>601</v>
      </c>
      <c r="B74" s="14" t="s">
        <v>602</v>
      </c>
      <c r="C74" s="54" t="s">
        <v>603</v>
      </c>
      <c r="D74" s="15"/>
      <c r="E74" s="15"/>
      <c r="F74" s="15">
        <v>-315241.08</v>
      </c>
      <c r="G74" s="15">
        <v>-306804.91000000003</v>
      </c>
      <c r="H74" s="90">
        <f t="shared" si="24"/>
        <v>-8436.169999999984</v>
      </c>
      <c r="I74" s="103">
        <f t="shared" si="25"/>
        <v>-0.027496854597274804</v>
      </c>
      <c r="J74" s="104"/>
      <c r="K74" s="15">
        <v>-850545.3300000001</v>
      </c>
      <c r="L74" s="15">
        <v>-628186.36</v>
      </c>
      <c r="M74" s="90">
        <f t="shared" si="26"/>
        <v>-222358.9700000001</v>
      </c>
      <c r="N74" s="103">
        <f t="shared" si="27"/>
        <v>-0.35396975190610647</v>
      </c>
      <c r="O74" s="104"/>
      <c r="P74" s="15">
        <v>-1336333.4900000002</v>
      </c>
      <c r="Q74" s="15">
        <v>-928555.6</v>
      </c>
      <c r="R74" s="90">
        <f t="shared" si="28"/>
        <v>-407777.89000000025</v>
      </c>
      <c r="S74" s="103">
        <f t="shared" si="29"/>
        <v>-0.4391529058679957</v>
      </c>
      <c r="T74" s="104"/>
      <c r="U74" s="15">
        <v>-3727965.19</v>
      </c>
      <c r="V74" s="15">
        <v>-3489376.732</v>
      </c>
      <c r="W74" s="90">
        <f t="shared" si="30"/>
        <v>-238588.4580000001</v>
      </c>
      <c r="X74" s="103">
        <f t="shared" si="31"/>
        <v>-0.068375666007049</v>
      </c>
    </row>
    <row r="75" spans="1:24" s="14" customFormat="1" ht="12.75" hidden="1" outlineLevel="2">
      <c r="A75" s="14" t="s">
        <v>604</v>
      </c>
      <c r="B75" s="14" t="s">
        <v>605</v>
      </c>
      <c r="C75" s="54" t="s">
        <v>606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0</v>
      </c>
      <c r="M75" s="90">
        <f t="shared" si="26"/>
        <v>0</v>
      </c>
      <c r="N75" s="103">
        <f t="shared" si="27"/>
        <v>0</v>
      </c>
      <c r="O75" s="104"/>
      <c r="P75" s="15">
        <v>0</v>
      </c>
      <c r="Q75" s="15">
        <v>0</v>
      </c>
      <c r="R75" s="90">
        <f t="shared" si="28"/>
        <v>0</v>
      </c>
      <c r="S75" s="103">
        <f t="shared" si="29"/>
        <v>0</v>
      </c>
      <c r="T75" s="104"/>
      <c r="U75" s="15">
        <v>0</v>
      </c>
      <c r="V75" s="15">
        <v>79428.90000000001</v>
      </c>
      <c r="W75" s="90">
        <f t="shared" si="30"/>
        <v>-79428.90000000001</v>
      </c>
      <c r="X75" s="103" t="str">
        <f t="shared" si="31"/>
        <v>N.M.</v>
      </c>
    </row>
    <row r="76" spans="1:24" s="14" customFormat="1" ht="12.75" hidden="1" outlineLevel="2">
      <c r="A76" s="14" t="s">
        <v>607</v>
      </c>
      <c r="B76" s="14" t="s">
        <v>608</v>
      </c>
      <c r="C76" s="54" t="s">
        <v>609</v>
      </c>
      <c r="D76" s="15"/>
      <c r="E76" s="15"/>
      <c r="F76" s="15">
        <v>0</v>
      </c>
      <c r="G76" s="15">
        <v>0</v>
      </c>
      <c r="H76" s="90">
        <f t="shared" si="24"/>
        <v>0</v>
      </c>
      <c r="I76" s="103">
        <f t="shared" si="25"/>
        <v>0</v>
      </c>
      <c r="J76" s="104"/>
      <c r="K76" s="15">
        <v>0</v>
      </c>
      <c r="L76" s="15">
        <v>0</v>
      </c>
      <c r="M76" s="90">
        <f t="shared" si="26"/>
        <v>0</v>
      </c>
      <c r="N76" s="103">
        <f t="shared" si="27"/>
        <v>0</v>
      </c>
      <c r="O76" s="104"/>
      <c r="P76" s="15">
        <v>0</v>
      </c>
      <c r="Q76" s="15">
        <v>0</v>
      </c>
      <c r="R76" s="90">
        <f t="shared" si="28"/>
        <v>0</v>
      </c>
      <c r="S76" s="103">
        <f t="shared" si="29"/>
        <v>0</v>
      </c>
      <c r="T76" s="104"/>
      <c r="U76" s="15">
        <v>0</v>
      </c>
      <c r="V76" s="15">
        <v>-13438.41</v>
      </c>
      <c r="W76" s="90">
        <f t="shared" si="30"/>
        <v>13438.41</v>
      </c>
      <c r="X76" s="103" t="str">
        <f t="shared" si="31"/>
        <v>N.M.</v>
      </c>
    </row>
    <row r="77" spans="1:24" s="14" customFormat="1" ht="12.75" hidden="1" outlineLevel="2">
      <c r="A77" s="14" t="s">
        <v>610</v>
      </c>
      <c r="B77" s="14" t="s">
        <v>611</v>
      </c>
      <c r="C77" s="54" t="s">
        <v>612</v>
      </c>
      <c r="D77" s="15"/>
      <c r="E77" s="15"/>
      <c r="F77" s="15">
        <v>73603.45</v>
      </c>
      <c r="G77" s="15">
        <v>104518.06</v>
      </c>
      <c r="H77" s="90">
        <f t="shared" si="24"/>
        <v>-30914.61</v>
      </c>
      <c r="I77" s="103">
        <f t="shared" si="25"/>
        <v>-0.2957824705127516</v>
      </c>
      <c r="J77" s="104"/>
      <c r="K77" s="15">
        <v>251186.53</v>
      </c>
      <c r="L77" s="15">
        <v>285668.2</v>
      </c>
      <c r="M77" s="90">
        <f t="shared" si="26"/>
        <v>-34481.67000000001</v>
      </c>
      <c r="N77" s="103">
        <f t="shared" si="27"/>
        <v>-0.120705314767272</v>
      </c>
      <c r="O77" s="104"/>
      <c r="P77" s="15">
        <v>309275.93</v>
      </c>
      <c r="Q77" s="15">
        <v>395602.60000000003</v>
      </c>
      <c r="R77" s="90">
        <f t="shared" si="28"/>
        <v>-86326.67000000004</v>
      </c>
      <c r="S77" s="103">
        <f t="shared" si="29"/>
        <v>-0.2182156285120473</v>
      </c>
      <c r="T77" s="104"/>
      <c r="U77" s="15">
        <v>1045281.51</v>
      </c>
      <c r="V77" s="15">
        <v>1222107.12</v>
      </c>
      <c r="W77" s="90">
        <f t="shared" si="30"/>
        <v>-176825.6100000001</v>
      </c>
      <c r="X77" s="103">
        <f t="shared" si="31"/>
        <v>-0.14468912512349988</v>
      </c>
    </row>
    <row r="78" spans="1:24" s="14" customFormat="1" ht="12.75" hidden="1" outlineLevel="2">
      <c r="A78" s="14" t="s">
        <v>613</v>
      </c>
      <c r="B78" s="14" t="s">
        <v>614</v>
      </c>
      <c r="C78" s="54" t="s">
        <v>615</v>
      </c>
      <c r="D78" s="15"/>
      <c r="E78" s="15"/>
      <c r="F78" s="15">
        <v>-1429976.12</v>
      </c>
      <c r="G78" s="15">
        <v>-1617133.73</v>
      </c>
      <c r="H78" s="90">
        <f t="shared" si="24"/>
        <v>187157.60999999987</v>
      </c>
      <c r="I78" s="103">
        <f t="shared" si="25"/>
        <v>0.11573415761972874</v>
      </c>
      <c r="J78" s="104"/>
      <c r="K78" s="15">
        <v>-3594665.69</v>
      </c>
      <c r="L78" s="15">
        <v>-4075316.65</v>
      </c>
      <c r="M78" s="90">
        <f t="shared" si="26"/>
        <v>480650.95999999996</v>
      </c>
      <c r="N78" s="103">
        <f t="shared" si="27"/>
        <v>0.11794199108430016</v>
      </c>
      <c r="O78" s="104"/>
      <c r="P78" s="15">
        <v>-5857315.279999999</v>
      </c>
      <c r="Q78" s="15">
        <v>-5599057.47</v>
      </c>
      <c r="R78" s="90">
        <f t="shared" si="28"/>
        <v>-258257.8099999996</v>
      </c>
      <c r="S78" s="103">
        <f t="shared" si="29"/>
        <v>-0.046125229359362085</v>
      </c>
      <c r="T78" s="104"/>
      <c r="U78" s="15">
        <v>-18054531</v>
      </c>
      <c r="V78" s="15">
        <v>-13859218.120000001</v>
      </c>
      <c r="W78" s="90">
        <f t="shared" si="30"/>
        <v>-4195312.879999999</v>
      </c>
      <c r="X78" s="103">
        <f t="shared" si="31"/>
        <v>-0.3027092036271379</v>
      </c>
    </row>
    <row r="79" spans="1:24" s="14" customFormat="1" ht="12.75" hidden="1" outlineLevel="2">
      <c r="A79" s="14" t="s">
        <v>616</v>
      </c>
      <c r="B79" s="14" t="s">
        <v>617</v>
      </c>
      <c r="C79" s="54" t="s">
        <v>618</v>
      </c>
      <c r="D79" s="15"/>
      <c r="E79" s="15"/>
      <c r="F79" s="15">
        <v>697102.09</v>
      </c>
      <c r="G79" s="15">
        <v>737670.28</v>
      </c>
      <c r="H79" s="90">
        <f t="shared" si="24"/>
        <v>-40568.19000000006</v>
      </c>
      <c r="I79" s="103">
        <f t="shared" si="25"/>
        <v>-0.054995017557166674</v>
      </c>
      <c r="J79" s="104"/>
      <c r="K79" s="15">
        <v>1744504.38</v>
      </c>
      <c r="L79" s="15">
        <v>1851236.21</v>
      </c>
      <c r="M79" s="90">
        <f t="shared" si="26"/>
        <v>-106731.83000000007</v>
      </c>
      <c r="N79" s="103">
        <f t="shared" si="27"/>
        <v>-0.057654355194359595</v>
      </c>
      <c r="O79" s="104"/>
      <c r="P79" s="15">
        <v>2894395.19</v>
      </c>
      <c r="Q79" s="15">
        <v>2463320.9299999997</v>
      </c>
      <c r="R79" s="90">
        <f t="shared" si="28"/>
        <v>431074.26000000024</v>
      </c>
      <c r="S79" s="103">
        <f t="shared" si="29"/>
        <v>0.174997197786973</v>
      </c>
      <c r="T79" s="104"/>
      <c r="U79" s="15">
        <v>8561207.04</v>
      </c>
      <c r="V79" s="15">
        <v>6409260.97</v>
      </c>
      <c r="W79" s="90">
        <f t="shared" si="30"/>
        <v>2151946.0699999994</v>
      </c>
      <c r="X79" s="103">
        <f t="shared" si="31"/>
        <v>0.33575572598349035</v>
      </c>
    </row>
    <row r="80" spans="1:24" s="14" customFormat="1" ht="12.75" hidden="1" outlineLevel="2">
      <c r="A80" s="14" t="s">
        <v>619</v>
      </c>
      <c r="B80" s="14" t="s">
        <v>620</v>
      </c>
      <c r="C80" s="54" t="s">
        <v>621</v>
      </c>
      <c r="D80" s="15"/>
      <c r="E80" s="15"/>
      <c r="F80" s="15">
        <v>-146481.76</v>
      </c>
      <c r="G80" s="15">
        <v>-231520.67</v>
      </c>
      <c r="H80" s="90">
        <f t="shared" si="24"/>
        <v>85038.91</v>
      </c>
      <c r="I80" s="103">
        <f t="shared" si="25"/>
        <v>0.36730590836662663</v>
      </c>
      <c r="J80" s="104"/>
      <c r="K80" s="15">
        <v>-567724.52</v>
      </c>
      <c r="L80" s="15">
        <v>-648093.13</v>
      </c>
      <c r="M80" s="90">
        <f t="shared" si="26"/>
        <v>80368.60999999999</v>
      </c>
      <c r="N80" s="103">
        <f t="shared" si="27"/>
        <v>0.12400781042070294</v>
      </c>
      <c r="O80" s="104"/>
      <c r="P80" s="15">
        <v>-597121.12</v>
      </c>
      <c r="Q80" s="15">
        <v>-944008.3500000001</v>
      </c>
      <c r="R80" s="90">
        <f t="shared" si="28"/>
        <v>346887.2300000001</v>
      </c>
      <c r="S80" s="103">
        <f t="shared" si="29"/>
        <v>0.36746203569068014</v>
      </c>
      <c r="T80" s="104"/>
      <c r="U80" s="15">
        <v>-2374559.02</v>
      </c>
      <c r="V80" s="15">
        <v>-2476122.45</v>
      </c>
      <c r="W80" s="90">
        <f t="shared" si="30"/>
        <v>101563.43000000017</v>
      </c>
      <c r="X80" s="103">
        <f t="shared" si="31"/>
        <v>0.04101712740417993</v>
      </c>
    </row>
    <row r="81" spans="1:24" s="14" customFormat="1" ht="12.75" hidden="1" outlineLevel="2">
      <c r="A81" s="14" t="s">
        <v>622</v>
      </c>
      <c r="B81" s="14" t="s">
        <v>623</v>
      </c>
      <c r="C81" s="54" t="s">
        <v>624</v>
      </c>
      <c r="D81" s="15"/>
      <c r="E81" s="15"/>
      <c r="F81" s="15">
        <v>876.09</v>
      </c>
      <c r="G81" s="15">
        <v>3294.85</v>
      </c>
      <c r="H81" s="90">
        <f t="shared" si="24"/>
        <v>-2418.7599999999998</v>
      </c>
      <c r="I81" s="103">
        <f t="shared" si="25"/>
        <v>-0.7341032216944625</v>
      </c>
      <c r="J81" s="104"/>
      <c r="K81" s="15">
        <v>2332.09</v>
      </c>
      <c r="L81" s="15">
        <v>7277.58</v>
      </c>
      <c r="M81" s="90">
        <f t="shared" si="26"/>
        <v>-4945.49</v>
      </c>
      <c r="N81" s="103">
        <f t="shared" si="27"/>
        <v>-0.6795514442987917</v>
      </c>
      <c r="O81" s="104"/>
      <c r="P81" s="15">
        <v>3835.4800000000005</v>
      </c>
      <c r="Q81" s="15">
        <v>10221.07</v>
      </c>
      <c r="R81" s="90">
        <f t="shared" si="28"/>
        <v>-6385.589999999999</v>
      </c>
      <c r="S81" s="103">
        <f t="shared" si="29"/>
        <v>-0.6247477025399493</v>
      </c>
      <c r="T81" s="104"/>
      <c r="U81" s="15">
        <v>79495.27</v>
      </c>
      <c r="V81" s="15">
        <v>60463.41</v>
      </c>
      <c r="W81" s="90">
        <f t="shared" si="30"/>
        <v>19031.86</v>
      </c>
      <c r="X81" s="103">
        <f t="shared" si="31"/>
        <v>0.31476656708577966</v>
      </c>
    </row>
    <row r="82" spans="1:24" s="14" customFormat="1" ht="12.75" hidden="1" outlineLevel="2">
      <c r="A82" s="14" t="s">
        <v>625</v>
      </c>
      <c r="B82" s="14" t="s">
        <v>626</v>
      </c>
      <c r="C82" s="54" t="s">
        <v>627</v>
      </c>
      <c r="D82" s="15"/>
      <c r="E82" s="15"/>
      <c r="F82" s="15">
        <v>0</v>
      </c>
      <c r="G82" s="15">
        <v>-3055.7200000000003</v>
      </c>
      <c r="H82" s="90">
        <f t="shared" si="24"/>
        <v>3055.7200000000003</v>
      </c>
      <c r="I82" s="103" t="str">
        <f t="shared" si="25"/>
        <v>N.M.</v>
      </c>
      <c r="J82" s="104"/>
      <c r="K82" s="15">
        <v>0</v>
      </c>
      <c r="L82" s="15">
        <v>-5622.7</v>
      </c>
      <c r="M82" s="90">
        <f t="shared" si="26"/>
        <v>5622.7</v>
      </c>
      <c r="N82" s="103" t="str">
        <f t="shared" si="27"/>
        <v>N.M.</v>
      </c>
      <c r="O82" s="104"/>
      <c r="P82" s="15">
        <v>0</v>
      </c>
      <c r="Q82" s="15">
        <v>-7047.0199999999995</v>
      </c>
      <c r="R82" s="90">
        <f t="shared" si="28"/>
        <v>7047.0199999999995</v>
      </c>
      <c r="S82" s="103" t="str">
        <f t="shared" si="29"/>
        <v>N.M.</v>
      </c>
      <c r="T82" s="104"/>
      <c r="U82" s="15">
        <v>-89.84</v>
      </c>
      <c r="V82" s="15">
        <v>-19930.07</v>
      </c>
      <c r="W82" s="90">
        <f t="shared" si="30"/>
        <v>19840.23</v>
      </c>
      <c r="X82" s="103">
        <f t="shared" si="31"/>
        <v>0.995492238612308</v>
      </c>
    </row>
    <row r="83" spans="1:24" s="14" customFormat="1" ht="12.75" hidden="1" outlineLevel="2">
      <c r="A83" s="14" t="s">
        <v>628</v>
      </c>
      <c r="B83" s="14" t="s">
        <v>629</v>
      </c>
      <c r="C83" s="54" t="s">
        <v>630</v>
      </c>
      <c r="D83" s="15"/>
      <c r="E83" s="15"/>
      <c r="F83" s="15">
        <v>0</v>
      </c>
      <c r="G83" s="15">
        <v>0</v>
      </c>
      <c r="H83" s="90">
        <f t="shared" si="24"/>
        <v>0</v>
      </c>
      <c r="I83" s="103">
        <f t="shared" si="25"/>
        <v>0</v>
      </c>
      <c r="J83" s="104"/>
      <c r="K83" s="15">
        <v>0</v>
      </c>
      <c r="L83" s="15">
        <v>0</v>
      </c>
      <c r="M83" s="90">
        <f t="shared" si="26"/>
        <v>0</v>
      </c>
      <c r="N83" s="103">
        <f t="shared" si="27"/>
        <v>0</v>
      </c>
      <c r="O83" s="104"/>
      <c r="P83" s="15">
        <v>0</v>
      </c>
      <c r="Q83" s="15">
        <v>0</v>
      </c>
      <c r="R83" s="90">
        <f t="shared" si="28"/>
        <v>0</v>
      </c>
      <c r="S83" s="103">
        <f t="shared" si="29"/>
        <v>0</v>
      </c>
      <c r="T83" s="104"/>
      <c r="U83" s="15">
        <v>0</v>
      </c>
      <c r="V83" s="15">
        <v>-2462.41</v>
      </c>
      <c r="W83" s="90">
        <f t="shared" si="30"/>
        <v>2462.41</v>
      </c>
      <c r="X83" s="103" t="str">
        <f t="shared" si="31"/>
        <v>N.M.</v>
      </c>
    </row>
    <row r="84" spans="1:24" ht="12.75" hidden="1" outlineLevel="1">
      <c r="A84" s="1" t="s">
        <v>324</v>
      </c>
      <c r="B84" s="9" t="s">
        <v>304</v>
      </c>
      <c r="C84" s="66" t="s">
        <v>393</v>
      </c>
      <c r="D84" s="28"/>
      <c r="E84" s="28"/>
      <c r="F84" s="17">
        <v>6404453.060999999</v>
      </c>
      <c r="G84" s="17">
        <v>7317548.380000001</v>
      </c>
      <c r="H84" s="35">
        <f aca="true" t="shared" si="32" ref="H84:H90">+F84-G84</f>
        <v>-913095.319000002</v>
      </c>
      <c r="I84" s="95">
        <f aca="true" t="shared" si="33" ref="I84:I90">IF(G84&lt;0,IF(H84=0,0,IF(OR(G84=0,F84=0),"N.M.",IF(ABS(H84/G84)&gt;=10,"N.M.",H84/(-G84)))),IF(H84=0,0,IF(OR(G84=0,F84=0),"N.M.",IF(ABS(H84/G84)&gt;=10,"N.M.",H84/G84))))</f>
        <v>-0.12478158962305376</v>
      </c>
      <c r="J84" s="106" t="s">
        <v>301</v>
      </c>
      <c r="K84" s="17">
        <v>13709205.601</v>
      </c>
      <c r="L84" s="17">
        <v>16900115.572999988</v>
      </c>
      <c r="M84" s="35">
        <f aca="true" t="shared" si="34" ref="M84:M90">+K84-L84</f>
        <v>-3190909.971999988</v>
      </c>
      <c r="N84" s="95">
        <f aca="true" t="shared" si="35" ref="N84:N90">IF(L84&lt;0,IF(M84=0,0,IF(OR(L84=0,K84=0),"N.M.",IF(ABS(M84/L84)&gt;=10,"N.M.",M84/(-L84)))),IF(M84=0,0,IF(OR(L84=0,K84=0),"N.M.",IF(ABS(M84/L84)&gt;=10,"N.M.",M84/L84))))</f>
        <v>-0.18880994974364904</v>
      </c>
      <c r="P84" s="17">
        <v>19484532.301000006</v>
      </c>
      <c r="Q84" s="17">
        <v>24767587.86299999</v>
      </c>
      <c r="R84" s="35">
        <f aca="true" t="shared" si="36" ref="R84:R90">+P84-Q84</f>
        <v>-5283055.561999984</v>
      </c>
      <c r="S84" s="95">
        <f aca="true" t="shared" si="37" ref="S84:S90">IF(Q84&lt;0,IF(R84=0,0,IF(OR(Q84=0,P84=0),"N.M.",IF(ABS(R84/Q84)&gt;=10,"N.M.",R84/(-Q84)))),IF(R84=0,0,IF(OR(Q84=0,P84=0),"N.M.",IF(ABS(R84/Q84)&gt;=10,"N.M.",R84/Q84))))</f>
        <v>-0.21330521127946733</v>
      </c>
      <c r="T84" s="106" t="s">
        <v>302</v>
      </c>
      <c r="U84" s="17">
        <v>89582387.86499998</v>
      </c>
      <c r="V84" s="17">
        <v>85188485.27099998</v>
      </c>
      <c r="W84" s="35">
        <f aca="true" t="shared" si="38" ref="W84:W90">+U84-V84</f>
        <v>4393902.593999997</v>
      </c>
      <c r="X84" s="95">
        <f aca="true" t="shared" si="39" ref="X84:X90">IF(V84&lt;0,IF(W84=0,0,IF(OR(V84=0,U84=0),"N.M.",IF(ABS(W84/V84)&gt;=10,"N.M.",W84/(-V84)))),IF(W84=0,0,IF(OR(V84=0,U84=0),"N.M.",IF(ABS(W84/V84)&gt;=10,"N.M.",W84/V84))))</f>
        <v>0.05157859750671934</v>
      </c>
    </row>
    <row r="85" spans="1:24" s="14" customFormat="1" ht="12.75" hidden="1" outlineLevel="2">
      <c r="A85" s="14" t="s">
        <v>631</v>
      </c>
      <c r="B85" s="14" t="s">
        <v>632</v>
      </c>
      <c r="C85" s="54" t="s">
        <v>633</v>
      </c>
      <c r="D85" s="15"/>
      <c r="E85" s="15"/>
      <c r="F85" s="15">
        <v>9913.23</v>
      </c>
      <c r="G85" s="15">
        <v>12793.06</v>
      </c>
      <c r="H85" s="90">
        <f t="shared" si="32"/>
        <v>-2879.83</v>
      </c>
      <c r="I85" s="103">
        <f t="shared" si="33"/>
        <v>-0.22510876991118622</v>
      </c>
      <c r="J85" s="104"/>
      <c r="K85" s="15">
        <v>10838.99</v>
      </c>
      <c r="L85" s="15">
        <v>31605.66</v>
      </c>
      <c r="M85" s="90">
        <f t="shared" si="34"/>
        <v>-20766.67</v>
      </c>
      <c r="N85" s="103">
        <f t="shared" si="35"/>
        <v>-0.6570554134923934</v>
      </c>
      <c r="O85" s="104"/>
      <c r="P85" s="15">
        <v>3621.129999999999</v>
      </c>
      <c r="Q85" s="15">
        <v>43662.41</v>
      </c>
      <c r="R85" s="90">
        <f t="shared" si="36"/>
        <v>-40041.280000000006</v>
      </c>
      <c r="S85" s="103">
        <f t="shared" si="37"/>
        <v>-0.9170652742255868</v>
      </c>
      <c r="T85" s="104"/>
      <c r="U85" s="15">
        <v>-32617.160000000003</v>
      </c>
      <c r="V85" s="15">
        <v>-73107.41</v>
      </c>
      <c r="W85" s="90">
        <f t="shared" si="38"/>
        <v>40490.25</v>
      </c>
      <c r="X85" s="103">
        <f t="shared" si="39"/>
        <v>0.553846046522507</v>
      </c>
    </row>
    <row r="86" spans="1:24" s="14" customFormat="1" ht="12.75" hidden="1" outlineLevel="2">
      <c r="A86" s="14" t="s">
        <v>634</v>
      </c>
      <c r="B86" s="14" t="s">
        <v>635</v>
      </c>
      <c r="C86" s="54" t="s">
        <v>636</v>
      </c>
      <c r="D86" s="15"/>
      <c r="E86" s="15"/>
      <c r="F86" s="15">
        <v>27898.79</v>
      </c>
      <c r="G86" s="15">
        <v>104073.11</v>
      </c>
      <c r="H86" s="90">
        <f t="shared" si="32"/>
        <v>-76174.32</v>
      </c>
      <c r="I86" s="103">
        <f t="shared" si="33"/>
        <v>-0.7319308513025123</v>
      </c>
      <c r="J86" s="104"/>
      <c r="K86" s="15">
        <v>40908.200000000004</v>
      </c>
      <c r="L86" s="15">
        <v>257283.38</v>
      </c>
      <c r="M86" s="90">
        <f t="shared" si="34"/>
        <v>-216375.18</v>
      </c>
      <c r="N86" s="103">
        <f t="shared" si="35"/>
        <v>-0.8409994458250665</v>
      </c>
      <c r="O86" s="104"/>
      <c r="P86" s="15">
        <v>78415.66</v>
      </c>
      <c r="Q86" s="15">
        <v>406036.75</v>
      </c>
      <c r="R86" s="90">
        <f t="shared" si="36"/>
        <v>-327621.08999999997</v>
      </c>
      <c r="S86" s="103">
        <f t="shared" si="37"/>
        <v>-0.8068754613960435</v>
      </c>
      <c r="T86" s="104"/>
      <c r="U86" s="15">
        <v>506362.03</v>
      </c>
      <c r="V86" s="15">
        <v>805446.8200000001</v>
      </c>
      <c r="W86" s="90">
        <f t="shared" si="38"/>
        <v>-299084.79000000004</v>
      </c>
      <c r="X86" s="103">
        <f t="shared" si="39"/>
        <v>-0.37132779293858287</v>
      </c>
    </row>
    <row r="87" spans="1:24" s="14" customFormat="1" ht="12.75" hidden="1" outlineLevel="2">
      <c r="A87" s="14" t="s">
        <v>637</v>
      </c>
      <c r="B87" s="14" t="s">
        <v>638</v>
      </c>
      <c r="C87" s="54" t="s">
        <v>639</v>
      </c>
      <c r="D87" s="15"/>
      <c r="E87" s="15"/>
      <c r="F87" s="15">
        <v>4682989</v>
      </c>
      <c r="G87" s="15">
        <v>4535764</v>
      </c>
      <c r="H87" s="90">
        <f t="shared" si="32"/>
        <v>147225</v>
      </c>
      <c r="I87" s="103">
        <f t="shared" si="33"/>
        <v>0.032458699350318934</v>
      </c>
      <c r="J87" s="104"/>
      <c r="K87" s="15">
        <v>9754168</v>
      </c>
      <c r="L87" s="15">
        <v>9952950</v>
      </c>
      <c r="M87" s="90">
        <f t="shared" si="34"/>
        <v>-198782</v>
      </c>
      <c r="N87" s="103">
        <f t="shared" si="35"/>
        <v>-0.019972169055405685</v>
      </c>
      <c r="O87" s="104"/>
      <c r="P87" s="15">
        <v>12257135</v>
      </c>
      <c r="Q87" s="15">
        <v>15879314</v>
      </c>
      <c r="R87" s="90">
        <f t="shared" si="36"/>
        <v>-3622179</v>
      </c>
      <c r="S87" s="103">
        <f t="shared" si="37"/>
        <v>-0.22810676834024443</v>
      </c>
      <c r="T87" s="104"/>
      <c r="U87" s="15">
        <v>57578607</v>
      </c>
      <c r="V87" s="15">
        <v>64454600.94</v>
      </c>
      <c r="W87" s="90">
        <f t="shared" si="38"/>
        <v>-6875993.939999998</v>
      </c>
      <c r="X87" s="103">
        <f t="shared" si="39"/>
        <v>-0.106679644893012</v>
      </c>
    </row>
    <row r="88" spans="1:24" ht="12.75" hidden="1" outlineLevel="1">
      <c r="A88" s="1" t="s">
        <v>325</v>
      </c>
      <c r="B88" s="9" t="s">
        <v>303</v>
      </c>
      <c r="C88" s="67" t="s">
        <v>394</v>
      </c>
      <c r="D88" s="28"/>
      <c r="E88" s="28"/>
      <c r="F88" s="125">
        <v>4720801.02</v>
      </c>
      <c r="G88" s="125">
        <v>4652630.17</v>
      </c>
      <c r="H88" s="128">
        <f t="shared" si="32"/>
        <v>68170.84999999963</v>
      </c>
      <c r="I88" s="96">
        <f t="shared" si="33"/>
        <v>0.014652110206300714</v>
      </c>
      <c r="J88" s="106" t="s">
        <v>301</v>
      </c>
      <c r="K88" s="125">
        <v>9805915.19</v>
      </c>
      <c r="L88" s="125">
        <v>10241839.04</v>
      </c>
      <c r="M88" s="128">
        <f t="shared" si="34"/>
        <v>-435923.8499999996</v>
      </c>
      <c r="N88" s="96">
        <f t="shared" si="35"/>
        <v>-0.0425630444198037</v>
      </c>
      <c r="P88" s="125">
        <v>12339171.790000001</v>
      </c>
      <c r="Q88" s="125">
        <v>16329013.16</v>
      </c>
      <c r="R88" s="128">
        <f t="shared" si="36"/>
        <v>-3989841.369999999</v>
      </c>
      <c r="S88" s="96">
        <f t="shared" si="37"/>
        <v>-0.24434063044138052</v>
      </c>
      <c r="T88" s="106" t="s">
        <v>302</v>
      </c>
      <c r="U88" s="125">
        <v>58052351.870000005</v>
      </c>
      <c r="V88" s="125">
        <v>65186940.349999994</v>
      </c>
      <c r="W88" s="128">
        <f t="shared" si="38"/>
        <v>-7134588.479999989</v>
      </c>
      <c r="X88" s="96">
        <f t="shared" si="39"/>
        <v>-0.10944812629175638</v>
      </c>
    </row>
    <row r="89" spans="1:24" ht="12.75" collapsed="1">
      <c r="A89" s="1" t="s">
        <v>326</v>
      </c>
      <c r="C89" s="62" t="s">
        <v>316</v>
      </c>
      <c r="D89" s="28"/>
      <c r="E89" s="28"/>
      <c r="F89" s="17">
        <v>11125254.081</v>
      </c>
      <c r="G89" s="17">
        <v>11970178.55</v>
      </c>
      <c r="H89" s="35">
        <f t="shared" si="32"/>
        <v>-844924.4690000005</v>
      </c>
      <c r="I89" s="95">
        <f t="shared" si="33"/>
        <v>-0.07058578662554707</v>
      </c>
      <c r="J89" s="106" t="s">
        <v>301</v>
      </c>
      <c r="K89" s="17">
        <v>23515120.791</v>
      </c>
      <c r="L89" s="17">
        <v>27141954.612999998</v>
      </c>
      <c r="M89" s="35">
        <f t="shared" si="34"/>
        <v>-3626833.821999997</v>
      </c>
      <c r="N89" s="95">
        <f t="shared" si="35"/>
        <v>-0.1336246366082595</v>
      </c>
      <c r="P89" s="17">
        <v>31823704.091000002</v>
      </c>
      <c r="Q89" s="17">
        <v>41096601.023</v>
      </c>
      <c r="R89" s="35">
        <f t="shared" si="36"/>
        <v>-9272896.932</v>
      </c>
      <c r="S89" s="95">
        <f t="shared" si="37"/>
        <v>-0.22563659040343403</v>
      </c>
      <c r="T89" s="106" t="s">
        <v>302</v>
      </c>
      <c r="U89" s="17">
        <v>147634739.735</v>
      </c>
      <c r="V89" s="17">
        <v>150375425.621</v>
      </c>
      <c r="W89" s="35">
        <f t="shared" si="38"/>
        <v>-2740685.8859999776</v>
      </c>
      <c r="X89" s="95">
        <f t="shared" si="39"/>
        <v>-0.018225623466612748</v>
      </c>
    </row>
    <row r="90" spans="1:24" ht="12.75">
      <c r="A90" s="1" t="s">
        <v>327</v>
      </c>
      <c r="C90" s="68" t="s">
        <v>317</v>
      </c>
      <c r="D90" s="69"/>
      <c r="E90" s="69"/>
      <c r="F90" s="126">
        <v>58631723.011</v>
      </c>
      <c r="G90" s="126">
        <v>62589118.95</v>
      </c>
      <c r="H90" s="133">
        <f t="shared" si="32"/>
        <v>-3957395.939000003</v>
      </c>
      <c r="I90" s="97">
        <f t="shared" si="33"/>
        <v>-0.06322817776299762</v>
      </c>
      <c r="J90" s="106" t="s">
        <v>301</v>
      </c>
      <c r="K90" s="126">
        <v>132060293.651</v>
      </c>
      <c r="L90" s="126">
        <v>129755556.86299999</v>
      </c>
      <c r="M90" s="133">
        <f t="shared" si="34"/>
        <v>2304736.7880000025</v>
      </c>
      <c r="N90" s="97">
        <f t="shared" si="35"/>
        <v>0.017762143246268954</v>
      </c>
      <c r="P90" s="126">
        <v>205827595.68100002</v>
      </c>
      <c r="Q90" s="126">
        <v>186073654.43299997</v>
      </c>
      <c r="R90" s="133">
        <f t="shared" si="36"/>
        <v>19753941.248000056</v>
      </c>
      <c r="S90" s="97">
        <f t="shared" si="37"/>
        <v>0.10616194596808388</v>
      </c>
      <c r="T90" s="106" t="s">
        <v>302</v>
      </c>
      <c r="U90" s="126">
        <v>694645776.225</v>
      </c>
      <c r="V90" s="126">
        <v>644401871.481</v>
      </c>
      <c r="W90" s="133">
        <f t="shared" si="38"/>
        <v>50243904.74400008</v>
      </c>
      <c r="X90" s="97">
        <f t="shared" si="39"/>
        <v>0.07796983057874547</v>
      </c>
    </row>
    <row r="91" spans="1:24" ht="0.75" customHeight="1" hidden="1" outlineLevel="1">
      <c r="A91" s="1"/>
      <c r="C91" s="70"/>
      <c r="D91" s="69"/>
      <c r="E91" s="69"/>
      <c r="F91" s="127"/>
      <c r="G91" s="127"/>
      <c r="H91" s="134"/>
      <c r="I91" s="95"/>
      <c r="K91" s="127"/>
      <c r="L91" s="127"/>
      <c r="M91" s="134"/>
      <c r="N91" s="95"/>
      <c r="P91" s="127"/>
      <c r="Q91" s="127"/>
      <c r="R91" s="134"/>
      <c r="S91" s="95"/>
      <c r="U91" s="127"/>
      <c r="V91" s="127"/>
      <c r="W91" s="134"/>
      <c r="X91" s="95"/>
    </row>
    <row r="92" spans="1:24" ht="12.75" hidden="1" outlineLevel="1">
      <c r="A92" s="1" t="s">
        <v>328</v>
      </c>
      <c r="B92" s="9" t="s">
        <v>304</v>
      </c>
      <c r="C92" s="71" t="s">
        <v>306</v>
      </c>
      <c r="D92" s="69"/>
      <c r="E92" s="69"/>
      <c r="F92" s="127">
        <v>0</v>
      </c>
      <c r="G92" s="127">
        <v>0</v>
      </c>
      <c r="H92" s="134">
        <f>+F92-G92</f>
        <v>0</v>
      </c>
      <c r="I92" s="95">
        <f>IF(G92&lt;0,IF(H92=0,0,IF(OR(G92=0,F92=0),"N.M.",IF(ABS(H92/G92)&gt;=10,"N.M.",H92/(-G92)))),IF(H92=0,0,IF(OR(G92=0,F92=0),"N.M.",IF(ABS(H92/G92)&gt;=10,"N.M.",H92/G92))))</f>
        <v>0</v>
      </c>
      <c r="K92" s="127">
        <v>0</v>
      </c>
      <c r="L92" s="127">
        <v>0</v>
      </c>
      <c r="M92" s="134">
        <f>+K92-L92</f>
        <v>0</v>
      </c>
      <c r="N92" s="95">
        <f>IF(L92&lt;0,IF(M92=0,0,IF(OR(L92=0,K92=0),"N.M.",IF(ABS(M92/L92)&gt;=10,"N.M.",M92/(-L92)))),IF(M92=0,0,IF(OR(L92=0,K92=0),"N.M.",IF(ABS(M92/L92)&gt;=10,"N.M.",M92/L92))))</f>
        <v>0</v>
      </c>
      <c r="P92" s="127">
        <v>0</v>
      </c>
      <c r="Q92" s="127">
        <v>0</v>
      </c>
      <c r="R92" s="134">
        <f>+P92-Q92</f>
        <v>0</v>
      </c>
      <c r="S92" s="95">
        <f>IF(Q92&lt;0,IF(R92=0,0,IF(OR(Q92=0,P92=0),"N.M.",IF(ABS(R92/Q92)&gt;=10,"N.M.",R92/(-Q92)))),IF(R92=0,0,IF(OR(Q92=0,P92=0),"N.M.",IF(ABS(R92/Q92)&gt;=10,"N.M.",R92/Q92))))</f>
        <v>0</v>
      </c>
      <c r="U92" s="127">
        <v>0</v>
      </c>
      <c r="V92" s="127">
        <v>0</v>
      </c>
      <c r="W92" s="134">
        <f>+U92-V92</f>
        <v>0</v>
      </c>
      <c r="X92" s="95">
        <f>IF(V92&lt;0,IF(W92=0,0,IF(OR(V92=0,U92=0),"N.M.",IF(ABS(W92/V92)&gt;=10,"N.M.",W92/(-V92)))),IF(W92=0,0,IF(OR(V92=0,U92=0),"N.M.",IF(ABS(W92/V92)&gt;=10,"N.M.",W92/V92))))</f>
        <v>0</v>
      </c>
    </row>
    <row r="93" spans="1:24" ht="12.75" hidden="1" outlineLevel="1">
      <c r="A93" s="1" t="s">
        <v>329</v>
      </c>
      <c r="B93" s="9" t="s">
        <v>303</v>
      </c>
      <c r="C93" s="63" t="s">
        <v>307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ht="12.75" collapsed="1">
      <c r="A94" s="1" t="s">
        <v>340</v>
      </c>
      <c r="C94" s="72" t="s">
        <v>318</v>
      </c>
      <c r="D94" s="28"/>
      <c r="E94" s="28"/>
      <c r="F94" s="125">
        <v>0</v>
      </c>
      <c r="G94" s="125">
        <v>0</v>
      </c>
      <c r="H94" s="128">
        <f>+F94-G94</f>
        <v>0</v>
      </c>
      <c r="I94" s="96">
        <f>IF(G94&lt;0,IF(H94=0,0,IF(OR(G94=0,F94=0),"N.M.",IF(ABS(H94/G94)&gt;=10,"N.M.",H94/(-G94)))),IF(H94=0,0,IF(OR(G94=0,F94=0),"N.M.",IF(ABS(H94/G94)&gt;=10,"N.M.",H94/G94))))</f>
        <v>0</v>
      </c>
      <c r="J94" s="106" t="s">
        <v>301</v>
      </c>
      <c r="K94" s="125">
        <v>0</v>
      </c>
      <c r="L94" s="125">
        <v>0</v>
      </c>
      <c r="M94" s="128">
        <f>+K94-L94</f>
        <v>0</v>
      </c>
      <c r="N94" s="96">
        <f>IF(L94&lt;0,IF(M94=0,0,IF(OR(L94=0,K94=0),"N.M.",IF(ABS(M94/L94)&gt;=10,"N.M.",M94/(-L94)))),IF(M94=0,0,IF(OR(L94=0,K94=0),"N.M.",IF(ABS(M94/L94)&gt;=10,"N.M.",M94/L94))))</f>
        <v>0</v>
      </c>
      <c r="P94" s="125">
        <v>0</v>
      </c>
      <c r="Q94" s="125">
        <v>0</v>
      </c>
      <c r="R94" s="128">
        <f>+P94-Q94</f>
        <v>0</v>
      </c>
      <c r="S94" s="96">
        <f>IF(Q94&lt;0,IF(R94=0,0,IF(OR(Q94=0,P94=0),"N.M.",IF(ABS(R94/Q94)&gt;=10,"N.M.",R94/(-Q94)))),IF(R94=0,0,IF(OR(Q94=0,P94=0),"N.M.",IF(ABS(R94/Q94)&gt;=10,"N.M.",R94/Q94))))</f>
        <v>0</v>
      </c>
      <c r="U94" s="125">
        <v>0</v>
      </c>
      <c r="V94" s="125">
        <v>0</v>
      </c>
      <c r="W94" s="128">
        <f>+U94-V94</f>
        <v>0</v>
      </c>
      <c r="X94" s="96">
        <f>IF(V94&lt;0,IF(W94=0,0,IF(OR(V94=0,U94=0),"N.M.",IF(ABS(W94/V94)&gt;=10,"N.M.",W94/(-V94)))),IF(W94=0,0,IF(OR(V94=0,U94=0),"N.M.",IF(ABS(W94/V94)&gt;=10,"N.M.",W94/V94))))</f>
        <v>0</v>
      </c>
    </row>
    <row r="95" spans="1:24" s="12" customFormat="1" ht="12.75">
      <c r="A95" s="13" t="s">
        <v>330</v>
      </c>
      <c r="C95" s="80" t="s">
        <v>338</v>
      </c>
      <c r="D95" s="65"/>
      <c r="E95" s="65"/>
      <c r="F95" s="34">
        <v>58631723.011</v>
      </c>
      <c r="G95" s="34">
        <v>62589118.95</v>
      </c>
      <c r="H95" s="29">
        <f>+F95-G95</f>
        <v>-3957395.939000003</v>
      </c>
      <c r="I95" s="98">
        <f>IF(G95&lt;0,IF(H95=0,0,IF(OR(G95=0,F95=0),"N.M.",IF(ABS(H95/G95)&gt;=10,"N.M.",H95/(-G95)))),IF(H95=0,0,IF(OR(G95=0,F95=0),"N.M.",IF(ABS(H95/G95)&gt;=10,"N.M.",H95/G95))))</f>
        <v>-0.06322817776299762</v>
      </c>
      <c r="J95" s="112" t="s">
        <v>301</v>
      </c>
      <c r="K95" s="34">
        <v>132060293.651</v>
      </c>
      <c r="L95" s="34">
        <v>129755556.86299999</v>
      </c>
      <c r="M95" s="29">
        <f>+K95-L95</f>
        <v>2304736.7880000025</v>
      </c>
      <c r="N95" s="98">
        <f>IF(L95&lt;0,IF(M95=0,0,IF(OR(L95=0,K95=0),"N.M.",IF(ABS(M95/L95)&gt;=10,"N.M.",M95/(-L95)))),IF(M95=0,0,IF(OR(L95=0,K95=0),"N.M.",IF(ABS(M95/L95)&gt;=10,"N.M.",M95/L95))))</f>
        <v>0.017762143246268954</v>
      </c>
      <c r="O95" s="112"/>
      <c r="P95" s="34">
        <v>205827595.68100002</v>
      </c>
      <c r="Q95" s="34">
        <v>186073654.43299997</v>
      </c>
      <c r="R95" s="29">
        <f>+P95-Q95</f>
        <v>19753941.248000056</v>
      </c>
      <c r="S95" s="98">
        <f>IF(Q95&lt;0,IF(R95=0,0,IF(OR(Q95=0,P95=0),"N.M.",IF(ABS(R95/Q95)&gt;=10,"N.M.",R95/(-Q95)))),IF(R95=0,0,IF(OR(Q95=0,P95=0),"N.M.",IF(ABS(R95/Q95)&gt;=10,"N.M.",R95/Q95))))</f>
        <v>0.10616194596808388</v>
      </c>
      <c r="T95" s="112"/>
      <c r="U95" s="34">
        <v>694645776.225</v>
      </c>
      <c r="V95" s="34">
        <v>644401871.481</v>
      </c>
      <c r="W95" s="29">
        <f>+U95-V95</f>
        <v>50243904.74400008</v>
      </c>
      <c r="X95" s="98">
        <f>IF(V95&lt;0,IF(W95=0,0,IF(OR(V95=0,U95=0),"N.M.",IF(ABS(W95/V95)&gt;=10,"N.M.",W95/(-V95)))),IF(W95=0,0,IF(OR(V95=0,U95=0),"N.M.",IF(ABS(W95/V95)&gt;=10,"N.M.",W95/V95))))</f>
        <v>0.07796983057874547</v>
      </c>
    </row>
    <row r="96" spans="1:24" s="12" customFormat="1" ht="0.75" customHeight="1" hidden="1" outlineLevel="1">
      <c r="A96" s="13"/>
      <c r="C96" s="64"/>
      <c r="D96" s="65"/>
      <c r="E96" s="65"/>
      <c r="F96" s="34"/>
      <c r="G96" s="34"/>
      <c r="H96" s="29"/>
      <c r="I96" s="98"/>
      <c r="J96" s="112"/>
      <c r="K96" s="34"/>
      <c r="L96" s="34"/>
      <c r="M96" s="29"/>
      <c r="N96" s="98"/>
      <c r="O96" s="112"/>
      <c r="P96" s="34"/>
      <c r="Q96" s="34"/>
      <c r="R96" s="29"/>
      <c r="S96" s="98"/>
      <c r="T96" s="112"/>
      <c r="U96" s="34"/>
      <c r="V96" s="34"/>
      <c r="W96" s="29"/>
      <c r="X96" s="98"/>
    </row>
    <row r="97" spans="1:24" s="14" customFormat="1" ht="12.75" hidden="1" outlineLevel="2">
      <c r="A97" s="14" t="s">
        <v>640</v>
      </c>
      <c r="B97" s="14" t="s">
        <v>641</v>
      </c>
      <c r="C97" s="54" t="s">
        <v>642</v>
      </c>
      <c r="D97" s="15"/>
      <c r="E97" s="15"/>
      <c r="F97" s="15">
        <v>379934.73</v>
      </c>
      <c r="G97" s="15">
        <v>167532.11000000002</v>
      </c>
      <c r="H97" s="90">
        <f aca="true" t="shared" si="40" ref="H97:H118">+F97-G97</f>
        <v>212402.61999999997</v>
      </c>
      <c r="I97" s="103">
        <f aca="true" t="shared" si="41" ref="I97:I118">IF(G97&lt;0,IF(H97=0,0,IF(OR(G97=0,F97=0),"N.M.",IF(ABS(H97/G97)&gt;=10,"N.M.",H97/(-G97)))),IF(H97=0,0,IF(OR(G97=0,F97=0),"N.M.",IF(ABS(H97/G97)&gt;=10,"N.M.",H97/G97))))</f>
        <v>1.2678322979397798</v>
      </c>
      <c r="J97" s="104"/>
      <c r="K97" s="15">
        <v>844408.13</v>
      </c>
      <c r="L97" s="15">
        <v>334082.28</v>
      </c>
      <c r="M97" s="90">
        <f aca="true" t="shared" si="42" ref="M97:M118">+K97-L97</f>
        <v>510325.85</v>
      </c>
      <c r="N97" s="103">
        <f aca="true" t="shared" si="43" ref="N97:N118">IF(L97&lt;0,IF(M97=0,0,IF(OR(L97=0,K97=0),"N.M.",IF(ABS(M97/L97)&gt;=10,"N.M.",M97/(-L97)))),IF(M97=0,0,IF(OR(L97=0,K97=0),"N.M.",IF(ABS(M97/L97)&gt;=10,"N.M.",M97/L97))))</f>
        <v>1.5275453998937025</v>
      </c>
      <c r="O97" s="104"/>
      <c r="P97" s="15">
        <v>1184474.02</v>
      </c>
      <c r="Q97" s="15">
        <v>424909.22000000003</v>
      </c>
      <c r="R97" s="90">
        <f aca="true" t="shared" si="44" ref="R97:R118">+P97-Q97</f>
        <v>759564.8</v>
      </c>
      <c r="S97" s="103">
        <f aca="true" t="shared" si="45" ref="S97:S118">IF(Q97&lt;0,IF(R97=0,0,IF(OR(Q97=0,P97=0),"N.M.",IF(ABS(R97/Q97)&gt;=10,"N.M.",R97/(-Q97)))),IF(R97=0,0,IF(OR(Q97=0,P97=0),"N.M.",IF(ABS(R97/Q97)&gt;=10,"N.M.",R97/Q97))))</f>
        <v>1.7875931240089353</v>
      </c>
      <c r="T97" s="104"/>
      <c r="U97" s="15">
        <v>2606150.15</v>
      </c>
      <c r="V97" s="15">
        <v>1213490.61</v>
      </c>
      <c r="W97" s="90">
        <f aca="true" t="shared" si="46" ref="W97:W118">+U97-V97</f>
        <v>1392659.5399999998</v>
      </c>
      <c r="X97" s="103">
        <f aca="true" t="shared" si="47" ref="X97:X118">IF(V97&lt;0,IF(W97=0,0,IF(OR(V97=0,U97=0),"N.M.",IF(ABS(W97/V97)&gt;=10,"N.M.",W97/(-V97)))),IF(W97=0,0,IF(OR(V97=0,U97=0),"N.M.",IF(ABS(W97/V97)&gt;=10,"N.M.",W97/V97))))</f>
        <v>1.1476475619370468</v>
      </c>
    </row>
    <row r="98" spans="1:24" s="14" customFormat="1" ht="12.75" hidden="1" outlineLevel="2">
      <c r="A98" s="14" t="s">
        <v>643</v>
      </c>
      <c r="B98" s="14" t="s">
        <v>644</v>
      </c>
      <c r="C98" s="54" t="s">
        <v>645</v>
      </c>
      <c r="D98" s="15"/>
      <c r="E98" s="15"/>
      <c r="F98" s="15">
        <v>0</v>
      </c>
      <c r="G98" s="15">
        <v>5905.78</v>
      </c>
      <c r="H98" s="90">
        <f t="shared" si="40"/>
        <v>-5905.78</v>
      </c>
      <c r="I98" s="103" t="str">
        <f t="shared" si="41"/>
        <v>N.M.</v>
      </c>
      <c r="J98" s="104"/>
      <c r="K98" s="15">
        <v>0</v>
      </c>
      <c r="L98" s="15">
        <v>12816.74</v>
      </c>
      <c r="M98" s="90">
        <f t="shared" si="42"/>
        <v>-12816.74</v>
      </c>
      <c r="N98" s="103" t="str">
        <f t="shared" si="43"/>
        <v>N.M.</v>
      </c>
      <c r="O98" s="104"/>
      <c r="P98" s="15">
        <v>0</v>
      </c>
      <c r="Q98" s="15">
        <v>13018.94</v>
      </c>
      <c r="R98" s="90">
        <f t="shared" si="44"/>
        <v>-13018.94</v>
      </c>
      <c r="S98" s="103" t="str">
        <f t="shared" si="45"/>
        <v>N.M.</v>
      </c>
      <c r="T98" s="104"/>
      <c r="U98" s="15">
        <v>-115.03</v>
      </c>
      <c r="V98" s="15">
        <v>16905.04</v>
      </c>
      <c r="W98" s="90">
        <f t="shared" si="46"/>
        <v>-17020.07</v>
      </c>
      <c r="X98" s="103">
        <f t="shared" si="47"/>
        <v>-1.0068044796108142</v>
      </c>
    </row>
    <row r="99" spans="1:24" s="14" customFormat="1" ht="12.75" hidden="1" outlineLevel="2">
      <c r="A99" s="14" t="s">
        <v>646</v>
      </c>
      <c r="B99" s="14" t="s">
        <v>647</v>
      </c>
      <c r="C99" s="54" t="s">
        <v>648</v>
      </c>
      <c r="D99" s="15"/>
      <c r="E99" s="15"/>
      <c r="F99" s="15">
        <v>6209.29</v>
      </c>
      <c r="G99" s="15">
        <v>6664.33</v>
      </c>
      <c r="H99" s="90">
        <f t="shared" si="40"/>
        <v>-455.03999999999996</v>
      </c>
      <c r="I99" s="103">
        <f t="shared" si="41"/>
        <v>-0.06827993211620673</v>
      </c>
      <c r="J99" s="104"/>
      <c r="K99" s="15">
        <v>23442.83</v>
      </c>
      <c r="L99" s="15">
        <v>17783.38</v>
      </c>
      <c r="M99" s="90">
        <f t="shared" si="42"/>
        <v>5659.450000000001</v>
      </c>
      <c r="N99" s="103">
        <f t="shared" si="43"/>
        <v>0.31824377593011005</v>
      </c>
      <c r="O99" s="104"/>
      <c r="P99" s="15">
        <v>80558.3</v>
      </c>
      <c r="Q99" s="15">
        <v>20574.43</v>
      </c>
      <c r="R99" s="90">
        <f t="shared" si="44"/>
        <v>59983.87</v>
      </c>
      <c r="S99" s="103">
        <f t="shared" si="45"/>
        <v>2.9154571961410354</v>
      </c>
      <c r="T99" s="104"/>
      <c r="U99" s="15">
        <v>248229.41999999998</v>
      </c>
      <c r="V99" s="15">
        <v>525427.63</v>
      </c>
      <c r="W99" s="90">
        <f t="shared" si="46"/>
        <v>-277198.21</v>
      </c>
      <c r="X99" s="103">
        <f t="shared" si="47"/>
        <v>-0.5275668696752777</v>
      </c>
    </row>
    <row r="100" spans="1:24" s="14" customFormat="1" ht="12.75" hidden="1" outlineLevel="2">
      <c r="A100" s="14" t="s">
        <v>649</v>
      </c>
      <c r="B100" s="14" t="s">
        <v>650</v>
      </c>
      <c r="C100" s="54" t="s">
        <v>651</v>
      </c>
      <c r="D100" s="15"/>
      <c r="E100" s="15"/>
      <c r="F100" s="15">
        <v>0</v>
      </c>
      <c r="G100" s="15">
        <v>-17616.79</v>
      </c>
      <c r="H100" s="90">
        <f t="shared" si="40"/>
        <v>17616.79</v>
      </c>
      <c r="I100" s="103" t="str">
        <f t="shared" si="41"/>
        <v>N.M.</v>
      </c>
      <c r="J100" s="104"/>
      <c r="K100" s="15">
        <v>0</v>
      </c>
      <c r="L100" s="15">
        <v>-15857.53</v>
      </c>
      <c r="M100" s="90">
        <f t="shared" si="42"/>
        <v>15857.53</v>
      </c>
      <c r="N100" s="103" t="str">
        <f t="shared" si="43"/>
        <v>N.M.</v>
      </c>
      <c r="O100" s="104"/>
      <c r="P100" s="15">
        <v>3125.33</v>
      </c>
      <c r="Q100" s="15">
        <v>-38121.99</v>
      </c>
      <c r="R100" s="90">
        <f t="shared" si="44"/>
        <v>41247.32</v>
      </c>
      <c r="S100" s="103">
        <f t="shared" si="45"/>
        <v>1.0819823414255132</v>
      </c>
      <c r="T100" s="104"/>
      <c r="U100" s="15">
        <v>-93141.73</v>
      </c>
      <c r="V100" s="15">
        <v>-1387.6000000000004</v>
      </c>
      <c r="W100" s="90">
        <f t="shared" si="46"/>
        <v>-91754.12999999999</v>
      </c>
      <c r="X100" s="103" t="str">
        <f t="shared" si="47"/>
        <v>N.M.</v>
      </c>
    </row>
    <row r="101" spans="1:24" s="14" customFormat="1" ht="12.75" hidden="1" outlineLevel="2">
      <c r="A101" s="14" t="s">
        <v>652</v>
      </c>
      <c r="B101" s="14" t="s">
        <v>653</v>
      </c>
      <c r="C101" s="54" t="s">
        <v>654</v>
      </c>
      <c r="D101" s="15"/>
      <c r="E101" s="15"/>
      <c r="F101" s="15">
        <v>0</v>
      </c>
      <c r="G101" s="15">
        <v>0</v>
      </c>
      <c r="H101" s="90">
        <f t="shared" si="40"/>
        <v>0</v>
      </c>
      <c r="I101" s="103">
        <f t="shared" si="41"/>
        <v>0</v>
      </c>
      <c r="J101" s="104"/>
      <c r="K101" s="15">
        <v>0</v>
      </c>
      <c r="L101" s="15">
        <v>0</v>
      </c>
      <c r="M101" s="90">
        <f t="shared" si="42"/>
        <v>0</v>
      </c>
      <c r="N101" s="103">
        <f t="shared" si="43"/>
        <v>0</v>
      </c>
      <c r="O101" s="104"/>
      <c r="P101" s="15">
        <v>0</v>
      </c>
      <c r="Q101" s="15">
        <v>0</v>
      </c>
      <c r="R101" s="90">
        <f t="shared" si="44"/>
        <v>0</v>
      </c>
      <c r="S101" s="103">
        <f t="shared" si="45"/>
        <v>0</v>
      </c>
      <c r="T101" s="104"/>
      <c r="U101" s="15">
        <v>0</v>
      </c>
      <c r="V101" s="15">
        <v>0.66</v>
      </c>
      <c r="W101" s="90">
        <f t="shared" si="46"/>
        <v>-0.66</v>
      </c>
      <c r="X101" s="103" t="str">
        <f t="shared" si="47"/>
        <v>N.M.</v>
      </c>
    </row>
    <row r="102" spans="1:24" s="14" customFormat="1" ht="12.75" hidden="1" outlineLevel="2">
      <c r="A102" s="14" t="s">
        <v>655</v>
      </c>
      <c r="B102" s="14" t="s">
        <v>656</v>
      </c>
      <c r="C102" s="54" t="s">
        <v>657</v>
      </c>
      <c r="D102" s="15"/>
      <c r="E102" s="15"/>
      <c r="F102" s="15">
        <v>-0.23</v>
      </c>
      <c r="G102" s="15">
        <v>-9.85</v>
      </c>
      <c r="H102" s="90">
        <f t="shared" si="40"/>
        <v>9.62</v>
      </c>
      <c r="I102" s="103">
        <f t="shared" si="41"/>
        <v>0.9766497461928934</v>
      </c>
      <c r="J102" s="104"/>
      <c r="K102" s="15">
        <v>-0.29</v>
      </c>
      <c r="L102" s="15">
        <v>-16.02</v>
      </c>
      <c r="M102" s="90">
        <f t="shared" si="42"/>
        <v>15.73</v>
      </c>
      <c r="N102" s="103">
        <f t="shared" si="43"/>
        <v>0.9818976279650438</v>
      </c>
      <c r="O102" s="104"/>
      <c r="P102" s="15">
        <v>-1.6700000000000002</v>
      </c>
      <c r="Q102" s="15">
        <v>-23.36</v>
      </c>
      <c r="R102" s="90">
        <f t="shared" si="44"/>
        <v>21.689999999999998</v>
      </c>
      <c r="S102" s="103">
        <f t="shared" si="45"/>
        <v>0.9285102739726027</v>
      </c>
      <c r="T102" s="104"/>
      <c r="U102" s="15">
        <v>28.05</v>
      </c>
      <c r="V102" s="15">
        <v>369.52000000000004</v>
      </c>
      <c r="W102" s="90">
        <f t="shared" si="46"/>
        <v>-341.47</v>
      </c>
      <c r="X102" s="103">
        <f t="shared" si="47"/>
        <v>-0.9240907122753843</v>
      </c>
    </row>
    <row r="103" spans="1:24" s="14" customFormat="1" ht="12.75" hidden="1" outlineLevel="2">
      <c r="A103" s="14" t="s">
        <v>658</v>
      </c>
      <c r="B103" s="14" t="s">
        <v>659</v>
      </c>
      <c r="C103" s="54" t="s">
        <v>660</v>
      </c>
      <c r="D103" s="15"/>
      <c r="E103" s="15"/>
      <c r="F103" s="15">
        <v>-22679.52</v>
      </c>
      <c r="G103" s="15">
        <v>243423.01</v>
      </c>
      <c r="H103" s="90">
        <f t="shared" si="40"/>
        <v>-266102.53</v>
      </c>
      <c r="I103" s="103">
        <f t="shared" si="41"/>
        <v>-1.0931691708191433</v>
      </c>
      <c r="J103" s="104"/>
      <c r="K103" s="15">
        <v>-48874.450000000004</v>
      </c>
      <c r="L103" s="15">
        <v>486798.31</v>
      </c>
      <c r="M103" s="90">
        <f t="shared" si="42"/>
        <v>-535672.76</v>
      </c>
      <c r="N103" s="103">
        <f t="shared" si="43"/>
        <v>-1.1003997939105417</v>
      </c>
      <c r="O103" s="104"/>
      <c r="P103" s="15">
        <v>158787.16</v>
      </c>
      <c r="Q103" s="15">
        <v>554885.84</v>
      </c>
      <c r="R103" s="90">
        <f t="shared" si="44"/>
        <v>-396098.67999999993</v>
      </c>
      <c r="S103" s="103">
        <f t="shared" si="45"/>
        <v>-0.7138381473205371</v>
      </c>
      <c r="T103" s="104"/>
      <c r="U103" s="15">
        <v>1528310.43</v>
      </c>
      <c r="V103" s="15">
        <v>1508854.99</v>
      </c>
      <c r="W103" s="90">
        <f t="shared" si="46"/>
        <v>19455.439999999944</v>
      </c>
      <c r="X103" s="103">
        <f t="shared" si="47"/>
        <v>0.012894174807348415</v>
      </c>
    </row>
    <row r="104" spans="1:24" s="14" customFormat="1" ht="12.75" hidden="1" outlineLevel="2">
      <c r="A104" s="14" t="s">
        <v>661</v>
      </c>
      <c r="B104" s="14" t="s">
        <v>662</v>
      </c>
      <c r="C104" s="54" t="s">
        <v>663</v>
      </c>
      <c r="D104" s="15"/>
      <c r="E104" s="15"/>
      <c r="F104" s="15">
        <v>-905.71</v>
      </c>
      <c r="G104" s="15">
        <v>-80.29</v>
      </c>
      <c r="H104" s="90">
        <f t="shared" si="40"/>
        <v>-825.4200000000001</v>
      </c>
      <c r="I104" s="103" t="str">
        <f t="shared" si="41"/>
        <v>N.M.</v>
      </c>
      <c r="J104" s="104"/>
      <c r="K104" s="15">
        <v>-1696.38</v>
      </c>
      <c r="L104" s="15">
        <v>-273.06</v>
      </c>
      <c r="M104" s="90">
        <f t="shared" si="42"/>
        <v>-1423.3200000000002</v>
      </c>
      <c r="N104" s="103">
        <f t="shared" si="43"/>
        <v>-5.212480773456384</v>
      </c>
      <c r="O104" s="104"/>
      <c r="P104" s="15">
        <v>-1793.44</v>
      </c>
      <c r="Q104" s="15">
        <v>-438.63</v>
      </c>
      <c r="R104" s="90">
        <f t="shared" si="44"/>
        <v>-1354.81</v>
      </c>
      <c r="S104" s="103">
        <f t="shared" si="45"/>
        <v>-3.088730820965278</v>
      </c>
      <c r="T104" s="104"/>
      <c r="U104" s="15">
        <v>-4785.620000000001</v>
      </c>
      <c r="V104" s="15">
        <v>-1802.72</v>
      </c>
      <c r="W104" s="90">
        <f t="shared" si="46"/>
        <v>-2982.9000000000005</v>
      </c>
      <c r="X104" s="103">
        <f t="shared" si="47"/>
        <v>-1.6546662820626612</v>
      </c>
    </row>
    <row r="105" spans="1:24" s="14" customFormat="1" ht="12.75" hidden="1" outlineLevel="2">
      <c r="A105" s="14" t="s">
        <v>664</v>
      </c>
      <c r="B105" s="14" t="s">
        <v>665</v>
      </c>
      <c r="C105" s="54" t="s">
        <v>666</v>
      </c>
      <c r="D105" s="15"/>
      <c r="E105" s="15"/>
      <c r="F105" s="15">
        <v>0</v>
      </c>
      <c r="G105" s="15">
        <v>17616.79</v>
      </c>
      <c r="H105" s="90">
        <f t="shared" si="40"/>
        <v>-17616.79</v>
      </c>
      <c r="I105" s="103" t="str">
        <f t="shared" si="41"/>
        <v>N.M.</v>
      </c>
      <c r="J105" s="104"/>
      <c r="K105" s="15">
        <v>0</v>
      </c>
      <c r="L105" s="15">
        <v>15857.53</v>
      </c>
      <c r="M105" s="90">
        <f t="shared" si="42"/>
        <v>-15857.53</v>
      </c>
      <c r="N105" s="103" t="str">
        <f t="shared" si="43"/>
        <v>N.M.</v>
      </c>
      <c r="O105" s="104"/>
      <c r="P105" s="15">
        <v>-3125.33</v>
      </c>
      <c r="Q105" s="15">
        <v>38121.99</v>
      </c>
      <c r="R105" s="90">
        <f t="shared" si="44"/>
        <v>-41247.32</v>
      </c>
      <c r="S105" s="103">
        <f t="shared" si="45"/>
        <v>-1.0819823414255132</v>
      </c>
      <c r="T105" s="104"/>
      <c r="U105" s="15">
        <v>93141.73</v>
      </c>
      <c r="V105" s="15">
        <v>1387.6000000000004</v>
      </c>
      <c r="W105" s="90">
        <f t="shared" si="46"/>
        <v>91754.12999999999</v>
      </c>
      <c r="X105" s="103" t="str">
        <f t="shared" si="47"/>
        <v>N.M.</v>
      </c>
    </row>
    <row r="106" spans="1:24" s="14" customFormat="1" ht="12.75" hidden="1" outlineLevel="2">
      <c r="A106" s="14" t="s">
        <v>667</v>
      </c>
      <c r="B106" s="14" t="s">
        <v>668</v>
      </c>
      <c r="C106" s="54" t="s">
        <v>669</v>
      </c>
      <c r="D106" s="15"/>
      <c r="E106" s="15"/>
      <c r="F106" s="15">
        <v>0</v>
      </c>
      <c r="G106" s="15">
        <v>-90262.53</v>
      </c>
      <c r="H106" s="90">
        <f t="shared" si="40"/>
        <v>90262.53</v>
      </c>
      <c r="I106" s="103" t="str">
        <f t="shared" si="41"/>
        <v>N.M.</v>
      </c>
      <c r="J106" s="104"/>
      <c r="K106" s="15">
        <v>0</v>
      </c>
      <c r="L106" s="15">
        <v>-170718.6</v>
      </c>
      <c r="M106" s="90">
        <f t="shared" si="42"/>
        <v>170718.6</v>
      </c>
      <c r="N106" s="103" t="str">
        <f t="shared" si="43"/>
        <v>N.M.</v>
      </c>
      <c r="O106" s="104"/>
      <c r="P106" s="15">
        <v>-81824.82</v>
      </c>
      <c r="Q106" s="15">
        <v>-187247.89</v>
      </c>
      <c r="R106" s="90">
        <f t="shared" si="44"/>
        <v>105423.07</v>
      </c>
      <c r="S106" s="103">
        <f t="shared" si="45"/>
        <v>0.5630133936355705</v>
      </c>
      <c r="T106" s="104"/>
      <c r="U106" s="15">
        <v>-775052.08</v>
      </c>
      <c r="V106" s="15">
        <v>-437097.04000000004</v>
      </c>
      <c r="W106" s="90">
        <f t="shared" si="46"/>
        <v>-337955.0399999999</v>
      </c>
      <c r="X106" s="103">
        <f t="shared" si="47"/>
        <v>-0.7731808021394972</v>
      </c>
    </row>
    <row r="107" spans="1:24" s="14" customFormat="1" ht="12.75" hidden="1" outlineLevel="2">
      <c r="A107" s="14" t="s">
        <v>670</v>
      </c>
      <c r="B107" s="14" t="s">
        <v>671</v>
      </c>
      <c r="C107" s="54" t="s">
        <v>672</v>
      </c>
      <c r="D107" s="15"/>
      <c r="E107" s="15"/>
      <c r="F107" s="15">
        <v>-404.79</v>
      </c>
      <c r="G107" s="15">
        <v>1147.83</v>
      </c>
      <c r="H107" s="90">
        <f t="shared" si="40"/>
        <v>-1552.62</v>
      </c>
      <c r="I107" s="103">
        <f t="shared" si="41"/>
        <v>-1.3526567523065263</v>
      </c>
      <c r="J107" s="104"/>
      <c r="K107" s="15">
        <v>837.9200000000001</v>
      </c>
      <c r="L107" s="15">
        <v>2047.46</v>
      </c>
      <c r="M107" s="90">
        <f t="shared" si="42"/>
        <v>-1209.54</v>
      </c>
      <c r="N107" s="103">
        <f t="shared" si="43"/>
        <v>-0.59075146767214</v>
      </c>
      <c r="O107" s="104"/>
      <c r="P107" s="15">
        <v>-40.219999999999914</v>
      </c>
      <c r="Q107" s="15">
        <v>3742.61</v>
      </c>
      <c r="R107" s="90">
        <f t="shared" si="44"/>
        <v>-3782.83</v>
      </c>
      <c r="S107" s="103">
        <f t="shared" si="45"/>
        <v>-1.0107465111245895</v>
      </c>
      <c r="T107" s="104"/>
      <c r="U107" s="15">
        <v>12435.66</v>
      </c>
      <c r="V107" s="15">
        <v>14966.069</v>
      </c>
      <c r="W107" s="90">
        <f t="shared" si="46"/>
        <v>-2530.4089999999997</v>
      </c>
      <c r="X107" s="103">
        <f t="shared" si="47"/>
        <v>-0.16907639541151384</v>
      </c>
    </row>
    <row r="108" spans="1:24" s="14" customFormat="1" ht="12.75" hidden="1" outlineLevel="2">
      <c r="A108" s="14" t="s">
        <v>673</v>
      </c>
      <c r="B108" s="14" t="s">
        <v>674</v>
      </c>
      <c r="C108" s="54" t="s">
        <v>675</v>
      </c>
      <c r="D108" s="15"/>
      <c r="E108" s="15"/>
      <c r="F108" s="15">
        <v>6243.47</v>
      </c>
      <c r="G108" s="15">
        <v>7131.29</v>
      </c>
      <c r="H108" s="90">
        <f t="shared" si="40"/>
        <v>-887.8199999999997</v>
      </c>
      <c r="I108" s="103">
        <f t="shared" si="41"/>
        <v>-0.1244964094855208</v>
      </c>
      <c r="J108" s="104"/>
      <c r="K108" s="15">
        <v>13395.52</v>
      </c>
      <c r="L108" s="15">
        <v>13296.59</v>
      </c>
      <c r="M108" s="90">
        <f t="shared" si="42"/>
        <v>98.93000000000029</v>
      </c>
      <c r="N108" s="103">
        <f t="shared" si="43"/>
        <v>0.007440253478523463</v>
      </c>
      <c r="O108" s="104"/>
      <c r="P108" s="15">
        <v>18922.120000000003</v>
      </c>
      <c r="Q108" s="15">
        <v>19983.83</v>
      </c>
      <c r="R108" s="90">
        <f t="shared" si="44"/>
        <v>-1061.7099999999991</v>
      </c>
      <c r="S108" s="103">
        <f t="shared" si="45"/>
        <v>-0.05312845435534625</v>
      </c>
      <c r="T108" s="104"/>
      <c r="U108" s="15">
        <v>76966.33</v>
      </c>
      <c r="V108" s="15">
        <v>77702.484</v>
      </c>
      <c r="W108" s="90">
        <f t="shared" si="46"/>
        <v>-736.153999999995</v>
      </c>
      <c r="X108" s="103">
        <f t="shared" si="47"/>
        <v>-0.009474008578670342</v>
      </c>
    </row>
    <row r="109" spans="1:24" s="14" customFormat="1" ht="12.75" hidden="1" outlineLevel="2">
      <c r="A109" s="14" t="s">
        <v>676</v>
      </c>
      <c r="B109" s="14" t="s">
        <v>677</v>
      </c>
      <c r="C109" s="54" t="s">
        <v>678</v>
      </c>
      <c r="D109" s="15"/>
      <c r="E109" s="15"/>
      <c r="F109" s="15">
        <v>0</v>
      </c>
      <c r="G109" s="15">
        <v>0</v>
      </c>
      <c r="H109" s="90">
        <f t="shared" si="40"/>
        <v>0</v>
      </c>
      <c r="I109" s="103">
        <f t="shared" si="41"/>
        <v>0</v>
      </c>
      <c r="J109" s="104"/>
      <c r="K109" s="15">
        <v>0</v>
      </c>
      <c r="L109" s="15">
        <v>0</v>
      </c>
      <c r="M109" s="90">
        <f t="shared" si="42"/>
        <v>0</v>
      </c>
      <c r="N109" s="103">
        <f t="shared" si="43"/>
        <v>0</v>
      </c>
      <c r="O109" s="104"/>
      <c r="P109" s="15">
        <v>176533.95</v>
      </c>
      <c r="Q109" s="15">
        <v>0</v>
      </c>
      <c r="R109" s="90">
        <f t="shared" si="44"/>
        <v>176533.95</v>
      </c>
      <c r="S109" s="103" t="str">
        <f t="shared" si="45"/>
        <v>N.M.</v>
      </c>
      <c r="T109" s="104"/>
      <c r="U109" s="15">
        <v>176533.95</v>
      </c>
      <c r="V109" s="15">
        <v>0</v>
      </c>
      <c r="W109" s="90">
        <f t="shared" si="46"/>
        <v>176533.95</v>
      </c>
      <c r="X109" s="103" t="str">
        <f t="shared" si="47"/>
        <v>N.M.</v>
      </c>
    </row>
    <row r="110" spans="1:24" s="14" customFormat="1" ht="12.75" hidden="1" outlineLevel="2">
      <c r="A110" s="14" t="s">
        <v>679</v>
      </c>
      <c r="B110" s="14" t="s">
        <v>680</v>
      </c>
      <c r="C110" s="54" t="s">
        <v>681</v>
      </c>
      <c r="D110" s="15"/>
      <c r="E110" s="15"/>
      <c r="F110" s="15">
        <v>5277.12</v>
      </c>
      <c r="G110" s="15">
        <v>89464.34</v>
      </c>
      <c r="H110" s="90">
        <f t="shared" si="40"/>
        <v>-84187.22</v>
      </c>
      <c r="I110" s="103">
        <f t="shared" si="41"/>
        <v>-0.9410142633366546</v>
      </c>
      <c r="J110" s="104"/>
      <c r="K110" s="15">
        <v>135117.7</v>
      </c>
      <c r="L110" s="15">
        <v>158993.2</v>
      </c>
      <c r="M110" s="90">
        <f t="shared" si="42"/>
        <v>-23875.5</v>
      </c>
      <c r="N110" s="103">
        <f t="shared" si="43"/>
        <v>-0.1501667995863974</v>
      </c>
      <c r="O110" s="104"/>
      <c r="P110" s="15">
        <v>190384.82</v>
      </c>
      <c r="Q110" s="15">
        <v>226648.32</v>
      </c>
      <c r="R110" s="90">
        <f t="shared" si="44"/>
        <v>-36263.5</v>
      </c>
      <c r="S110" s="103">
        <f t="shared" si="45"/>
        <v>-0.1599989799174333</v>
      </c>
      <c r="T110" s="104"/>
      <c r="U110" s="15">
        <v>874292.21</v>
      </c>
      <c r="V110" s="15">
        <v>842092.3700000001</v>
      </c>
      <c r="W110" s="90">
        <f t="shared" si="46"/>
        <v>32199.83999999985</v>
      </c>
      <c r="X110" s="103">
        <f t="shared" si="47"/>
        <v>0.03823789544607778</v>
      </c>
    </row>
    <row r="111" spans="1:24" s="14" customFormat="1" ht="12.75" hidden="1" outlineLevel="2">
      <c r="A111" s="14" t="s">
        <v>682</v>
      </c>
      <c r="B111" s="14" t="s">
        <v>683</v>
      </c>
      <c r="C111" s="54" t="s">
        <v>684</v>
      </c>
      <c r="D111" s="15"/>
      <c r="E111" s="15"/>
      <c r="F111" s="15">
        <v>17722.25</v>
      </c>
      <c r="G111" s="15">
        <v>6943.24</v>
      </c>
      <c r="H111" s="90">
        <f t="shared" si="40"/>
        <v>10779.01</v>
      </c>
      <c r="I111" s="103">
        <f t="shared" si="41"/>
        <v>1.5524466963550159</v>
      </c>
      <c r="J111" s="104"/>
      <c r="K111" s="15">
        <v>37733.89</v>
      </c>
      <c r="L111" s="15">
        <v>23249.75</v>
      </c>
      <c r="M111" s="90">
        <f t="shared" si="42"/>
        <v>14484.14</v>
      </c>
      <c r="N111" s="103">
        <f t="shared" si="43"/>
        <v>0.6229804621555071</v>
      </c>
      <c r="O111" s="104"/>
      <c r="P111" s="15">
        <v>57737.69</v>
      </c>
      <c r="Q111" s="15">
        <v>38882.19</v>
      </c>
      <c r="R111" s="90">
        <f t="shared" si="44"/>
        <v>18855.5</v>
      </c>
      <c r="S111" s="103">
        <f t="shared" si="45"/>
        <v>0.4849392485351262</v>
      </c>
      <c r="T111" s="104"/>
      <c r="U111" s="15">
        <v>204553.07</v>
      </c>
      <c r="V111" s="15">
        <v>149941.122</v>
      </c>
      <c r="W111" s="90">
        <f t="shared" si="46"/>
        <v>54611.948000000004</v>
      </c>
      <c r="X111" s="103">
        <f t="shared" si="47"/>
        <v>0.3642226179953489</v>
      </c>
    </row>
    <row r="112" spans="1:24" s="14" customFormat="1" ht="12.75" hidden="1" outlineLevel="2">
      <c r="A112" s="14" t="s">
        <v>685</v>
      </c>
      <c r="B112" s="14" t="s">
        <v>686</v>
      </c>
      <c r="C112" s="54" t="s">
        <v>687</v>
      </c>
      <c r="D112" s="15"/>
      <c r="E112" s="15"/>
      <c r="F112" s="15">
        <v>414010.46</v>
      </c>
      <c r="G112" s="15">
        <v>324202.44</v>
      </c>
      <c r="H112" s="90">
        <f t="shared" si="40"/>
        <v>89808.02000000002</v>
      </c>
      <c r="I112" s="103">
        <f t="shared" si="41"/>
        <v>0.2770121656086241</v>
      </c>
      <c r="J112" s="104"/>
      <c r="K112" s="15">
        <v>862109.77</v>
      </c>
      <c r="L112" s="15">
        <v>677110.8</v>
      </c>
      <c r="M112" s="90">
        <f t="shared" si="42"/>
        <v>184998.96999999997</v>
      </c>
      <c r="N112" s="103">
        <f t="shared" si="43"/>
        <v>0.2732181645899016</v>
      </c>
      <c r="O112" s="104"/>
      <c r="P112" s="15">
        <v>1266955.1</v>
      </c>
      <c r="Q112" s="15">
        <v>1034745.6400000001</v>
      </c>
      <c r="R112" s="90">
        <f t="shared" si="44"/>
        <v>232209.45999999996</v>
      </c>
      <c r="S112" s="103">
        <f t="shared" si="45"/>
        <v>0.22441211735861957</v>
      </c>
      <c r="T112" s="104"/>
      <c r="U112" s="15">
        <v>4321353.835</v>
      </c>
      <c r="V112" s="15">
        <v>4008950.636</v>
      </c>
      <c r="W112" s="90">
        <f t="shared" si="46"/>
        <v>312403.199</v>
      </c>
      <c r="X112" s="103">
        <f t="shared" si="47"/>
        <v>0.07792642697933186</v>
      </c>
    </row>
    <row r="113" spans="1:24" s="14" customFormat="1" ht="12.75" hidden="1" outlineLevel="2">
      <c r="A113" s="14" t="s">
        <v>688</v>
      </c>
      <c r="B113" s="14" t="s">
        <v>689</v>
      </c>
      <c r="C113" s="54" t="s">
        <v>690</v>
      </c>
      <c r="D113" s="15"/>
      <c r="E113" s="15"/>
      <c r="F113" s="15">
        <v>6240</v>
      </c>
      <c r="G113" s="15">
        <v>8352</v>
      </c>
      <c r="H113" s="90">
        <f t="shared" si="40"/>
        <v>-2112</v>
      </c>
      <c r="I113" s="103">
        <f t="shared" si="41"/>
        <v>-0.25287356321839083</v>
      </c>
      <c r="J113" s="104"/>
      <c r="K113" s="15">
        <v>14652</v>
      </c>
      <c r="L113" s="15">
        <v>14832</v>
      </c>
      <c r="M113" s="90">
        <f t="shared" si="42"/>
        <v>-180</v>
      </c>
      <c r="N113" s="103">
        <f t="shared" si="43"/>
        <v>-0.012135922330097087</v>
      </c>
      <c r="O113" s="104"/>
      <c r="P113" s="15">
        <v>22152</v>
      </c>
      <c r="Q113" s="15">
        <v>19428</v>
      </c>
      <c r="R113" s="90">
        <f t="shared" si="44"/>
        <v>2724</v>
      </c>
      <c r="S113" s="103">
        <f t="shared" si="45"/>
        <v>0.14021000617665225</v>
      </c>
      <c r="T113" s="104"/>
      <c r="U113" s="15">
        <v>64356</v>
      </c>
      <c r="V113" s="15">
        <v>67056</v>
      </c>
      <c r="W113" s="90">
        <f t="shared" si="46"/>
        <v>-2700</v>
      </c>
      <c r="X113" s="103">
        <f t="shared" si="47"/>
        <v>-0.04026485325697924</v>
      </c>
    </row>
    <row r="114" spans="1:24" s="14" customFormat="1" ht="12.75" hidden="1" outlineLevel="2">
      <c r="A114" s="14" t="s">
        <v>691</v>
      </c>
      <c r="B114" s="14" t="s">
        <v>692</v>
      </c>
      <c r="C114" s="54" t="s">
        <v>693</v>
      </c>
      <c r="D114" s="15"/>
      <c r="E114" s="15"/>
      <c r="F114" s="15">
        <v>95.28</v>
      </c>
      <c r="G114" s="15">
        <v>0</v>
      </c>
      <c r="H114" s="90">
        <f t="shared" si="40"/>
        <v>95.28</v>
      </c>
      <c r="I114" s="103" t="str">
        <f t="shared" si="41"/>
        <v>N.M.</v>
      </c>
      <c r="J114" s="104"/>
      <c r="K114" s="15">
        <v>487.86</v>
      </c>
      <c r="L114" s="15">
        <v>0</v>
      </c>
      <c r="M114" s="90">
        <f t="shared" si="42"/>
        <v>487.86</v>
      </c>
      <c r="N114" s="103" t="str">
        <f t="shared" si="43"/>
        <v>N.M.</v>
      </c>
      <c r="O114" s="104"/>
      <c r="P114" s="15">
        <v>133.62</v>
      </c>
      <c r="Q114" s="15">
        <v>0</v>
      </c>
      <c r="R114" s="90">
        <f t="shared" si="44"/>
        <v>133.62</v>
      </c>
      <c r="S114" s="103" t="str">
        <f t="shared" si="45"/>
        <v>N.M.</v>
      </c>
      <c r="T114" s="104"/>
      <c r="U114" s="15">
        <v>889.02</v>
      </c>
      <c r="V114" s="15">
        <v>0</v>
      </c>
      <c r="W114" s="90">
        <f t="shared" si="46"/>
        <v>889.02</v>
      </c>
      <c r="X114" s="103" t="str">
        <f t="shared" si="47"/>
        <v>N.M.</v>
      </c>
    </row>
    <row r="115" spans="1:24" s="14" customFormat="1" ht="12.75" hidden="1" outlineLevel="2">
      <c r="A115" s="14" t="s">
        <v>694</v>
      </c>
      <c r="B115" s="14" t="s">
        <v>695</v>
      </c>
      <c r="C115" s="54" t="s">
        <v>696</v>
      </c>
      <c r="D115" s="15"/>
      <c r="E115" s="15"/>
      <c r="F115" s="15">
        <v>168621.77</v>
      </c>
      <c r="G115" s="15">
        <v>0</v>
      </c>
      <c r="H115" s="90">
        <f t="shared" si="40"/>
        <v>168621.77</v>
      </c>
      <c r="I115" s="103" t="str">
        <f t="shared" si="41"/>
        <v>N.M.</v>
      </c>
      <c r="J115" s="104"/>
      <c r="K115" s="15">
        <v>354082.95</v>
      </c>
      <c r="L115" s="15">
        <v>0</v>
      </c>
      <c r="M115" s="90">
        <f t="shared" si="42"/>
        <v>354082.95</v>
      </c>
      <c r="N115" s="103" t="str">
        <f t="shared" si="43"/>
        <v>N.M.</v>
      </c>
      <c r="O115" s="104"/>
      <c r="P115" s="15">
        <v>434327.91000000003</v>
      </c>
      <c r="Q115" s="15">
        <v>0</v>
      </c>
      <c r="R115" s="90">
        <f t="shared" si="44"/>
        <v>434327.91000000003</v>
      </c>
      <c r="S115" s="103" t="str">
        <f t="shared" si="45"/>
        <v>N.M.</v>
      </c>
      <c r="T115" s="104"/>
      <c r="U115" s="15">
        <v>578491.42</v>
      </c>
      <c r="V115" s="15">
        <v>0</v>
      </c>
      <c r="W115" s="90">
        <f t="shared" si="46"/>
        <v>578491.42</v>
      </c>
      <c r="X115" s="103" t="str">
        <f t="shared" si="47"/>
        <v>N.M.</v>
      </c>
    </row>
    <row r="116" spans="1:24" s="14" customFormat="1" ht="12.75" hidden="1" outlineLevel="2">
      <c r="A116" s="14" t="s">
        <v>697</v>
      </c>
      <c r="B116" s="14" t="s">
        <v>698</v>
      </c>
      <c r="C116" s="54" t="s">
        <v>699</v>
      </c>
      <c r="D116" s="15"/>
      <c r="E116" s="15"/>
      <c r="F116" s="15">
        <v>3311.56</v>
      </c>
      <c r="G116" s="15">
        <v>0</v>
      </c>
      <c r="H116" s="90">
        <f t="shared" si="40"/>
        <v>3311.56</v>
      </c>
      <c r="I116" s="103" t="str">
        <f t="shared" si="41"/>
        <v>N.M.</v>
      </c>
      <c r="J116" s="104"/>
      <c r="K116" s="15">
        <v>7056.4400000000005</v>
      </c>
      <c r="L116" s="15">
        <v>0</v>
      </c>
      <c r="M116" s="90">
        <f t="shared" si="42"/>
        <v>7056.4400000000005</v>
      </c>
      <c r="N116" s="103" t="str">
        <f t="shared" si="43"/>
        <v>N.M.</v>
      </c>
      <c r="O116" s="104"/>
      <c r="P116" s="15">
        <v>10800</v>
      </c>
      <c r="Q116" s="15">
        <v>0</v>
      </c>
      <c r="R116" s="90">
        <f t="shared" si="44"/>
        <v>10800</v>
      </c>
      <c r="S116" s="103" t="str">
        <f t="shared" si="45"/>
        <v>N.M.</v>
      </c>
      <c r="T116" s="104"/>
      <c r="U116" s="15">
        <v>14055.62</v>
      </c>
      <c r="V116" s="15">
        <v>0</v>
      </c>
      <c r="W116" s="90">
        <f t="shared" si="46"/>
        <v>14055.62</v>
      </c>
      <c r="X116" s="103" t="str">
        <f t="shared" si="47"/>
        <v>N.M.</v>
      </c>
    </row>
    <row r="117" spans="1:24" s="14" customFormat="1" ht="12.75" hidden="1" outlineLevel="2">
      <c r="A117" s="14" t="s">
        <v>700</v>
      </c>
      <c r="B117" s="14" t="s">
        <v>701</v>
      </c>
      <c r="C117" s="54" t="s">
        <v>702</v>
      </c>
      <c r="D117" s="15"/>
      <c r="E117" s="15"/>
      <c r="F117" s="15">
        <v>10479.73</v>
      </c>
      <c r="G117" s="15">
        <v>0</v>
      </c>
      <c r="H117" s="90">
        <f t="shared" si="40"/>
        <v>10479.73</v>
      </c>
      <c r="I117" s="103" t="str">
        <f t="shared" si="41"/>
        <v>N.M.</v>
      </c>
      <c r="J117" s="104"/>
      <c r="K117" s="15">
        <v>23936.59</v>
      </c>
      <c r="L117" s="15">
        <v>0</v>
      </c>
      <c r="M117" s="90">
        <f t="shared" si="42"/>
        <v>23936.59</v>
      </c>
      <c r="N117" s="103" t="str">
        <f t="shared" si="43"/>
        <v>N.M.</v>
      </c>
      <c r="O117" s="104"/>
      <c r="P117" s="15">
        <v>49573.06</v>
      </c>
      <c r="Q117" s="15">
        <v>0</v>
      </c>
      <c r="R117" s="90">
        <f t="shared" si="44"/>
        <v>49573.06</v>
      </c>
      <c r="S117" s="103" t="str">
        <f t="shared" si="45"/>
        <v>N.M.</v>
      </c>
      <c r="T117" s="104"/>
      <c r="U117" s="15">
        <v>49573.06</v>
      </c>
      <c r="V117" s="15">
        <v>0</v>
      </c>
      <c r="W117" s="90">
        <f t="shared" si="46"/>
        <v>49573.06</v>
      </c>
      <c r="X117" s="103" t="str">
        <f t="shared" si="47"/>
        <v>N.M.</v>
      </c>
    </row>
    <row r="118" spans="1:24" s="14" customFormat="1" ht="12.75" hidden="1" outlineLevel="2">
      <c r="A118" s="14" t="s">
        <v>703</v>
      </c>
      <c r="B118" s="14" t="s">
        <v>704</v>
      </c>
      <c r="C118" s="54" t="s">
        <v>705</v>
      </c>
      <c r="D118" s="15"/>
      <c r="E118" s="15"/>
      <c r="F118" s="15">
        <v>3242.62</v>
      </c>
      <c r="G118" s="15">
        <v>0</v>
      </c>
      <c r="H118" s="90">
        <f t="shared" si="40"/>
        <v>3242.62</v>
      </c>
      <c r="I118" s="103" t="str">
        <f t="shared" si="41"/>
        <v>N.M.</v>
      </c>
      <c r="J118" s="104"/>
      <c r="K118" s="15">
        <v>3242.62</v>
      </c>
      <c r="L118" s="15">
        <v>0</v>
      </c>
      <c r="M118" s="90">
        <f t="shared" si="42"/>
        <v>3242.62</v>
      </c>
      <c r="N118" s="103" t="str">
        <f t="shared" si="43"/>
        <v>N.M.</v>
      </c>
      <c r="O118" s="104"/>
      <c r="P118" s="15">
        <v>3242.62</v>
      </c>
      <c r="Q118" s="15">
        <v>0</v>
      </c>
      <c r="R118" s="90">
        <f t="shared" si="44"/>
        <v>3242.62</v>
      </c>
      <c r="S118" s="103" t="str">
        <f t="shared" si="45"/>
        <v>N.M.</v>
      </c>
      <c r="T118" s="104"/>
      <c r="U118" s="15">
        <v>3242.62</v>
      </c>
      <c r="V118" s="15">
        <v>0</v>
      </c>
      <c r="W118" s="90">
        <f t="shared" si="46"/>
        <v>3242.62</v>
      </c>
      <c r="X118" s="103" t="str">
        <f t="shared" si="47"/>
        <v>N.M.</v>
      </c>
    </row>
    <row r="119" spans="1:24" ht="12.75" hidden="1" outlineLevel="1">
      <c r="A119" s="1" t="s">
        <v>331</v>
      </c>
      <c r="B119" s="9" t="s">
        <v>304</v>
      </c>
      <c r="C119" s="62" t="s">
        <v>309</v>
      </c>
      <c r="D119" s="28"/>
      <c r="E119" s="28"/>
      <c r="F119" s="17">
        <v>997398.03</v>
      </c>
      <c r="G119" s="17">
        <v>770413.7</v>
      </c>
      <c r="H119" s="35">
        <f>+F119-G119</f>
        <v>226984.33000000007</v>
      </c>
      <c r="I119" s="95">
        <f>IF(G119&lt;0,IF(H119=0,0,IF(OR(G119=0,F119=0),"N.M.",IF(ABS(H119/G119)&gt;=10,"N.M.",H119/(-G119)))),IF(H119=0,0,IF(OR(G119=0,F119=0),"N.M.",IF(ABS(H119/G119)&gt;=10,"N.M.",H119/G119))))</f>
        <v>0.2946265493461501</v>
      </c>
      <c r="K119" s="17">
        <v>2269933.1</v>
      </c>
      <c r="L119" s="17">
        <v>1570002.8299999998</v>
      </c>
      <c r="M119" s="35">
        <f>+K119-L119</f>
        <v>699930.2700000003</v>
      </c>
      <c r="N119" s="95">
        <f>IF(L119&lt;0,IF(M119=0,0,IF(OR(L119=0,K119=0),"N.M.",IF(ABS(M119/L119)&gt;=10,"N.M.",M119/(-L119)))),IF(M119=0,0,IF(OR(L119=0,K119=0),"N.M.",IF(ABS(M119/L119)&gt;=10,"N.M.",M119/L119))))</f>
        <v>0.4458146549965138</v>
      </c>
      <c r="P119" s="17">
        <v>3570922.22</v>
      </c>
      <c r="Q119" s="17">
        <v>2169109.1399999997</v>
      </c>
      <c r="R119" s="35">
        <f>+P119-Q119</f>
        <v>1401813.0800000005</v>
      </c>
      <c r="S119" s="95">
        <f>IF(Q119&lt;0,IF(R119=0,0,IF(OR(Q119=0,P119=0),"N.M.",IF(ABS(R119/Q119)&gt;=10,"N.M.",R119/(-Q119)))),IF(R119=0,0,IF(OR(Q119=0,P119=0),"N.M.",IF(ABS(R119/Q119)&gt;=10,"N.M.",R119/Q119))))</f>
        <v>0.6462621239980579</v>
      </c>
      <c r="U119" s="17">
        <v>9979508.114999996</v>
      </c>
      <c r="V119" s="17">
        <v>7986857.371</v>
      </c>
      <c r="W119" s="35">
        <f>+U119-V119</f>
        <v>1992650.7439999962</v>
      </c>
      <c r="X119" s="95">
        <f>IF(V119&lt;0,IF(W119=0,0,IF(OR(V119=0,U119=0),"N.M.",IF(ABS(W119/V119)&gt;=10,"N.M.",W119/(-V119)))),IF(W119=0,0,IF(OR(V119=0,U119=0),"N.M.",IF(ABS(W119/V119)&gt;=10,"N.M.",W119/V119))))</f>
        <v>0.24949121430855162</v>
      </c>
    </row>
    <row r="120" spans="1:24" s="14" customFormat="1" ht="12.75" hidden="1" outlineLevel="2">
      <c r="A120" s="14" t="s">
        <v>706</v>
      </c>
      <c r="B120" s="14" t="s">
        <v>707</v>
      </c>
      <c r="C120" s="54" t="s">
        <v>708</v>
      </c>
      <c r="D120" s="15"/>
      <c r="E120" s="15"/>
      <c r="F120" s="15">
        <v>0</v>
      </c>
      <c r="G120" s="15">
        <v>0</v>
      </c>
      <c r="H120" s="90">
        <f aca="true" t="shared" si="48" ref="H120:H127">+F120-G120</f>
        <v>0</v>
      </c>
      <c r="I120" s="103">
        <f aca="true" t="shared" si="49" ref="I120:I127">IF(G120&lt;0,IF(H120=0,0,IF(OR(G120=0,F120=0),"N.M.",IF(ABS(H120/G120)&gt;=10,"N.M.",H120/(-G120)))),IF(H120=0,0,IF(OR(G120=0,F120=0),"N.M.",IF(ABS(H120/G120)&gt;=10,"N.M.",H120/G120))))</f>
        <v>0</v>
      </c>
      <c r="J120" s="104"/>
      <c r="K120" s="15">
        <v>0</v>
      </c>
      <c r="L120" s="15">
        <v>0</v>
      </c>
      <c r="M120" s="90">
        <f aca="true" t="shared" si="50" ref="M120:M127">+K120-L120</f>
        <v>0</v>
      </c>
      <c r="N120" s="103">
        <f aca="true" t="shared" si="51" ref="N120:N127">IF(L120&lt;0,IF(M120=0,0,IF(OR(L120=0,K120=0),"N.M.",IF(ABS(M120/L120)&gt;=10,"N.M.",M120/(-L120)))),IF(M120=0,0,IF(OR(L120=0,K120=0),"N.M.",IF(ABS(M120/L120)&gt;=10,"N.M.",M120/L120))))</f>
        <v>0</v>
      </c>
      <c r="O120" s="104"/>
      <c r="P120" s="15">
        <v>30916.190000000002</v>
      </c>
      <c r="Q120" s="15">
        <v>0</v>
      </c>
      <c r="R120" s="90">
        <f aca="true" t="shared" si="52" ref="R120:R127">+P120-Q120</f>
        <v>30916.190000000002</v>
      </c>
      <c r="S120" s="103" t="str">
        <f aca="true" t="shared" si="53" ref="S120:S127">IF(Q120&lt;0,IF(R120=0,0,IF(OR(Q120=0,P120=0),"N.M.",IF(ABS(R120/Q120)&gt;=10,"N.M.",R120/(-Q120)))),IF(R120=0,0,IF(OR(Q120=0,P120=0),"N.M.",IF(ABS(R120/Q120)&gt;=10,"N.M.",R120/Q120))))</f>
        <v>N.M.</v>
      </c>
      <c r="T120" s="104"/>
      <c r="U120" s="15">
        <v>61832.380000000005</v>
      </c>
      <c r="V120" s="15">
        <v>0</v>
      </c>
      <c r="W120" s="90">
        <f aca="true" t="shared" si="54" ref="W120:W127">+U120-V120</f>
        <v>61832.380000000005</v>
      </c>
      <c r="X120" s="103" t="str">
        <f aca="true" t="shared" si="55" ref="X120:X127">IF(V120&lt;0,IF(W120=0,0,IF(OR(V120=0,U120=0),"N.M.",IF(ABS(W120/V120)&gt;=10,"N.M.",W120/(-V120)))),IF(W120=0,0,IF(OR(V120=0,U120=0),"N.M.",IF(ABS(W120/V120)&gt;=10,"N.M.",W120/V120))))</f>
        <v>N.M.</v>
      </c>
    </row>
    <row r="121" spans="1:24" s="14" customFormat="1" ht="12.75" hidden="1" outlineLevel="2">
      <c r="A121" s="14" t="s">
        <v>709</v>
      </c>
      <c r="B121" s="14" t="s">
        <v>710</v>
      </c>
      <c r="C121" s="54" t="s">
        <v>711</v>
      </c>
      <c r="D121" s="15"/>
      <c r="E121" s="15"/>
      <c r="F121" s="15">
        <v>0</v>
      </c>
      <c r="G121" s="15">
        <v>0</v>
      </c>
      <c r="H121" s="90">
        <f t="shared" si="48"/>
        <v>0</v>
      </c>
      <c r="I121" s="103">
        <f t="shared" si="49"/>
        <v>0</v>
      </c>
      <c r="J121" s="104"/>
      <c r="K121" s="15">
        <v>0</v>
      </c>
      <c r="L121" s="15">
        <v>0</v>
      </c>
      <c r="M121" s="90">
        <f t="shared" si="50"/>
        <v>0</v>
      </c>
      <c r="N121" s="103">
        <f t="shared" si="51"/>
        <v>0</v>
      </c>
      <c r="O121" s="104"/>
      <c r="P121" s="15">
        <v>1005.25</v>
      </c>
      <c r="Q121" s="15">
        <v>0</v>
      </c>
      <c r="R121" s="90">
        <f t="shared" si="52"/>
        <v>1005.25</v>
      </c>
      <c r="S121" s="103" t="str">
        <f t="shared" si="53"/>
        <v>N.M.</v>
      </c>
      <c r="T121" s="104"/>
      <c r="U121" s="15">
        <v>1979.42</v>
      </c>
      <c r="V121" s="15">
        <v>0</v>
      </c>
      <c r="W121" s="90">
        <f t="shared" si="54"/>
        <v>1979.42</v>
      </c>
      <c r="X121" s="103" t="str">
        <f t="shared" si="55"/>
        <v>N.M.</v>
      </c>
    </row>
    <row r="122" spans="1:24" s="14" customFormat="1" ht="12.75" hidden="1" outlineLevel="2">
      <c r="A122" s="14" t="s">
        <v>712</v>
      </c>
      <c r="B122" s="14" t="s">
        <v>713</v>
      </c>
      <c r="C122" s="54" t="s">
        <v>714</v>
      </c>
      <c r="D122" s="15"/>
      <c r="E122" s="15"/>
      <c r="F122" s="15">
        <v>2966700.9699999997</v>
      </c>
      <c r="G122" s="15">
        <v>0</v>
      </c>
      <c r="H122" s="90">
        <f t="shared" si="48"/>
        <v>2966700.9699999997</v>
      </c>
      <c r="I122" s="103" t="str">
        <f t="shared" si="49"/>
        <v>N.M.</v>
      </c>
      <c r="J122" s="104"/>
      <c r="K122" s="15">
        <v>6231909.55</v>
      </c>
      <c r="L122" s="15">
        <v>0</v>
      </c>
      <c r="M122" s="90">
        <f t="shared" si="50"/>
        <v>6231909.55</v>
      </c>
      <c r="N122" s="103" t="str">
        <f t="shared" si="51"/>
        <v>N.M.</v>
      </c>
      <c r="O122" s="104"/>
      <c r="P122" s="15">
        <v>7937486.73</v>
      </c>
      <c r="Q122" s="15">
        <v>0</v>
      </c>
      <c r="R122" s="90">
        <f t="shared" si="52"/>
        <v>7937486.73</v>
      </c>
      <c r="S122" s="103" t="str">
        <f t="shared" si="53"/>
        <v>N.M.</v>
      </c>
      <c r="T122" s="104"/>
      <c r="U122" s="15">
        <v>11043937.59</v>
      </c>
      <c r="V122" s="15">
        <v>0</v>
      </c>
      <c r="W122" s="90">
        <f t="shared" si="54"/>
        <v>11043937.59</v>
      </c>
      <c r="X122" s="103" t="str">
        <f t="shared" si="55"/>
        <v>N.M.</v>
      </c>
    </row>
    <row r="123" spans="1:24" s="14" customFormat="1" ht="12.75" hidden="1" outlineLevel="2">
      <c r="A123" s="14" t="s">
        <v>715</v>
      </c>
      <c r="B123" s="14" t="s">
        <v>716</v>
      </c>
      <c r="C123" s="54" t="s">
        <v>717</v>
      </c>
      <c r="D123" s="15"/>
      <c r="E123" s="15"/>
      <c r="F123" s="15">
        <v>0</v>
      </c>
      <c r="G123" s="15">
        <v>0</v>
      </c>
      <c r="H123" s="90">
        <f t="shared" si="48"/>
        <v>0</v>
      </c>
      <c r="I123" s="103">
        <f t="shared" si="49"/>
        <v>0</v>
      </c>
      <c r="J123" s="104"/>
      <c r="K123" s="15">
        <v>0</v>
      </c>
      <c r="L123" s="15">
        <v>0</v>
      </c>
      <c r="M123" s="90">
        <f t="shared" si="50"/>
        <v>0</v>
      </c>
      <c r="N123" s="103">
        <f t="shared" si="51"/>
        <v>0</v>
      </c>
      <c r="O123" s="104"/>
      <c r="P123" s="15">
        <v>-60501.24</v>
      </c>
      <c r="Q123" s="15">
        <v>0</v>
      </c>
      <c r="R123" s="90">
        <f t="shared" si="52"/>
        <v>-60501.24</v>
      </c>
      <c r="S123" s="103" t="str">
        <f t="shared" si="53"/>
        <v>N.M.</v>
      </c>
      <c r="T123" s="104"/>
      <c r="U123" s="15">
        <v>0</v>
      </c>
      <c r="V123" s="15">
        <v>0</v>
      </c>
      <c r="W123" s="90">
        <f t="shared" si="54"/>
        <v>0</v>
      </c>
      <c r="X123" s="103">
        <f t="shared" si="55"/>
        <v>0</v>
      </c>
    </row>
    <row r="124" spans="1:24" s="14" customFormat="1" ht="12.75" hidden="1" outlineLevel="2">
      <c r="A124" s="14" t="s">
        <v>718</v>
      </c>
      <c r="B124" s="14" t="s">
        <v>719</v>
      </c>
      <c r="C124" s="54" t="s">
        <v>720</v>
      </c>
      <c r="D124" s="15"/>
      <c r="E124" s="15"/>
      <c r="F124" s="15">
        <v>-2548488.48</v>
      </c>
      <c r="G124" s="15">
        <v>0</v>
      </c>
      <c r="H124" s="90">
        <f t="shared" si="48"/>
        <v>-2548488.48</v>
      </c>
      <c r="I124" s="103" t="str">
        <f t="shared" si="49"/>
        <v>N.M.</v>
      </c>
      <c r="J124" s="104"/>
      <c r="K124" s="15">
        <v>-5352156.37</v>
      </c>
      <c r="L124" s="15">
        <v>0</v>
      </c>
      <c r="M124" s="90">
        <f t="shared" si="50"/>
        <v>-5352156.37</v>
      </c>
      <c r="N124" s="103" t="str">
        <f t="shared" si="51"/>
        <v>N.M.</v>
      </c>
      <c r="O124" s="104"/>
      <c r="P124" s="15">
        <v>-6857844.69</v>
      </c>
      <c r="Q124" s="15">
        <v>0</v>
      </c>
      <c r="R124" s="90">
        <f t="shared" si="52"/>
        <v>-6857844.69</v>
      </c>
      <c r="S124" s="103" t="str">
        <f t="shared" si="53"/>
        <v>N.M.</v>
      </c>
      <c r="T124" s="104"/>
      <c r="U124" s="15">
        <v>-9499716.16</v>
      </c>
      <c r="V124" s="15">
        <v>0</v>
      </c>
      <c r="W124" s="90">
        <f t="shared" si="54"/>
        <v>-9499716.16</v>
      </c>
      <c r="X124" s="103" t="str">
        <f t="shared" si="55"/>
        <v>N.M.</v>
      </c>
    </row>
    <row r="125" spans="1:24" s="14" customFormat="1" ht="12.75" hidden="1" outlineLevel="2">
      <c r="A125" s="14" t="s">
        <v>721</v>
      </c>
      <c r="B125" s="14" t="s">
        <v>722</v>
      </c>
      <c r="C125" s="54" t="s">
        <v>723</v>
      </c>
      <c r="D125" s="15"/>
      <c r="E125" s="15"/>
      <c r="F125" s="15">
        <v>0</v>
      </c>
      <c r="G125" s="15">
        <v>0</v>
      </c>
      <c r="H125" s="90">
        <f t="shared" si="48"/>
        <v>0</v>
      </c>
      <c r="I125" s="103">
        <f t="shared" si="49"/>
        <v>0</v>
      </c>
      <c r="J125" s="104"/>
      <c r="K125" s="15">
        <v>0</v>
      </c>
      <c r="L125" s="15">
        <v>0</v>
      </c>
      <c r="M125" s="90">
        <f t="shared" si="50"/>
        <v>0</v>
      </c>
      <c r="N125" s="103">
        <f t="shared" si="51"/>
        <v>0</v>
      </c>
      <c r="O125" s="104"/>
      <c r="P125" s="15">
        <v>60501.24</v>
      </c>
      <c r="Q125" s="15">
        <v>0</v>
      </c>
      <c r="R125" s="90">
        <f t="shared" si="52"/>
        <v>60501.24</v>
      </c>
      <c r="S125" s="103" t="str">
        <f t="shared" si="53"/>
        <v>N.M.</v>
      </c>
      <c r="T125" s="104"/>
      <c r="U125" s="15">
        <v>0</v>
      </c>
      <c r="V125" s="15">
        <v>0</v>
      </c>
      <c r="W125" s="90">
        <f t="shared" si="54"/>
        <v>0</v>
      </c>
      <c r="X125" s="103">
        <f t="shared" si="55"/>
        <v>0</v>
      </c>
    </row>
    <row r="126" spans="1:24" s="14" customFormat="1" ht="12.75" hidden="1" outlineLevel="2">
      <c r="A126" s="14" t="s">
        <v>724</v>
      </c>
      <c r="B126" s="14" t="s">
        <v>725</v>
      </c>
      <c r="C126" s="54" t="s">
        <v>726</v>
      </c>
      <c r="D126" s="15"/>
      <c r="E126" s="15"/>
      <c r="F126" s="15">
        <v>27932.4</v>
      </c>
      <c r="G126" s="15">
        <v>0</v>
      </c>
      <c r="H126" s="90">
        <f t="shared" si="48"/>
        <v>27932.4</v>
      </c>
      <c r="I126" s="103" t="str">
        <f t="shared" si="49"/>
        <v>N.M.</v>
      </c>
      <c r="J126" s="104"/>
      <c r="K126" s="15">
        <v>56130.29</v>
      </c>
      <c r="L126" s="15">
        <v>0</v>
      </c>
      <c r="M126" s="90">
        <f t="shared" si="50"/>
        <v>56130.29</v>
      </c>
      <c r="N126" s="103" t="str">
        <f t="shared" si="51"/>
        <v>N.M.</v>
      </c>
      <c r="O126" s="104"/>
      <c r="P126" s="15">
        <v>113803.32</v>
      </c>
      <c r="Q126" s="15">
        <v>0</v>
      </c>
      <c r="R126" s="90">
        <f t="shared" si="52"/>
        <v>113803.32</v>
      </c>
      <c r="S126" s="103" t="str">
        <f t="shared" si="53"/>
        <v>N.M.</v>
      </c>
      <c r="T126" s="104"/>
      <c r="U126" s="15">
        <v>113803.32</v>
      </c>
      <c r="V126" s="15">
        <v>0</v>
      </c>
      <c r="W126" s="90">
        <f t="shared" si="54"/>
        <v>113803.32</v>
      </c>
      <c r="X126" s="103" t="str">
        <f t="shared" si="55"/>
        <v>N.M.</v>
      </c>
    </row>
    <row r="127" spans="1:24" s="14" customFormat="1" ht="12.75" hidden="1" outlineLevel="2">
      <c r="A127" s="14" t="s">
        <v>727</v>
      </c>
      <c r="B127" s="14" t="s">
        <v>728</v>
      </c>
      <c r="C127" s="54" t="s">
        <v>729</v>
      </c>
      <c r="D127" s="15"/>
      <c r="E127" s="15"/>
      <c r="F127" s="15">
        <v>-23425.2</v>
      </c>
      <c r="G127" s="15">
        <v>0</v>
      </c>
      <c r="H127" s="90">
        <f t="shared" si="48"/>
        <v>-23425.2</v>
      </c>
      <c r="I127" s="103" t="str">
        <f t="shared" si="49"/>
        <v>N.M.</v>
      </c>
      <c r="J127" s="104"/>
      <c r="K127" s="15">
        <v>-47119.21</v>
      </c>
      <c r="L127" s="15">
        <v>0</v>
      </c>
      <c r="M127" s="90">
        <f t="shared" si="50"/>
        <v>-47119.21</v>
      </c>
      <c r="N127" s="103" t="str">
        <f t="shared" si="51"/>
        <v>N.M.</v>
      </c>
      <c r="O127" s="104"/>
      <c r="P127" s="15">
        <v>-96011.20999999999</v>
      </c>
      <c r="Q127" s="15">
        <v>0</v>
      </c>
      <c r="R127" s="90">
        <f t="shared" si="52"/>
        <v>-96011.20999999999</v>
      </c>
      <c r="S127" s="103" t="str">
        <f t="shared" si="53"/>
        <v>N.M.</v>
      </c>
      <c r="T127" s="104"/>
      <c r="U127" s="15">
        <v>-96011.20999999999</v>
      </c>
      <c r="V127" s="15">
        <v>0</v>
      </c>
      <c r="W127" s="90">
        <f t="shared" si="54"/>
        <v>-96011.20999999999</v>
      </c>
      <c r="X127" s="103" t="str">
        <f t="shared" si="55"/>
        <v>N.M.</v>
      </c>
    </row>
    <row r="128" spans="1:24" ht="12.75" hidden="1" outlineLevel="1">
      <c r="A128" s="1" t="s">
        <v>332</v>
      </c>
      <c r="B128" s="9" t="s">
        <v>303</v>
      </c>
      <c r="C128" s="63" t="s">
        <v>310</v>
      </c>
      <c r="D128" s="28"/>
      <c r="E128" s="28"/>
      <c r="F128" s="125">
        <v>422719.68999999977</v>
      </c>
      <c r="G128" s="125">
        <v>0</v>
      </c>
      <c r="H128" s="128">
        <f>+F128-G128</f>
        <v>422719.68999999977</v>
      </c>
      <c r="I128" s="96" t="str">
        <f>IF(G128&lt;0,IF(H128=0,0,IF(OR(G128=0,F128=0),"N.M.",IF(ABS(H128/G128)&gt;=10,"N.M.",H128/(-G128)))),IF(H128=0,0,IF(OR(G128=0,F128=0),"N.M.",IF(ABS(H128/G128)&gt;=10,"N.M.",H128/G128))))</f>
        <v>N.M.</v>
      </c>
      <c r="K128" s="125">
        <v>888764.2599999998</v>
      </c>
      <c r="L128" s="125">
        <v>0</v>
      </c>
      <c r="M128" s="128">
        <f>+K128-L128</f>
        <v>888764.2599999998</v>
      </c>
      <c r="N128" s="96" t="str">
        <f>IF(L128&lt;0,IF(M128=0,0,IF(OR(L128=0,K128=0),"N.M.",IF(ABS(M128/L128)&gt;=10,"N.M.",M128/(-L128)))),IF(M128=0,0,IF(OR(L128=0,K128=0),"N.M.",IF(ABS(M128/L128)&gt;=10,"N.M.",M128/L128))))</f>
        <v>N.M.</v>
      </c>
      <c r="P128" s="125">
        <v>1129355.5899999999</v>
      </c>
      <c r="Q128" s="125">
        <v>0</v>
      </c>
      <c r="R128" s="128">
        <f>+P128-Q128</f>
        <v>1129355.5899999999</v>
      </c>
      <c r="S128" s="96" t="str">
        <f>IF(Q128&lt;0,IF(R128=0,0,IF(OR(Q128=0,P128=0),"N.M.",IF(ABS(R128/Q128)&gt;=10,"N.M.",R128/(-Q128)))),IF(R128=0,0,IF(OR(Q128=0,P128=0),"N.M.",IF(ABS(R128/Q128)&gt;=10,"N.M.",R128/Q128))))</f>
        <v>N.M.</v>
      </c>
      <c r="U128" s="125">
        <v>1625825.3399999999</v>
      </c>
      <c r="V128" s="125">
        <v>0</v>
      </c>
      <c r="W128" s="128">
        <f>+U128-V128</f>
        <v>1625825.3399999999</v>
      </c>
      <c r="X128" s="96" t="str">
        <f>IF(V128&lt;0,IF(W128=0,0,IF(OR(V128=0,U128=0),"N.M.",IF(ABS(W128/V128)&gt;=10,"N.M.",W128/(-V128)))),IF(W128=0,0,IF(OR(V128=0,U128=0),"N.M.",IF(ABS(W128/V128)&gt;=10,"N.M.",W128/V128))))</f>
        <v>N.M.</v>
      </c>
    </row>
    <row r="129" spans="1:24" s="12" customFormat="1" ht="12.75" collapsed="1">
      <c r="A129" s="13" t="s">
        <v>341</v>
      </c>
      <c r="C129" s="80" t="s">
        <v>308</v>
      </c>
      <c r="D129" s="65"/>
      <c r="E129" s="65"/>
      <c r="F129" s="34">
        <v>1420117.72</v>
      </c>
      <c r="G129" s="34">
        <v>770413.7</v>
      </c>
      <c r="H129" s="29">
        <f>+F129-G129</f>
        <v>649704.02</v>
      </c>
      <c r="I129" s="98">
        <f>IF(G129&lt;0,IF(H129=0,0,IF(OR(G129=0,F129=0),"N.M.",IF(ABS(H129/G129)&gt;=10,"N.M.",H129/(-G129)))),IF(H129=0,0,IF(OR(G129=0,F129=0),"N.M.",IF(ABS(H129/G129)&gt;=10,"N.M.",H129/G129))))</f>
        <v>0.8433183625888273</v>
      </c>
      <c r="J129" s="112" t="s">
        <v>301</v>
      </c>
      <c r="K129" s="34">
        <v>3158697.3600000003</v>
      </c>
      <c r="L129" s="34">
        <v>1570002.8299999998</v>
      </c>
      <c r="M129" s="29">
        <f>+K129-L129</f>
        <v>1588694.5300000005</v>
      </c>
      <c r="N129" s="98">
        <f>IF(L129&lt;0,IF(M129=0,0,IF(OR(L129=0,K129=0),"N.M.",IF(ABS(M129/L129)&gt;=10,"N.M.",M129/(-L129)))),IF(M129=0,0,IF(OR(L129=0,K129=0),"N.M.",IF(ABS(M129/L129)&gt;=10,"N.M.",M129/L129))))</f>
        <v>1.0119055199410059</v>
      </c>
      <c r="O129" s="112"/>
      <c r="P129" s="34">
        <v>4700277.8100000005</v>
      </c>
      <c r="Q129" s="34">
        <v>2169109.14</v>
      </c>
      <c r="R129" s="29">
        <f>+P129-Q129</f>
        <v>2531168.6700000004</v>
      </c>
      <c r="S129" s="98">
        <f>IF(Q129&lt;0,IF(R129=0,0,IF(OR(Q129=0,P129=0),"N.M.",IF(ABS(R129/Q129)&gt;=10,"N.M.",R129/(-Q129)))),IF(R129=0,0,IF(OR(Q129=0,P129=0),"N.M.",IF(ABS(R129/Q129)&gt;=10,"N.M.",R129/Q129))))</f>
        <v>1.166916234560701</v>
      </c>
      <c r="T129" s="112"/>
      <c r="U129" s="34">
        <v>11605333.454999998</v>
      </c>
      <c r="V129" s="34">
        <v>7986857.371</v>
      </c>
      <c r="W129" s="29">
        <f>+U129-V129</f>
        <v>3618476.083999998</v>
      </c>
      <c r="X129" s="98">
        <f>IF(V129&lt;0,IF(W129=0,0,IF(OR(V129=0,U129=0),"N.M.",IF(ABS(W129/V129)&gt;=10,"N.M.",W129/(-V129)))),IF(W129=0,0,IF(OR(V129=0,U129=0),"N.M.",IF(ABS(W129/V129)&gt;=10,"N.M.",W129/V129))))</f>
        <v>0.45305380025171826</v>
      </c>
    </row>
    <row r="130" spans="1:24" ht="0.75" customHeight="1" hidden="1" outlineLevel="1">
      <c r="A130" s="1"/>
      <c r="C130" s="53"/>
      <c r="D130" s="28"/>
      <c r="E130" s="28"/>
      <c r="F130" s="17"/>
      <c r="G130" s="17"/>
      <c r="I130" s="95"/>
      <c r="K130" s="17"/>
      <c r="L130" s="17"/>
      <c r="N130" s="95"/>
      <c r="P130" s="17"/>
      <c r="Q130" s="17"/>
      <c r="S130" s="95"/>
      <c r="U130" s="17"/>
      <c r="V130" s="17"/>
      <c r="X130" s="95"/>
    </row>
    <row r="131" spans="1:24" s="14" customFormat="1" ht="12.75" hidden="1" outlineLevel="2">
      <c r="A131" s="14" t="s">
        <v>730</v>
      </c>
      <c r="B131" s="14" t="s">
        <v>731</v>
      </c>
      <c r="C131" s="54" t="s">
        <v>732</v>
      </c>
      <c r="D131" s="15"/>
      <c r="E131" s="15"/>
      <c r="F131" s="15">
        <v>358467.32</v>
      </c>
      <c r="G131" s="15">
        <v>342498.88</v>
      </c>
      <c r="H131" s="90">
        <f aca="true" t="shared" si="56" ref="H131:H136">+F131-G131</f>
        <v>15968.440000000002</v>
      </c>
      <c r="I131" s="103">
        <f aca="true" t="shared" si="57" ref="I131:I136">IF(G131&lt;0,IF(H131=0,0,IF(OR(G131=0,F131=0),"N.M.",IF(ABS(H131/G131)&gt;=10,"N.M.",H131/(-G131)))),IF(H131=0,0,IF(OR(G131=0,F131=0),"N.M.",IF(ABS(H131/G131)&gt;=10,"N.M.",H131/G131))))</f>
        <v>0.04662333494346026</v>
      </c>
      <c r="J131" s="104"/>
      <c r="K131" s="15">
        <v>721924.1</v>
      </c>
      <c r="L131" s="15">
        <v>683812.93</v>
      </c>
      <c r="M131" s="90">
        <f aca="true" t="shared" si="58" ref="M131:M136">+K131-L131</f>
        <v>38111.169999999925</v>
      </c>
      <c r="N131" s="103">
        <f aca="true" t="shared" si="59" ref="N131:N136">IF(L131&lt;0,IF(M131=0,0,IF(OR(L131=0,K131=0),"N.M.",IF(ABS(M131/L131)&gt;=10,"N.M.",M131/(-L131)))),IF(M131=0,0,IF(OR(L131=0,K131=0),"N.M.",IF(ABS(M131/L131)&gt;=10,"N.M.",M131/L131))))</f>
        <v>0.05573332753447631</v>
      </c>
      <c r="O131" s="104"/>
      <c r="P131" s="15">
        <v>1102638.27</v>
      </c>
      <c r="Q131" s="15">
        <v>1001713.6900000001</v>
      </c>
      <c r="R131" s="90">
        <f aca="true" t="shared" si="60" ref="R131:R136">+P131-Q131</f>
        <v>100924.57999999996</v>
      </c>
      <c r="S131" s="103">
        <f aca="true" t="shared" si="61" ref="S131:S136">IF(Q131&lt;0,IF(R131=0,0,IF(OR(Q131=0,P131=0),"N.M.",IF(ABS(R131/Q131)&gt;=10,"N.M.",R131/(-Q131)))),IF(R131=0,0,IF(OR(Q131=0,P131=0),"N.M.",IF(ABS(R131/Q131)&gt;=10,"N.M.",R131/Q131))))</f>
        <v>0.10075192243803711</v>
      </c>
      <c r="T131" s="104"/>
      <c r="U131" s="15">
        <v>4252406.21</v>
      </c>
      <c r="V131" s="15">
        <v>4119065.1300000004</v>
      </c>
      <c r="W131" s="90">
        <f aca="true" t="shared" si="62" ref="W131:W136">+U131-V131</f>
        <v>133341.0799999996</v>
      </c>
      <c r="X131" s="103">
        <f aca="true" t="shared" si="63" ref="X131:X136">IF(V131&lt;0,IF(W131=0,0,IF(OR(V131=0,U131=0),"N.M.",IF(ABS(W131/V131)&gt;=10,"N.M.",W131/(-V131)))),IF(W131=0,0,IF(OR(V131=0,U131=0),"N.M.",IF(ABS(W131/V131)&gt;=10,"N.M.",W131/V131))))</f>
        <v>0.032371685271215804</v>
      </c>
    </row>
    <row r="132" spans="1:24" s="14" customFormat="1" ht="12.75" hidden="1" outlineLevel="2">
      <c r="A132" s="14" t="s">
        <v>733</v>
      </c>
      <c r="B132" s="14" t="s">
        <v>734</v>
      </c>
      <c r="C132" s="54" t="s">
        <v>735</v>
      </c>
      <c r="D132" s="15"/>
      <c r="E132" s="15"/>
      <c r="F132" s="15">
        <v>2645</v>
      </c>
      <c r="G132" s="15">
        <v>2300</v>
      </c>
      <c r="H132" s="90">
        <f t="shared" si="56"/>
        <v>345</v>
      </c>
      <c r="I132" s="103">
        <f t="shared" si="57"/>
        <v>0.15</v>
      </c>
      <c r="J132" s="104"/>
      <c r="K132" s="15">
        <v>20390</v>
      </c>
      <c r="L132" s="15">
        <v>4600</v>
      </c>
      <c r="M132" s="90">
        <f t="shared" si="58"/>
        <v>15790</v>
      </c>
      <c r="N132" s="103">
        <f t="shared" si="59"/>
        <v>3.4326086956521737</v>
      </c>
      <c r="O132" s="104"/>
      <c r="P132" s="15">
        <v>34116.93</v>
      </c>
      <c r="Q132" s="15">
        <v>18708.93</v>
      </c>
      <c r="R132" s="90">
        <f t="shared" si="60"/>
        <v>15408</v>
      </c>
      <c r="S132" s="103">
        <f t="shared" si="61"/>
        <v>0.8235639344420017</v>
      </c>
      <c r="T132" s="104"/>
      <c r="U132" s="15">
        <v>153845.7</v>
      </c>
      <c r="V132" s="15">
        <v>83131.67</v>
      </c>
      <c r="W132" s="90">
        <f t="shared" si="62"/>
        <v>70714.03000000001</v>
      </c>
      <c r="X132" s="103">
        <f t="shared" si="63"/>
        <v>0.8506268429348287</v>
      </c>
    </row>
    <row r="133" spans="1:24" ht="12.75" hidden="1" outlineLevel="1">
      <c r="A133" s="1" t="s">
        <v>333</v>
      </c>
      <c r="B133" s="9" t="s">
        <v>304</v>
      </c>
      <c r="C133" s="62" t="s">
        <v>395</v>
      </c>
      <c r="D133" s="28"/>
      <c r="E133" s="28"/>
      <c r="F133" s="17">
        <v>361112.32</v>
      </c>
      <c r="G133" s="17">
        <v>344798.88</v>
      </c>
      <c r="H133" s="35">
        <f t="shared" si="56"/>
        <v>16313.440000000002</v>
      </c>
      <c r="I133" s="95">
        <f t="shared" si="57"/>
        <v>0.04731291470552341</v>
      </c>
      <c r="K133" s="17">
        <v>742314.1</v>
      </c>
      <c r="L133" s="17">
        <v>688412.93</v>
      </c>
      <c r="M133" s="35">
        <f t="shared" si="58"/>
        <v>53901.169999999925</v>
      </c>
      <c r="N133" s="95">
        <f t="shared" si="59"/>
        <v>0.0782977304043373</v>
      </c>
      <c r="P133" s="17">
        <v>1136755.2</v>
      </c>
      <c r="Q133" s="17">
        <v>1020422.6200000001</v>
      </c>
      <c r="R133" s="35">
        <f t="shared" si="60"/>
        <v>116332.57999999984</v>
      </c>
      <c r="S133" s="95">
        <f t="shared" si="61"/>
        <v>0.11400431323249167</v>
      </c>
      <c r="U133" s="17">
        <v>4406251.91</v>
      </c>
      <c r="V133" s="17">
        <v>4202196.8</v>
      </c>
      <c r="W133" s="35">
        <f t="shared" si="62"/>
        <v>204055.11000000034</v>
      </c>
      <c r="X133" s="95">
        <f t="shared" si="63"/>
        <v>0.04855915125155498</v>
      </c>
    </row>
    <row r="134" spans="1:24" s="14" customFormat="1" ht="12.75" hidden="1" outlineLevel="2">
      <c r="A134" s="14" t="s">
        <v>736</v>
      </c>
      <c r="B134" s="14" t="s">
        <v>737</v>
      </c>
      <c r="C134" s="54" t="s">
        <v>738</v>
      </c>
      <c r="D134" s="15"/>
      <c r="E134" s="15"/>
      <c r="F134" s="15">
        <v>21932.386</v>
      </c>
      <c r="G134" s="15">
        <v>20969.789</v>
      </c>
      <c r="H134" s="90">
        <f t="shared" si="56"/>
        <v>962.5969999999979</v>
      </c>
      <c r="I134" s="103">
        <f t="shared" si="57"/>
        <v>0.04590399073638737</v>
      </c>
      <c r="J134" s="104"/>
      <c r="K134" s="15">
        <v>43864.772</v>
      </c>
      <c r="L134" s="15">
        <v>41939.578</v>
      </c>
      <c r="M134" s="90">
        <f t="shared" si="58"/>
        <v>1925.1939999999959</v>
      </c>
      <c r="N134" s="103">
        <f t="shared" si="59"/>
        <v>0.04590399073638737</v>
      </c>
      <c r="O134" s="104"/>
      <c r="P134" s="15">
        <v>64834.561</v>
      </c>
      <c r="Q134" s="15">
        <v>62507.788</v>
      </c>
      <c r="R134" s="90">
        <f t="shared" si="60"/>
        <v>2326.773000000001</v>
      </c>
      <c r="S134" s="103">
        <f t="shared" si="61"/>
        <v>0.037223729625498844</v>
      </c>
      <c r="T134" s="104"/>
      <c r="U134" s="15">
        <v>253562.662</v>
      </c>
      <c r="V134" s="15">
        <v>247621.678</v>
      </c>
      <c r="W134" s="90">
        <f t="shared" si="62"/>
        <v>5940.983999999997</v>
      </c>
      <c r="X134" s="103">
        <f t="shared" si="63"/>
        <v>0.023992180523063882</v>
      </c>
    </row>
    <row r="135" spans="1:24" ht="12.75" hidden="1" outlineLevel="1">
      <c r="A135" s="1" t="s">
        <v>334</v>
      </c>
      <c r="B135" s="9" t="s">
        <v>303</v>
      </c>
      <c r="C135" s="63" t="s">
        <v>396</v>
      </c>
      <c r="D135" s="28"/>
      <c r="E135" s="28"/>
      <c r="F135" s="125">
        <v>21932.386</v>
      </c>
      <c r="G135" s="125">
        <v>20969.789</v>
      </c>
      <c r="H135" s="128">
        <f t="shared" si="56"/>
        <v>962.5969999999979</v>
      </c>
      <c r="I135" s="96">
        <f t="shared" si="57"/>
        <v>0.04590399073638737</v>
      </c>
      <c r="K135" s="125">
        <v>43864.772</v>
      </c>
      <c r="L135" s="125">
        <v>41939.578</v>
      </c>
      <c r="M135" s="128">
        <f t="shared" si="58"/>
        <v>1925.1939999999959</v>
      </c>
      <c r="N135" s="96">
        <f t="shared" si="59"/>
        <v>0.04590399073638737</v>
      </c>
      <c r="P135" s="125">
        <v>64834.561</v>
      </c>
      <c r="Q135" s="125">
        <v>62507.788</v>
      </c>
      <c r="R135" s="128">
        <f t="shared" si="60"/>
        <v>2326.773000000001</v>
      </c>
      <c r="S135" s="96">
        <f t="shared" si="61"/>
        <v>0.037223729625498844</v>
      </c>
      <c r="U135" s="125">
        <v>253562.662</v>
      </c>
      <c r="V135" s="125">
        <v>247621.678</v>
      </c>
      <c r="W135" s="128">
        <f t="shared" si="62"/>
        <v>5940.983999999997</v>
      </c>
      <c r="X135" s="96">
        <f t="shared" si="63"/>
        <v>0.023992180523063882</v>
      </c>
    </row>
    <row r="136" spans="1:24" s="12" customFormat="1" ht="12.75" collapsed="1">
      <c r="A136" s="13" t="s">
        <v>342</v>
      </c>
      <c r="C136" s="80" t="s">
        <v>311</v>
      </c>
      <c r="D136" s="65"/>
      <c r="E136" s="65"/>
      <c r="F136" s="34">
        <v>383044.706</v>
      </c>
      <c r="G136" s="34">
        <v>365768.669</v>
      </c>
      <c r="H136" s="29">
        <f t="shared" si="56"/>
        <v>17276.03700000001</v>
      </c>
      <c r="I136" s="98">
        <f t="shared" si="57"/>
        <v>0.04723214004969904</v>
      </c>
      <c r="J136" s="112" t="s">
        <v>301</v>
      </c>
      <c r="K136" s="34">
        <v>786178.872</v>
      </c>
      <c r="L136" s="34">
        <v>730352.508</v>
      </c>
      <c r="M136" s="29">
        <f t="shared" si="58"/>
        <v>55826.36399999994</v>
      </c>
      <c r="N136" s="98">
        <f t="shared" si="59"/>
        <v>0.07643756047730302</v>
      </c>
      <c r="O136" s="112"/>
      <c r="P136" s="34">
        <v>1201589.761</v>
      </c>
      <c r="Q136" s="34">
        <v>1082930.408</v>
      </c>
      <c r="R136" s="29">
        <f t="shared" si="60"/>
        <v>118659.35299999989</v>
      </c>
      <c r="S136" s="98">
        <f t="shared" si="61"/>
        <v>0.10957246386602516</v>
      </c>
      <c r="T136" s="112"/>
      <c r="U136" s="34">
        <v>4659814.572</v>
      </c>
      <c r="V136" s="34">
        <v>4449818.478</v>
      </c>
      <c r="W136" s="29">
        <f t="shared" si="62"/>
        <v>209996.09399999958</v>
      </c>
      <c r="X136" s="98">
        <f t="shared" si="63"/>
        <v>0.047192058516145066</v>
      </c>
    </row>
    <row r="137" spans="1:24" ht="0.75" customHeight="1" hidden="1" outlineLevel="1">
      <c r="A137" s="1"/>
      <c r="C137" s="53"/>
      <c r="D137" s="28"/>
      <c r="E137" s="28"/>
      <c r="F137" s="17"/>
      <c r="G137" s="17"/>
      <c r="I137" s="95"/>
      <c r="K137" s="17"/>
      <c r="L137" s="17"/>
      <c r="N137" s="95"/>
      <c r="P137" s="17"/>
      <c r="Q137" s="17"/>
      <c r="S137" s="95"/>
      <c r="U137" s="17"/>
      <c r="V137" s="17"/>
      <c r="X137" s="95"/>
    </row>
    <row r="138" spans="1:24" s="14" customFormat="1" ht="12.75" hidden="1" outlineLevel="2">
      <c r="A138" s="14" t="s">
        <v>739</v>
      </c>
      <c r="B138" s="14" t="s">
        <v>740</v>
      </c>
      <c r="C138" s="54" t="s">
        <v>741</v>
      </c>
      <c r="D138" s="15"/>
      <c r="E138" s="15"/>
      <c r="F138" s="15">
        <v>296700.65</v>
      </c>
      <c r="G138" s="15">
        <v>242937.14</v>
      </c>
      <c r="H138" s="90">
        <f>+F138-G138</f>
        <v>53763.51000000001</v>
      </c>
      <c r="I138" s="103">
        <f>IF(G138&lt;0,IF(H138=0,0,IF(OR(G138=0,F138=0),"N.M.",IF(ABS(H138/G138)&gt;=10,"N.M.",H138/(-G138)))),IF(H138=0,0,IF(OR(G138=0,F138=0),"N.M.",IF(ABS(H138/G138)&gt;=10,"N.M.",H138/G138))))</f>
        <v>0.22130626054130714</v>
      </c>
      <c r="J138" s="104"/>
      <c r="K138" s="15">
        <v>582375.16</v>
      </c>
      <c r="L138" s="15">
        <v>426601.58</v>
      </c>
      <c r="M138" s="90">
        <f>+K138-L138</f>
        <v>155773.58000000002</v>
      </c>
      <c r="N138" s="103">
        <f>IF(L138&lt;0,IF(M138=0,0,IF(OR(L138=0,K138=0),"N.M.",IF(ABS(M138/L138)&gt;=10,"N.M.",M138/(-L138)))),IF(M138=0,0,IF(OR(L138=0,K138=0),"N.M.",IF(ABS(M138/L138)&gt;=10,"N.M.",M138/L138))))</f>
        <v>0.3651500306210774</v>
      </c>
      <c r="O138" s="104"/>
      <c r="P138" s="15">
        <v>758587.4400000001</v>
      </c>
      <c r="Q138" s="15">
        <v>584482.96</v>
      </c>
      <c r="R138" s="90">
        <f>+P138-Q138</f>
        <v>174104.4800000001</v>
      </c>
      <c r="S138" s="103">
        <f>IF(Q138&lt;0,IF(R138=0,0,IF(OR(Q138=0,P138=0),"N.M.",IF(ABS(R138/Q138)&gt;=10,"N.M.",R138/(-Q138)))),IF(R138=0,0,IF(OR(Q138=0,P138=0),"N.M.",IF(ABS(R138/Q138)&gt;=10,"N.M.",R138/Q138))))</f>
        <v>0.29787776875479843</v>
      </c>
      <c r="T138" s="104"/>
      <c r="U138" s="15">
        <v>2029554.0899999999</v>
      </c>
      <c r="V138" s="15">
        <v>1747784.46</v>
      </c>
      <c r="W138" s="90">
        <f>+U138-V138</f>
        <v>281769.6299999999</v>
      </c>
      <c r="X138" s="103">
        <f>IF(V138&lt;0,IF(W138=0,0,IF(OR(V138=0,U138=0),"N.M.",IF(ABS(W138/V138)&gt;=10,"N.M.",W138/(-V138)))),IF(W138=0,0,IF(OR(V138=0,U138=0),"N.M.",IF(ABS(W138/V138)&gt;=10,"N.M.",W138/V138))))</f>
        <v>0.16121531942216713</v>
      </c>
    </row>
    <row r="139" spans="1:24" s="14" customFormat="1" ht="12.75" hidden="1" outlineLevel="2">
      <c r="A139" s="14" t="s">
        <v>742</v>
      </c>
      <c r="B139" s="14" t="s">
        <v>743</v>
      </c>
      <c r="C139" s="54" t="s">
        <v>744</v>
      </c>
      <c r="D139" s="15"/>
      <c r="E139" s="15"/>
      <c r="F139" s="15">
        <v>8653.61</v>
      </c>
      <c r="G139" s="15">
        <v>21925.31</v>
      </c>
      <c r="H139" s="90">
        <f>+F139-G139</f>
        <v>-13271.7</v>
      </c>
      <c r="I139" s="103">
        <f>IF(G139&lt;0,IF(H139=0,0,IF(OR(G139=0,F139=0),"N.M.",IF(ABS(H139/G139)&gt;=10,"N.M.",H139/(-G139)))),IF(H139=0,0,IF(OR(G139=0,F139=0),"N.M.",IF(ABS(H139/G139)&gt;=10,"N.M.",H139/G139))))</f>
        <v>-0.60531413238855</v>
      </c>
      <c r="J139" s="104"/>
      <c r="K139" s="15">
        <v>39824.05</v>
      </c>
      <c r="L139" s="15">
        <v>42930.15</v>
      </c>
      <c r="M139" s="90">
        <f>+K139-L139</f>
        <v>-3106.0999999999985</v>
      </c>
      <c r="N139" s="103">
        <f>IF(L139&lt;0,IF(M139=0,0,IF(OR(L139=0,K139=0),"N.M.",IF(ABS(M139/L139)&gt;=10,"N.M.",M139/(-L139)))),IF(M139=0,0,IF(OR(L139=0,K139=0),"N.M.",IF(ABS(M139/L139)&gt;=10,"N.M.",M139/L139))))</f>
        <v>-0.07235241432885742</v>
      </c>
      <c r="O139" s="104"/>
      <c r="P139" s="15">
        <v>54365.740000000005</v>
      </c>
      <c r="Q139" s="15">
        <v>62990.83</v>
      </c>
      <c r="R139" s="90">
        <f>+P139-Q139</f>
        <v>-8625.089999999997</v>
      </c>
      <c r="S139" s="103">
        <f>IF(Q139&lt;0,IF(R139=0,0,IF(OR(Q139=0,P139=0),"N.M.",IF(ABS(R139/Q139)&gt;=10,"N.M.",R139/(-Q139)))),IF(R139=0,0,IF(OR(Q139=0,P139=0),"N.M.",IF(ABS(R139/Q139)&gt;=10,"N.M.",R139/Q139))))</f>
        <v>-0.13692612083377845</v>
      </c>
      <c r="T139" s="104"/>
      <c r="U139" s="15">
        <v>373574.54</v>
      </c>
      <c r="V139" s="15">
        <v>386246.28</v>
      </c>
      <c r="W139" s="90">
        <f>+U139-V139</f>
        <v>-12671.740000000049</v>
      </c>
      <c r="X139" s="103">
        <f>IF(V139&lt;0,IF(W139=0,0,IF(OR(V139=0,U139=0),"N.M.",IF(ABS(W139/V139)&gt;=10,"N.M.",W139/(-V139)))),IF(W139=0,0,IF(OR(V139=0,U139=0),"N.M.",IF(ABS(W139/V139)&gt;=10,"N.M.",W139/V139))))</f>
        <v>-0.03280740982152643</v>
      </c>
    </row>
    <row r="140" spans="1:24" ht="12.75" hidden="1" outlineLevel="1">
      <c r="A140" s="9" t="s">
        <v>335</v>
      </c>
      <c r="B140" s="9" t="s">
        <v>304</v>
      </c>
      <c r="C140" s="62" t="s">
        <v>312</v>
      </c>
      <c r="D140" s="28"/>
      <c r="E140" s="28"/>
      <c r="F140" s="17">
        <v>305354.26</v>
      </c>
      <c r="G140" s="17">
        <v>264862.45</v>
      </c>
      <c r="H140" s="35">
        <f>+F140-G140</f>
        <v>40491.81</v>
      </c>
      <c r="I140" s="95">
        <f>IF(G140&lt;0,IF(H140=0,0,IF(OR(G140=0,F140=0),"N.M.",IF(ABS(H140/G140)&gt;=10,"N.M.",H140/(-G140)))),IF(H140=0,0,IF(OR(G140=0,F140=0),"N.M.",IF(ABS(H140/G140)&gt;=10,"N.M.",H140/G140))))</f>
        <v>0.15287863568429574</v>
      </c>
      <c r="K140" s="17">
        <v>622199.2100000001</v>
      </c>
      <c r="L140" s="17">
        <v>469531.73000000004</v>
      </c>
      <c r="M140" s="35">
        <f>+K140-L140</f>
        <v>152667.48000000004</v>
      </c>
      <c r="N140" s="95">
        <f>IF(L140&lt;0,IF(M140=0,0,IF(OR(L140=0,K140=0),"N.M.",IF(ABS(M140/L140)&gt;=10,"N.M.",M140/(-L140)))),IF(M140=0,0,IF(OR(L140=0,K140=0),"N.M.",IF(ABS(M140/L140)&gt;=10,"N.M.",M140/L140))))</f>
        <v>0.3251483770862515</v>
      </c>
      <c r="P140" s="17">
        <v>812953.18</v>
      </c>
      <c r="Q140" s="17">
        <v>647473.79</v>
      </c>
      <c r="R140" s="35">
        <f>+P140-Q140</f>
        <v>165479.39</v>
      </c>
      <c r="S140" s="95">
        <f>IF(Q140&lt;0,IF(R140=0,0,IF(OR(Q140=0,P140=0),"N.M.",IF(ABS(R140/Q140)&gt;=10,"N.M.",R140/(-Q140)))),IF(R140=0,0,IF(OR(Q140=0,P140=0),"N.M.",IF(ABS(R140/Q140)&gt;=10,"N.M.",R140/Q140))))</f>
        <v>0.25557697092263765</v>
      </c>
      <c r="U140" s="17">
        <v>2403128.63</v>
      </c>
      <c r="V140" s="17">
        <v>2134030.7399999998</v>
      </c>
      <c r="W140" s="35">
        <f>+U140-V140</f>
        <v>269097.89000000013</v>
      </c>
      <c r="X140" s="95">
        <f>IF(V140&lt;0,IF(W140=0,0,IF(OR(V140=0,U140=0),"N.M.",IF(ABS(W140/V140)&gt;=10,"N.M.",W140/(-V140)))),IF(W140=0,0,IF(OR(V140=0,U140=0),"N.M.",IF(ABS(W140/V140)&gt;=10,"N.M.",W140/V140))))</f>
        <v>0.1260984131840576</v>
      </c>
    </row>
    <row r="141" spans="1:24" ht="12.75" hidden="1" outlineLevel="1">
      <c r="A141" s="9" t="s">
        <v>336</v>
      </c>
      <c r="B141" s="9" t="s">
        <v>303</v>
      </c>
      <c r="C141" s="63" t="s">
        <v>313</v>
      </c>
      <c r="D141" s="28"/>
      <c r="E141" s="28"/>
      <c r="F141" s="125">
        <v>0</v>
      </c>
      <c r="G141" s="125">
        <v>0</v>
      </c>
      <c r="H141" s="128">
        <f>+F141-G141</f>
        <v>0</v>
      </c>
      <c r="I141" s="96">
        <f>IF(G141&lt;0,IF(H141=0,0,IF(OR(G141=0,F141=0),"N.M.",IF(ABS(H141/G141)&gt;=10,"N.M.",H141/(-G141)))),IF(H141=0,0,IF(OR(G141=0,F141=0),"N.M.",IF(ABS(H141/G141)&gt;=10,"N.M.",H141/G141))))</f>
        <v>0</v>
      </c>
      <c r="K141" s="125">
        <v>0</v>
      </c>
      <c r="L141" s="125">
        <v>0</v>
      </c>
      <c r="M141" s="128">
        <f>+K141-L141</f>
        <v>0</v>
      </c>
      <c r="N141" s="96">
        <f>IF(L141&lt;0,IF(M141=0,0,IF(OR(L141=0,K141=0),"N.M.",IF(ABS(M141/L141)&gt;=10,"N.M.",M141/(-L141)))),IF(M141=0,0,IF(OR(L141=0,K141=0),"N.M.",IF(ABS(M141/L141)&gt;=10,"N.M.",M141/L141))))</f>
        <v>0</v>
      </c>
      <c r="P141" s="125">
        <v>0</v>
      </c>
      <c r="Q141" s="125">
        <v>0</v>
      </c>
      <c r="R141" s="128">
        <f>+P141-Q141</f>
        <v>0</v>
      </c>
      <c r="S141" s="96">
        <f>IF(Q141&lt;0,IF(R141=0,0,IF(OR(Q141=0,P141=0),"N.M.",IF(ABS(R141/Q141)&gt;=10,"N.M.",R141/(-Q141)))),IF(R141=0,0,IF(OR(Q141=0,P141=0),"N.M.",IF(ABS(R141/Q141)&gt;=10,"N.M.",R141/Q141))))</f>
        <v>0</v>
      </c>
      <c r="U141" s="125">
        <v>0</v>
      </c>
      <c r="V141" s="125">
        <v>0</v>
      </c>
      <c r="W141" s="128">
        <f>+U141-V141</f>
        <v>0</v>
      </c>
      <c r="X141" s="96">
        <f>IF(V141&lt;0,IF(W141=0,0,IF(OR(V141=0,U141=0),"N.M.",IF(ABS(W141/V141)&gt;=10,"N.M.",W141/(-V141)))),IF(W141=0,0,IF(OR(V141=0,U141=0),"N.M.",IF(ABS(W141/V141)&gt;=10,"N.M.",W141/V141))))</f>
        <v>0</v>
      </c>
    </row>
    <row r="142" spans="1:24" s="12" customFormat="1" ht="12.75" collapsed="1">
      <c r="A142" s="12" t="s">
        <v>343</v>
      </c>
      <c r="C142" s="80" t="s">
        <v>314</v>
      </c>
      <c r="D142" s="65"/>
      <c r="E142" s="65"/>
      <c r="F142" s="34">
        <v>305354.26</v>
      </c>
      <c r="G142" s="34">
        <v>264862.45</v>
      </c>
      <c r="H142" s="29">
        <f>+F142-G142</f>
        <v>40491.81</v>
      </c>
      <c r="I142" s="98">
        <f>IF(G142&lt;0,IF(H142=0,0,IF(OR(G142=0,F142=0),"N.M.",IF(ABS(H142/G142)&gt;=10,"N.M.",H142/(-G142)))),IF(H142=0,0,IF(OR(G142=0,F142=0),"N.M.",IF(ABS(H142/G142)&gt;=10,"N.M.",H142/G142))))</f>
        <v>0.15287863568429574</v>
      </c>
      <c r="J142" s="112" t="s">
        <v>301</v>
      </c>
      <c r="K142" s="34">
        <v>622199.2100000001</v>
      </c>
      <c r="L142" s="34">
        <v>469531.73000000004</v>
      </c>
      <c r="M142" s="29">
        <f>+K142-L142</f>
        <v>152667.48000000004</v>
      </c>
      <c r="N142" s="98">
        <f>IF(L142&lt;0,IF(M142=0,0,IF(OR(L142=0,K142=0),"N.M.",IF(ABS(M142/L142)&gt;=10,"N.M.",M142/(-L142)))),IF(M142=0,0,IF(OR(L142=0,K142=0),"N.M.",IF(ABS(M142/L142)&gt;=10,"N.M.",M142/L142))))</f>
        <v>0.3251483770862515</v>
      </c>
      <c r="O142" s="112"/>
      <c r="P142" s="34">
        <v>812953.18</v>
      </c>
      <c r="Q142" s="34">
        <v>647473.79</v>
      </c>
      <c r="R142" s="29">
        <f>+P142-Q142</f>
        <v>165479.39</v>
      </c>
      <c r="S142" s="98">
        <f>IF(Q142&lt;0,IF(R142=0,0,IF(OR(Q142=0,P142=0),"N.M.",IF(ABS(R142/Q142)&gt;=10,"N.M.",R142/(-Q142)))),IF(R142=0,0,IF(OR(Q142=0,P142=0),"N.M.",IF(ABS(R142/Q142)&gt;=10,"N.M.",R142/Q142))))</f>
        <v>0.25557697092263765</v>
      </c>
      <c r="T142" s="112"/>
      <c r="U142" s="34">
        <v>2403128.63</v>
      </c>
      <c r="V142" s="34">
        <v>2134030.7399999998</v>
      </c>
      <c r="W142" s="29">
        <f>+U142-V142</f>
        <v>269097.89000000013</v>
      </c>
      <c r="X142" s="98">
        <f>IF(V142&lt;0,IF(W142=0,0,IF(OR(V142=0,U142=0),"N.M.",IF(ABS(W142/V142)&gt;=10,"N.M.",W142/(-V142)))),IF(W142=0,0,IF(OR(V142=0,U142=0),"N.M.",IF(ABS(W142/V142)&gt;=10,"N.M.",W142/V142))))</f>
        <v>0.1260984131840576</v>
      </c>
    </row>
    <row r="143" spans="3:24" ht="0.75" customHeight="1" hidden="1" outlineLevel="1">
      <c r="C143" s="53"/>
      <c r="D143" s="28"/>
      <c r="E143" s="28"/>
      <c r="F143" s="17"/>
      <c r="G143" s="17"/>
      <c r="I143" s="95"/>
      <c r="J143" s="112"/>
      <c r="K143" s="17"/>
      <c r="L143" s="17"/>
      <c r="N143" s="95"/>
      <c r="O143" s="112"/>
      <c r="P143" s="17"/>
      <c r="Q143" s="17"/>
      <c r="S143" s="95"/>
      <c r="T143" s="112"/>
      <c r="U143" s="17"/>
      <c r="V143" s="17"/>
      <c r="X143" s="95"/>
    </row>
    <row r="144" spans="1:24" s="14" customFormat="1" ht="12.75" hidden="1" outlineLevel="2">
      <c r="A144" s="14" t="s">
        <v>745</v>
      </c>
      <c r="B144" s="14" t="s">
        <v>746</v>
      </c>
      <c r="C144" s="54" t="s">
        <v>747</v>
      </c>
      <c r="D144" s="15"/>
      <c r="E144" s="15"/>
      <c r="F144" s="15">
        <v>0</v>
      </c>
      <c r="G144" s="15">
        <v>0</v>
      </c>
      <c r="H144" s="90">
        <f>+F144-G144</f>
        <v>0</v>
      </c>
      <c r="I144" s="103">
        <f>IF(G144&lt;0,IF(H144=0,0,IF(OR(G144=0,F144=0),"N.M.",IF(ABS(H144/G144)&gt;=10,"N.M.",H144/(-G144)))),IF(H144=0,0,IF(OR(G144=0,F144=0),"N.M.",IF(ABS(H144/G144)&gt;=10,"N.M.",H144/G144))))</f>
        <v>0</v>
      </c>
      <c r="J144" s="104"/>
      <c r="K144" s="15">
        <v>0</v>
      </c>
      <c r="L144" s="15">
        <v>-77.76</v>
      </c>
      <c r="M144" s="90">
        <f>+K144-L144</f>
        <v>77.76</v>
      </c>
      <c r="N144" s="103" t="str">
        <f>IF(L144&lt;0,IF(M144=0,0,IF(OR(L144=0,K144=0),"N.M.",IF(ABS(M144/L144)&gt;=10,"N.M.",M144/(-L144)))),IF(M144=0,0,IF(OR(L144=0,K144=0),"N.M.",IF(ABS(M144/L144)&gt;=10,"N.M.",M144/L144))))</f>
        <v>N.M.</v>
      </c>
      <c r="O144" s="104"/>
      <c r="P144" s="15">
        <v>1804170.6800000002</v>
      </c>
      <c r="Q144" s="15">
        <v>-77.76</v>
      </c>
      <c r="R144" s="90">
        <f>+P144-Q144</f>
        <v>1804248.4400000002</v>
      </c>
      <c r="S144" s="103" t="str">
        <f>IF(Q144&lt;0,IF(R144=0,0,IF(OR(Q144=0,P144=0),"N.M.",IF(ABS(R144/Q144)&gt;=10,"N.M.",R144/(-Q144)))),IF(R144=0,0,IF(OR(Q144=0,P144=0),"N.M.",IF(ABS(R144/Q144)&gt;=10,"N.M.",R144/Q144))))</f>
        <v>N.M.</v>
      </c>
      <c r="T144" s="104"/>
      <c r="U144" s="15">
        <v>1824342.63</v>
      </c>
      <c r="V144" s="15">
        <v>38551.96</v>
      </c>
      <c r="W144" s="90">
        <f>+U144-V144</f>
        <v>1785790.67</v>
      </c>
      <c r="X144" s="103" t="str">
        <f>IF(V144&lt;0,IF(W144=0,0,IF(OR(V144=0,U144=0),"N.M.",IF(ABS(W144/V144)&gt;=10,"N.M.",W144/(-V144)))),IF(W144=0,0,IF(OR(V144=0,U144=0),"N.M.",IF(ABS(W144/V144)&gt;=10,"N.M.",W144/V144))))</f>
        <v>N.M.</v>
      </c>
    </row>
    <row r="145" spans="1:24" s="1" customFormat="1" ht="12.75" hidden="1" outlineLevel="1">
      <c r="A145" s="1" t="s">
        <v>337</v>
      </c>
      <c r="B145" s="9" t="s">
        <v>304</v>
      </c>
      <c r="C145" s="73" t="s">
        <v>399</v>
      </c>
      <c r="D145" s="35"/>
      <c r="E145" s="35"/>
      <c r="F145" s="128">
        <v>0</v>
      </c>
      <c r="G145" s="128">
        <v>0</v>
      </c>
      <c r="H145" s="128">
        <f>+F145-G145</f>
        <v>0</v>
      </c>
      <c r="I145" s="96">
        <f>IF(G145&lt;0,IF(H145=0,0,IF(OR(G145=0,F145=0),"N.M.",IF(ABS(H145/G145)&gt;=10,"N.M.",H145/(-G145)))),IF(H145=0,0,IF(OR(G145=0,F145=0),"N.M.",IF(ABS(H145/G145)&gt;=10,"N.M.",H145/G145))))</f>
        <v>0</v>
      </c>
      <c r="J145" s="114" t="s">
        <v>301</v>
      </c>
      <c r="K145" s="128">
        <v>0</v>
      </c>
      <c r="L145" s="128">
        <v>-77.76</v>
      </c>
      <c r="M145" s="128">
        <f>+K145-L145</f>
        <v>77.76</v>
      </c>
      <c r="N145" s="96" t="str">
        <f>IF(L145&lt;0,IF(M145=0,0,IF(OR(L145=0,K145=0),"N.M.",IF(ABS(M145/L145)&gt;=10,"N.M.",M145/(-L145)))),IF(M145=0,0,IF(OR(L145=0,K145=0),"N.M.",IF(ABS(M145/L145)&gt;=10,"N.M.",M145/L145))))</f>
        <v>N.M.</v>
      </c>
      <c r="O145" s="114"/>
      <c r="P145" s="128">
        <v>1804170.6800000002</v>
      </c>
      <c r="Q145" s="128">
        <v>-77.76</v>
      </c>
      <c r="R145" s="128">
        <f>+P145-Q145</f>
        <v>1804248.4400000002</v>
      </c>
      <c r="S145" s="96" t="str">
        <f>IF(Q145&lt;0,IF(R145=0,0,IF(OR(Q145=0,P145=0),"N.M.",IF(ABS(R145/Q145)&gt;=10,"N.M.",R145/(-Q145)))),IF(R145=0,0,IF(OR(Q145=0,P145=0),"N.M.",IF(ABS(R145/Q145)&gt;=10,"N.M.",R145/Q145))))</f>
        <v>N.M.</v>
      </c>
      <c r="T145" s="114"/>
      <c r="U145" s="128">
        <v>1824342.63</v>
      </c>
      <c r="V145" s="128">
        <v>38551.96</v>
      </c>
      <c r="W145" s="128">
        <f>+U145-V145</f>
        <v>1785790.67</v>
      </c>
      <c r="X145" s="96" t="str">
        <f>IF(V145&lt;0,IF(W145=0,0,IF(OR(V145=0,U145=0),"N.M.",IF(ABS(W145/V145)&gt;=10,"N.M.",W145/(-V145)))),IF(W145=0,0,IF(OR(V145=0,U145=0),"N.M.",IF(ABS(W145/V145)&gt;=10,"N.M.",W145/V145))))</f>
        <v>N.M.</v>
      </c>
    </row>
    <row r="146" spans="1:24" s="13" customFormat="1" ht="12.75" collapsed="1">
      <c r="A146" s="13" t="s">
        <v>344</v>
      </c>
      <c r="B146" s="12"/>
      <c r="C146" s="81" t="s">
        <v>399</v>
      </c>
      <c r="D146" s="29"/>
      <c r="E146" s="29"/>
      <c r="F146" s="129">
        <v>0</v>
      </c>
      <c r="G146" s="129">
        <v>0</v>
      </c>
      <c r="H146" s="129">
        <f>+F146-G146</f>
        <v>0</v>
      </c>
      <c r="I146" s="99">
        <f>IF(G146&lt;0,IF(H146=0,0,IF(OR(G146=0,F146=0),"N.M.",IF(ABS(H146/G146)&gt;=10,"N.M.",H146/(-G146)))),IF(H146=0,0,IF(OR(G146=0,F146=0),"N.M.",IF(ABS(H146/G146)&gt;=10,"N.M.",H146/G146))))</f>
        <v>0</v>
      </c>
      <c r="J146" s="115" t="s">
        <v>301</v>
      </c>
      <c r="K146" s="129">
        <v>0</v>
      </c>
      <c r="L146" s="129">
        <v>-77.76</v>
      </c>
      <c r="M146" s="129">
        <f>+K146-L146</f>
        <v>77.76</v>
      </c>
      <c r="N146" s="99" t="str">
        <f>IF(L146&lt;0,IF(M146=0,0,IF(OR(L146=0,K146=0),"N.M.",IF(ABS(M146/L146)&gt;=10,"N.M.",M146/(-L146)))),IF(M146=0,0,IF(OR(L146=0,K146=0),"N.M.",IF(ABS(M146/L146)&gt;=10,"N.M.",M146/L146))))</f>
        <v>N.M.</v>
      </c>
      <c r="O146" s="115"/>
      <c r="P146" s="129">
        <v>1804170.6800000002</v>
      </c>
      <c r="Q146" s="129">
        <v>-77.76</v>
      </c>
      <c r="R146" s="129">
        <f>+P146-Q146</f>
        <v>1804248.4400000002</v>
      </c>
      <c r="S146" s="99" t="str">
        <f>IF(Q146&lt;0,IF(R146=0,0,IF(OR(Q146=0,P146=0),"N.M.",IF(ABS(R146/Q146)&gt;=10,"N.M.",R146/(-Q146)))),IF(R146=0,0,IF(OR(Q146=0,P146=0),"N.M.",IF(ABS(R146/Q146)&gt;=10,"N.M.",R146/Q146))))</f>
        <v>N.M.</v>
      </c>
      <c r="T146" s="115"/>
      <c r="U146" s="129">
        <v>1824342.63</v>
      </c>
      <c r="V146" s="129">
        <v>38551.96</v>
      </c>
      <c r="W146" s="129">
        <f>+U146-V146</f>
        <v>1785790.67</v>
      </c>
      <c r="X146" s="99" t="str">
        <f>IF(V146&lt;0,IF(W146=0,0,IF(OR(V146=0,U146=0),"N.M.",IF(ABS(W146/V146)&gt;=10,"N.M.",W146/(-V146)))),IF(W146=0,0,IF(OR(V146=0,U146=0),"N.M.",IF(ABS(W146/V146)&gt;=10,"N.M.",W146/V146))))</f>
        <v>N.M.</v>
      </c>
    </row>
    <row r="147" spans="1:24" s="13" customFormat="1" ht="12.75">
      <c r="A147" s="13" t="s">
        <v>227</v>
      </c>
      <c r="B147" s="11"/>
      <c r="C147" s="60" t="s">
        <v>339</v>
      </c>
      <c r="D147" s="29"/>
      <c r="E147" s="29"/>
      <c r="F147" s="29">
        <v>60740239.697</v>
      </c>
      <c r="G147" s="29">
        <v>63990163.76900001</v>
      </c>
      <c r="H147" s="29">
        <f>+F147-G147</f>
        <v>-3249924.072000012</v>
      </c>
      <c r="I147" s="98">
        <f>IF(G147&lt;0,IF(H147=0,0,IF(OR(G147=0,F147=0),"N.M.",IF(ABS(H147/G147)&gt;=10,"N.M.",H147/(-G147)))),IF(H147=0,0,IF(OR(G147=0,F147=0),"N.M.",IF(ABS(H147/G147)&gt;=10,"N.M.",H147/G147))))</f>
        <v>-0.05078786926897092</v>
      </c>
      <c r="J147" s="115" t="s">
        <v>301</v>
      </c>
      <c r="K147" s="29">
        <v>136627369.093</v>
      </c>
      <c r="L147" s="29">
        <v>132525366.171</v>
      </c>
      <c r="M147" s="29">
        <f>+K147-L147</f>
        <v>4102002.921999991</v>
      </c>
      <c r="N147" s="98">
        <f>IF(L147&lt;0,IF(M147=0,0,IF(OR(L147=0,K147=0),"N.M.",IF(ABS(M147/L147)&gt;=10,"N.M.",M147/(-L147)))),IF(M147=0,0,IF(OR(L147=0,K147=0),"N.M.",IF(ABS(M147/L147)&gt;=10,"N.M.",M147/L147))))</f>
        <v>0.030952586968951274</v>
      </c>
      <c r="O147" s="115"/>
      <c r="P147" s="29">
        <v>214346587.11200002</v>
      </c>
      <c r="Q147" s="29">
        <v>189973090.011</v>
      </c>
      <c r="R147" s="29">
        <f>+P147-Q147</f>
        <v>24373497.10100001</v>
      </c>
      <c r="S147" s="98">
        <f>IF(Q147&lt;0,IF(R147=0,0,IF(OR(Q147=0,P147=0),"N.M.",IF(ABS(R147/Q147)&gt;=10,"N.M.",R147/(-Q147)))),IF(R147=0,0,IF(OR(Q147=0,P147=0),"N.M.",IF(ABS(R147/Q147)&gt;=10,"N.M.",R147/Q147))))</f>
        <v>0.12829973497608904</v>
      </c>
      <c r="T147" s="115"/>
      <c r="U147" s="29">
        <v>715138395.5119998</v>
      </c>
      <c r="V147" s="29">
        <v>659011130.03</v>
      </c>
      <c r="W147" s="29">
        <f>+U147-V147</f>
        <v>56127265.481999874</v>
      </c>
      <c r="X147" s="98">
        <f>IF(V147&lt;0,IF(W147=0,0,IF(OR(V147=0,U147=0),"N.M.",IF(ABS(W147/V147)&gt;=10,"N.M.",W147/(-V147)))),IF(W147=0,0,IF(OR(V147=0,U147=0),"N.M.",IF(ABS(W147/V147)&gt;=10,"N.M.",W147/V147))))</f>
        <v>0.08516891889131646</v>
      </c>
    </row>
    <row r="148" spans="1:24" s="13" customFormat="1" ht="12.75">
      <c r="A148" s="1"/>
      <c r="B148" s="11"/>
      <c r="C148" s="60"/>
      <c r="D148" s="29"/>
      <c r="E148" s="29"/>
      <c r="F148" s="29"/>
      <c r="G148" s="29"/>
      <c r="H148" s="35"/>
      <c r="I148" s="95"/>
      <c r="J148" s="115"/>
      <c r="K148" s="29"/>
      <c r="L148" s="29"/>
      <c r="M148" s="35"/>
      <c r="N148" s="95"/>
      <c r="O148" s="115"/>
      <c r="P148" s="29"/>
      <c r="Q148" s="29"/>
      <c r="R148" s="35"/>
      <c r="S148" s="95"/>
      <c r="T148" s="115"/>
      <c r="U148" s="29"/>
      <c r="V148" s="29"/>
      <c r="W148" s="35"/>
      <c r="X148" s="95"/>
    </row>
    <row r="149" spans="2:24" s="30" customFormat="1" ht="4.5" customHeight="1" hidden="1" outlineLevel="1">
      <c r="B149" s="31"/>
      <c r="C149" s="58"/>
      <c r="D149" s="33"/>
      <c r="E149" s="33"/>
      <c r="F149" s="36"/>
      <c r="G149" s="36"/>
      <c r="H149" s="36"/>
      <c r="I149" s="100"/>
      <c r="J149" s="116"/>
      <c r="K149" s="36"/>
      <c r="L149" s="36"/>
      <c r="M149" s="36"/>
      <c r="N149" s="100"/>
      <c r="O149" s="116"/>
      <c r="P149" s="36"/>
      <c r="Q149" s="36"/>
      <c r="R149" s="36"/>
      <c r="S149" s="100"/>
      <c r="T149" s="116"/>
      <c r="U149" s="36"/>
      <c r="V149" s="36"/>
      <c r="W149" s="36"/>
      <c r="X149" s="100"/>
    </row>
    <row r="150" spans="1:24" s="14" customFormat="1" ht="12.75" hidden="1" outlineLevel="2">
      <c r="A150" s="14" t="s">
        <v>748</v>
      </c>
      <c r="B150" s="14" t="s">
        <v>749</v>
      </c>
      <c r="C150" s="54" t="s">
        <v>271</v>
      </c>
      <c r="D150" s="15"/>
      <c r="E150" s="15"/>
      <c r="F150" s="15">
        <v>21055.64</v>
      </c>
      <c r="G150" s="15">
        <v>25022.49</v>
      </c>
      <c r="H150" s="90">
        <f aca="true" t="shared" si="64" ref="H150:H155">+F150-G150</f>
        <v>-3966.850000000002</v>
      </c>
      <c r="I150" s="103">
        <f aca="true" t="shared" si="65" ref="I150:I155">IF(G150&lt;0,IF(H150=0,0,IF(OR(G150=0,F150=0),"N.M.",IF(ABS(H150/G150)&gt;=10,"N.M.",H150/(-G150)))),IF(H150=0,0,IF(OR(G150=0,F150=0),"N.M.",IF(ABS(H150/G150)&gt;=10,"N.M.",H150/G150))))</f>
        <v>-0.15853138516590484</v>
      </c>
      <c r="J150" s="104"/>
      <c r="K150" s="15">
        <v>44392.72</v>
      </c>
      <c r="L150" s="15">
        <v>74920.24</v>
      </c>
      <c r="M150" s="90">
        <f aca="true" t="shared" si="66" ref="M150:M155">+K150-L150</f>
        <v>-30527.520000000004</v>
      </c>
      <c r="N150" s="103">
        <f aca="true" t="shared" si="67" ref="N150:N155">IF(L150&lt;0,IF(M150=0,0,IF(OR(L150=0,K150=0),"N.M.",IF(ABS(M150/L150)&gt;=10,"N.M.",M150/(-L150)))),IF(M150=0,0,IF(OR(L150=0,K150=0),"N.M.",IF(ABS(M150/L150)&gt;=10,"N.M.",M150/L150))))</f>
        <v>-0.4074669274951602</v>
      </c>
      <c r="O150" s="104"/>
      <c r="P150" s="15">
        <v>174258.88</v>
      </c>
      <c r="Q150" s="15">
        <v>108367.73000000001</v>
      </c>
      <c r="R150" s="90">
        <f aca="true" t="shared" si="68" ref="R150:R155">+P150-Q150</f>
        <v>65891.15</v>
      </c>
      <c r="S150" s="103">
        <f aca="true" t="shared" si="69" ref="S150:S155">IF(Q150&lt;0,IF(R150=0,0,IF(OR(Q150=0,P150=0),"N.M.",IF(ABS(R150/Q150)&gt;=10,"N.M.",R150/(-Q150)))),IF(R150=0,0,IF(OR(Q150=0,P150=0),"N.M.",IF(ABS(R150/Q150)&gt;=10,"N.M.",R150/Q150))))</f>
        <v>0.6080329448628294</v>
      </c>
      <c r="T150" s="104"/>
      <c r="U150" s="15">
        <v>571811.9909999999</v>
      </c>
      <c r="V150" s="15">
        <v>656700.56</v>
      </c>
      <c r="W150" s="90">
        <f aca="true" t="shared" si="70" ref="W150:W155">+U150-V150</f>
        <v>-84888.56900000013</v>
      </c>
      <c r="X150" s="103">
        <f aca="true" t="shared" si="71" ref="X150:X155">IF(V150&lt;0,IF(W150=0,0,IF(OR(V150=0,U150=0),"N.M.",IF(ABS(W150/V150)&gt;=10,"N.M.",W150/(-V150)))),IF(W150=0,0,IF(OR(V150=0,U150=0),"N.M.",IF(ABS(W150/V150)&gt;=10,"N.M.",W150/V150))))</f>
        <v>-0.12926526056259208</v>
      </c>
    </row>
    <row r="151" spans="1:24" s="14" customFormat="1" ht="12.75" hidden="1" outlineLevel="2">
      <c r="A151" s="14" t="s">
        <v>750</v>
      </c>
      <c r="B151" s="14" t="s">
        <v>751</v>
      </c>
      <c r="C151" s="54" t="s">
        <v>752</v>
      </c>
      <c r="D151" s="15"/>
      <c r="E151" s="15"/>
      <c r="F151" s="15">
        <v>18021136.69</v>
      </c>
      <c r="G151" s="15">
        <v>16757922.42</v>
      </c>
      <c r="H151" s="90">
        <f t="shared" si="64"/>
        <v>1263214.2700000014</v>
      </c>
      <c r="I151" s="103">
        <f t="shared" si="65"/>
        <v>0.07538012399988192</v>
      </c>
      <c r="J151" s="104"/>
      <c r="K151" s="15">
        <v>37586812.38</v>
      </c>
      <c r="L151" s="15">
        <v>35209973.7</v>
      </c>
      <c r="M151" s="90">
        <f t="shared" si="66"/>
        <v>2376838.6799999997</v>
      </c>
      <c r="N151" s="103">
        <f t="shared" si="67"/>
        <v>0.0675046991017775</v>
      </c>
      <c r="O151" s="104"/>
      <c r="P151" s="15">
        <v>50998656.22</v>
      </c>
      <c r="Q151" s="15">
        <v>51616063.160000004</v>
      </c>
      <c r="R151" s="90">
        <f t="shared" si="68"/>
        <v>-617406.9400000051</v>
      </c>
      <c r="S151" s="103">
        <f t="shared" si="69"/>
        <v>-0.011961527133252312</v>
      </c>
      <c r="T151" s="104"/>
      <c r="U151" s="15">
        <v>171687483.22</v>
      </c>
      <c r="V151" s="15">
        <v>166722336.95</v>
      </c>
      <c r="W151" s="90">
        <f t="shared" si="70"/>
        <v>4965146.270000011</v>
      </c>
      <c r="X151" s="103">
        <f t="shared" si="71"/>
        <v>0.029780930143086092</v>
      </c>
    </row>
    <row r="152" spans="1:24" s="14" customFormat="1" ht="12.75" hidden="1" outlineLevel="2">
      <c r="A152" s="14" t="s">
        <v>753</v>
      </c>
      <c r="B152" s="14" t="s">
        <v>754</v>
      </c>
      <c r="C152" s="54" t="s">
        <v>755</v>
      </c>
      <c r="D152" s="15"/>
      <c r="E152" s="15"/>
      <c r="F152" s="15">
        <v>251759.43</v>
      </c>
      <c r="G152" s="15">
        <v>340879.15</v>
      </c>
      <c r="H152" s="90">
        <f t="shared" si="64"/>
        <v>-89119.72000000003</v>
      </c>
      <c r="I152" s="103">
        <f t="shared" si="65"/>
        <v>-0.261440806807926</v>
      </c>
      <c r="J152" s="104"/>
      <c r="K152" s="15">
        <v>587269.86</v>
      </c>
      <c r="L152" s="15">
        <v>713517.04</v>
      </c>
      <c r="M152" s="90">
        <f t="shared" si="66"/>
        <v>-126247.18000000005</v>
      </c>
      <c r="N152" s="103">
        <f t="shared" si="67"/>
        <v>-0.17693646111100592</v>
      </c>
      <c r="O152" s="104"/>
      <c r="P152" s="15">
        <v>855451.2</v>
      </c>
      <c r="Q152" s="15">
        <v>1025562.3800000001</v>
      </c>
      <c r="R152" s="90">
        <f t="shared" si="68"/>
        <v>-170111.18000000017</v>
      </c>
      <c r="S152" s="103">
        <f t="shared" si="69"/>
        <v>-0.16587111941450128</v>
      </c>
      <c r="T152" s="104"/>
      <c r="U152" s="15">
        <v>3262911.35</v>
      </c>
      <c r="V152" s="15">
        <v>2614531.48</v>
      </c>
      <c r="W152" s="90">
        <f t="shared" si="70"/>
        <v>648379.8700000001</v>
      </c>
      <c r="X152" s="103">
        <f t="shared" si="71"/>
        <v>0.24799084461587745</v>
      </c>
    </row>
    <row r="153" spans="1:24" s="14" customFormat="1" ht="12.75" hidden="1" outlineLevel="2">
      <c r="A153" s="14" t="s">
        <v>756</v>
      </c>
      <c r="B153" s="14" t="s">
        <v>757</v>
      </c>
      <c r="C153" s="54" t="s">
        <v>758</v>
      </c>
      <c r="D153" s="15"/>
      <c r="E153" s="15"/>
      <c r="F153" s="15">
        <v>1794419</v>
      </c>
      <c r="G153" s="15">
        <v>1787291</v>
      </c>
      <c r="H153" s="90">
        <f t="shared" si="64"/>
        <v>7128</v>
      </c>
      <c r="I153" s="103">
        <f t="shared" si="65"/>
        <v>0.003988158615468885</v>
      </c>
      <c r="J153" s="104"/>
      <c r="K153" s="15">
        <v>4036473</v>
      </c>
      <c r="L153" s="15">
        <v>1495462</v>
      </c>
      <c r="M153" s="90">
        <f t="shared" si="66"/>
        <v>2541011</v>
      </c>
      <c r="N153" s="103">
        <f t="shared" si="67"/>
        <v>1.699147821877119</v>
      </c>
      <c r="O153" s="104"/>
      <c r="P153" s="15">
        <v>3520678</v>
      </c>
      <c r="Q153" s="15">
        <v>-1190623</v>
      </c>
      <c r="R153" s="90">
        <f t="shared" si="68"/>
        <v>4711301</v>
      </c>
      <c r="S153" s="103">
        <f t="shared" si="69"/>
        <v>3.9570048621603986</v>
      </c>
      <c r="T153" s="104"/>
      <c r="U153" s="15">
        <v>1618230</v>
      </c>
      <c r="V153" s="15">
        <v>14237264.56</v>
      </c>
      <c r="W153" s="90">
        <f t="shared" si="70"/>
        <v>-12619034.56</v>
      </c>
      <c r="X153" s="103">
        <f t="shared" si="71"/>
        <v>-0.8863384189301038</v>
      </c>
    </row>
    <row r="154" spans="1:24" s="14" customFormat="1" ht="12.75" hidden="1" outlineLevel="2">
      <c r="A154" s="14" t="s">
        <v>759</v>
      </c>
      <c r="B154" s="14" t="s">
        <v>760</v>
      </c>
      <c r="C154" s="54" t="s">
        <v>761</v>
      </c>
      <c r="D154" s="15"/>
      <c r="E154" s="15"/>
      <c r="F154" s="15">
        <v>0</v>
      </c>
      <c r="G154" s="15">
        <v>0</v>
      </c>
      <c r="H154" s="90">
        <f t="shared" si="64"/>
        <v>0</v>
      </c>
      <c r="I154" s="103">
        <f t="shared" si="65"/>
        <v>0</v>
      </c>
      <c r="J154" s="104"/>
      <c r="K154" s="15">
        <v>0</v>
      </c>
      <c r="L154" s="15">
        <v>0</v>
      </c>
      <c r="M154" s="90">
        <f t="shared" si="66"/>
        <v>0</v>
      </c>
      <c r="N154" s="103">
        <f t="shared" si="67"/>
        <v>0</v>
      </c>
      <c r="O154" s="104"/>
      <c r="P154" s="15">
        <v>1</v>
      </c>
      <c r="Q154" s="15">
        <v>0</v>
      </c>
      <c r="R154" s="90">
        <f t="shared" si="68"/>
        <v>1</v>
      </c>
      <c r="S154" s="103" t="str">
        <f t="shared" si="69"/>
        <v>N.M.</v>
      </c>
      <c r="T154" s="104"/>
      <c r="U154" s="15">
        <v>0</v>
      </c>
      <c r="V154" s="15">
        <v>1</v>
      </c>
      <c r="W154" s="90">
        <f t="shared" si="70"/>
        <v>-1</v>
      </c>
      <c r="X154" s="103" t="str">
        <f t="shared" si="71"/>
        <v>N.M.</v>
      </c>
    </row>
    <row r="155" spans="1:24" s="14" customFormat="1" ht="12.75" hidden="1" outlineLevel="2">
      <c r="A155" s="14" t="s">
        <v>762</v>
      </c>
      <c r="B155" s="14" t="s">
        <v>763</v>
      </c>
      <c r="C155" s="54" t="s">
        <v>764</v>
      </c>
      <c r="D155" s="15"/>
      <c r="E155" s="15"/>
      <c r="F155" s="15">
        <v>39348.83</v>
      </c>
      <c r="G155" s="15">
        <v>28433.53</v>
      </c>
      <c r="H155" s="90">
        <f t="shared" si="64"/>
        <v>10915.300000000003</v>
      </c>
      <c r="I155" s="103">
        <f t="shared" si="65"/>
        <v>0.38388831777130744</v>
      </c>
      <c r="J155" s="104"/>
      <c r="K155" s="15">
        <v>92409.82</v>
      </c>
      <c r="L155" s="15">
        <v>56584.26</v>
      </c>
      <c r="M155" s="90">
        <f t="shared" si="66"/>
        <v>35825.560000000005</v>
      </c>
      <c r="N155" s="103">
        <f t="shared" si="67"/>
        <v>0.6331364941416572</v>
      </c>
      <c r="O155" s="104"/>
      <c r="P155" s="15">
        <v>810808.56</v>
      </c>
      <c r="Q155" s="15">
        <v>362516.44</v>
      </c>
      <c r="R155" s="90">
        <f t="shared" si="68"/>
        <v>448292.12000000005</v>
      </c>
      <c r="S155" s="103">
        <f t="shared" si="69"/>
        <v>1.2366118347625836</v>
      </c>
      <c r="T155" s="104"/>
      <c r="U155" s="15">
        <v>1660154.99</v>
      </c>
      <c r="V155" s="15">
        <v>2104516.21</v>
      </c>
      <c r="W155" s="90">
        <f t="shared" si="70"/>
        <v>-444361.22</v>
      </c>
      <c r="X155" s="103">
        <f t="shared" si="71"/>
        <v>-0.21114649432897453</v>
      </c>
    </row>
    <row r="156" spans="1:24" ht="12.75" hidden="1" outlineLevel="1">
      <c r="A156" s="9" t="s">
        <v>407</v>
      </c>
      <c r="C156" s="66" t="s">
        <v>345</v>
      </c>
      <c r="D156" s="28"/>
      <c r="E156" s="28"/>
      <c r="F156" s="17">
        <v>20127719.59</v>
      </c>
      <c r="G156" s="17">
        <v>18939548.59</v>
      </c>
      <c r="H156" s="35">
        <f>+F156-G156</f>
        <v>1188171</v>
      </c>
      <c r="I156" s="95">
        <f>IF(G156&lt;0,IF(H156=0,0,IF(OR(G156=0,F156=0),"N.M.",IF(ABS(H156/G156)&gt;=10,"N.M.",H156/(-G156)))),IF(H156=0,0,IF(OR(G156=0,F156=0),"N.M.",IF(ABS(H156/G156)&gt;=10,"N.M.",H156/G156))))</f>
        <v>0.06273491653477682</v>
      </c>
      <c r="K156" s="17">
        <v>42347357.78</v>
      </c>
      <c r="L156" s="17">
        <v>37550457.24</v>
      </c>
      <c r="M156" s="35">
        <f>+K156-L156</f>
        <v>4796900.539999999</v>
      </c>
      <c r="N156" s="95">
        <f>IF(L156&lt;0,IF(M156=0,0,IF(OR(L156=0,K156=0),"N.M.",IF(ABS(M156/L156)&gt;=10,"N.M.",M156/(-L156)))),IF(M156=0,0,IF(OR(L156=0,K156=0),"N.M.",IF(ABS(M156/L156)&gt;=10,"N.M.",M156/L156))))</f>
        <v>0.12774546284060107</v>
      </c>
      <c r="P156" s="17">
        <v>56359853.86000001</v>
      </c>
      <c r="Q156" s="17">
        <v>51921886.71</v>
      </c>
      <c r="R156" s="35">
        <f>+P156-Q156</f>
        <v>4437967.150000006</v>
      </c>
      <c r="S156" s="95">
        <f>IF(Q156&lt;0,IF(R156=0,0,IF(OR(Q156=0,P156=0),"N.M.",IF(ABS(R156/Q156)&gt;=10,"N.M.",R156/(-Q156)))),IF(R156=0,0,IF(OR(Q156=0,P156=0),"N.M.",IF(ABS(R156/Q156)&gt;=10,"N.M.",R156/Q156))))</f>
        <v>0.08547391921228599</v>
      </c>
      <c r="U156" s="17">
        <v>178800591.551</v>
      </c>
      <c r="V156" s="17">
        <v>186335350.75999996</v>
      </c>
      <c r="W156" s="35">
        <f>+U156-V156</f>
        <v>-7534759.208999962</v>
      </c>
      <c r="X156" s="95">
        <f>IF(V156&lt;0,IF(W156=0,0,IF(OR(V156=0,U156=0),"N.M.",IF(ABS(W156/V156)&gt;=10,"N.M.",W156/(-V156)))),IF(W156=0,0,IF(OR(V156=0,U156=0),"N.M.",IF(ABS(W156/V156)&gt;=10,"N.M.",W156/V156))))</f>
        <v>-0.040436552582578576</v>
      </c>
    </row>
    <row r="157" spans="1:24" ht="12.75" hidden="1" outlineLevel="1">
      <c r="A157" s="9" t="s">
        <v>408</v>
      </c>
      <c r="C157" s="66" t="s">
        <v>346</v>
      </c>
      <c r="D157" s="28"/>
      <c r="E157" s="28"/>
      <c r="F157" s="17">
        <v>0</v>
      </c>
      <c r="G157" s="17">
        <v>0</v>
      </c>
      <c r="H157" s="35">
        <f>+F157-G157</f>
        <v>0</v>
      </c>
      <c r="I157" s="95">
        <f>IF(G157&lt;0,IF(H157=0,0,IF(OR(G157=0,F157=0),"N.M.",IF(ABS(H157/G157)&gt;=10,"N.M.",H157/(-G157)))),IF(H157=0,0,IF(OR(G157=0,F157=0),"N.M.",IF(ABS(H157/G157)&gt;=10,"N.M.",H157/G157))))</f>
        <v>0</v>
      </c>
      <c r="K157" s="17">
        <v>0</v>
      </c>
      <c r="L157" s="17">
        <v>0</v>
      </c>
      <c r="M157" s="35">
        <f>+K157-L157</f>
        <v>0</v>
      </c>
      <c r="N157" s="95">
        <f>IF(L157&lt;0,IF(M157=0,0,IF(OR(L157=0,K157=0),"N.M.",IF(ABS(M157/L157)&gt;=10,"N.M.",M157/(-L157)))),IF(M157=0,0,IF(OR(L157=0,K157=0),"N.M.",IF(ABS(M157/L157)&gt;=10,"N.M.",M157/L157))))</f>
        <v>0</v>
      </c>
      <c r="P157" s="17">
        <v>0</v>
      </c>
      <c r="Q157" s="17">
        <v>0</v>
      </c>
      <c r="R157" s="35">
        <f>+P157-Q157</f>
        <v>0</v>
      </c>
      <c r="S157" s="95">
        <f>IF(Q157&lt;0,IF(R157=0,0,IF(OR(Q157=0,P157=0),"N.M.",IF(ABS(R157/Q157)&gt;=10,"N.M.",R157/(-Q157)))),IF(R157=0,0,IF(OR(Q157=0,P157=0),"N.M.",IF(ABS(R157/Q157)&gt;=10,"N.M.",R157/Q157))))</f>
        <v>0</v>
      </c>
      <c r="U157" s="17">
        <v>0</v>
      </c>
      <c r="V157" s="17">
        <v>0</v>
      </c>
      <c r="W157" s="35">
        <f>+U157-V157</f>
        <v>0</v>
      </c>
      <c r="X157" s="95">
        <f>IF(V157&lt;0,IF(W157=0,0,IF(OR(V157=0,U157=0),"N.M.",IF(ABS(W157/V157)&gt;=10,"N.M.",W157/(-V157)))),IF(W157=0,0,IF(OR(V157=0,U157=0),"N.M.",IF(ABS(W157/V157)&gt;=10,"N.M.",W157/V157))))</f>
        <v>0</v>
      </c>
    </row>
    <row r="158" spans="1:24" ht="12.75" hidden="1" outlineLevel="1">
      <c r="A158" s="9" t="s">
        <v>409</v>
      </c>
      <c r="C158" s="66" t="s">
        <v>347</v>
      </c>
      <c r="D158" s="28"/>
      <c r="E158" s="28"/>
      <c r="F158" s="17">
        <v>0</v>
      </c>
      <c r="G158" s="17">
        <v>0</v>
      </c>
      <c r="H158" s="35">
        <f>+F158-G158</f>
        <v>0</v>
      </c>
      <c r="I158" s="95">
        <f>IF(G158&lt;0,IF(H158=0,0,IF(OR(G158=0,F158=0),"N.M.",IF(ABS(H158/G158)&gt;=10,"N.M.",H158/(-G158)))),IF(H158=0,0,IF(OR(G158=0,F158=0),"N.M.",IF(ABS(H158/G158)&gt;=10,"N.M.",H158/G158))))</f>
        <v>0</v>
      </c>
      <c r="K158" s="17">
        <v>0</v>
      </c>
      <c r="L158" s="17">
        <v>0</v>
      </c>
      <c r="M158" s="35">
        <f>+K158-L158</f>
        <v>0</v>
      </c>
      <c r="N158" s="95">
        <f>IF(L158&lt;0,IF(M158=0,0,IF(OR(L158=0,K158=0),"N.M.",IF(ABS(M158/L158)&gt;=10,"N.M.",M158/(-L158)))),IF(M158=0,0,IF(OR(L158=0,K158=0),"N.M.",IF(ABS(M158/L158)&gt;=10,"N.M.",M158/L158))))</f>
        <v>0</v>
      </c>
      <c r="P158" s="17">
        <v>0</v>
      </c>
      <c r="Q158" s="17">
        <v>0</v>
      </c>
      <c r="R158" s="35">
        <f>+P158-Q158</f>
        <v>0</v>
      </c>
      <c r="S158" s="95">
        <f>IF(Q158&lt;0,IF(R158=0,0,IF(OR(Q158=0,P158=0),"N.M.",IF(ABS(R158/Q158)&gt;=10,"N.M.",R158/(-Q158)))),IF(R158=0,0,IF(OR(Q158=0,P158=0),"N.M.",IF(ABS(R158/Q158)&gt;=10,"N.M.",R158/Q158))))</f>
        <v>0</v>
      </c>
      <c r="U158" s="17">
        <v>0</v>
      </c>
      <c r="V158" s="17">
        <v>0</v>
      </c>
      <c r="W158" s="35">
        <f>+U158-V158</f>
        <v>0</v>
      </c>
      <c r="X158" s="95">
        <f>IF(V158&lt;0,IF(W158=0,0,IF(OR(V158=0,U158=0),"N.M.",IF(ABS(W158/V158)&gt;=10,"N.M.",W158/(-V158)))),IF(W158=0,0,IF(OR(V158=0,U158=0),"N.M.",IF(ABS(W158/V158)&gt;=10,"N.M.",W158/V158))))</f>
        <v>0</v>
      </c>
    </row>
    <row r="159" spans="1:24" s="13" customFormat="1" ht="12.75" collapsed="1">
      <c r="A159" s="13" t="s">
        <v>410</v>
      </c>
      <c r="B159" s="11"/>
      <c r="C159" s="56" t="s">
        <v>271</v>
      </c>
      <c r="D159" s="29"/>
      <c r="E159" s="29"/>
      <c r="F159" s="29">
        <v>20127719.59</v>
      </c>
      <c r="G159" s="29">
        <v>18939548.59</v>
      </c>
      <c r="H159" s="29">
        <f>+F159-G159</f>
        <v>1188171</v>
      </c>
      <c r="I159" s="98">
        <f>IF(G159&lt;0,IF(H159=0,0,IF(OR(G159=0,F159=0),"N.M.",IF(ABS(H159/G159)&gt;=10,"N.M.",H159/(-G159)))),IF(H159=0,0,IF(OR(G159=0,F159=0),"N.M.",IF(ABS(H159/G159)&gt;=10,"N.M.",H159/G159))))</f>
        <v>0.06273491653477682</v>
      </c>
      <c r="J159" s="115"/>
      <c r="K159" s="29">
        <v>42347357.78</v>
      </c>
      <c r="L159" s="29">
        <v>37550457.24</v>
      </c>
      <c r="M159" s="29">
        <f>+K159-L159</f>
        <v>4796900.539999999</v>
      </c>
      <c r="N159" s="98">
        <f>IF(L159&lt;0,IF(M159=0,0,IF(OR(L159=0,K159=0),"N.M.",IF(ABS(M159/L159)&gt;=10,"N.M.",M159/(-L159)))),IF(M159=0,0,IF(OR(L159=0,K159=0),"N.M.",IF(ABS(M159/L159)&gt;=10,"N.M.",M159/L159))))</f>
        <v>0.12774546284060107</v>
      </c>
      <c r="O159" s="115"/>
      <c r="P159" s="29">
        <v>56359853.86</v>
      </c>
      <c r="Q159" s="29">
        <v>51921886.71</v>
      </c>
      <c r="R159" s="29">
        <f>+P159-Q159</f>
        <v>4437967.1499999985</v>
      </c>
      <c r="S159" s="98">
        <f>IF(Q159&lt;0,IF(R159=0,0,IF(OR(Q159=0,P159=0),"N.M.",IF(ABS(R159/Q159)&gt;=10,"N.M.",R159/(-Q159)))),IF(R159=0,0,IF(OR(Q159=0,P159=0),"N.M.",IF(ABS(R159/Q159)&gt;=10,"N.M.",R159/Q159))))</f>
        <v>0.08547391921228585</v>
      </c>
      <c r="T159" s="115"/>
      <c r="U159" s="29">
        <v>178800591.551</v>
      </c>
      <c r="V159" s="29">
        <v>186335350.76000002</v>
      </c>
      <c r="W159" s="29">
        <f>+U159-V159</f>
        <v>-7534759.209000021</v>
      </c>
      <c r="X159" s="98">
        <f>IF(V159&lt;0,IF(W159=0,0,IF(OR(V159=0,U159=0),"N.M.",IF(ABS(W159/V159)&gt;=10,"N.M.",W159/(-V159)))),IF(W159=0,0,IF(OR(V159=0,U159=0),"N.M.",IF(ABS(W159/V159)&gt;=10,"N.M.",W159/V159))))</f>
        <v>-0.04043655258257888</v>
      </c>
    </row>
    <row r="160" spans="2:24" s="13" customFormat="1" ht="0.75" customHeight="1" hidden="1" outlineLevel="1">
      <c r="B160" s="11"/>
      <c r="C160" s="56"/>
      <c r="D160" s="29"/>
      <c r="E160" s="29"/>
      <c r="F160" s="29"/>
      <c r="G160" s="29"/>
      <c r="H160" s="29"/>
      <c r="I160" s="98"/>
      <c r="J160" s="115"/>
      <c r="K160" s="29"/>
      <c r="L160" s="29"/>
      <c r="M160" s="29"/>
      <c r="N160" s="98"/>
      <c r="O160" s="115"/>
      <c r="P160" s="29"/>
      <c r="Q160" s="29"/>
      <c r="R160" s="29"/>
      <c r="S160" s="98"/>
      <c r="T160" s="115"/>
      <c r="U160" s="29"/>
      <c r="V160" s="29"/>
      <c r="W160" s="29"/>
      <c r="X160" s="98"/>
    </row>
    <row r="161" spans="1:24" s="14" customFormat="1" ht="12.75" hidden="1" outlineLevel="2">
      <c r="A161" s="14" t="s">
        <v>765</v>
      </c>
      <c r="B161" s="14" t="s">
        <v>766</v>
      </c>
      <c r="C161" s="54" t="s">
        <v>1427</v>
      </c>
      <c r="D161" s="15"/>
      <c r="E161" s="15"/>
      <c r="F161" s="15">
        <v>49409.97</v>
      </c>
      <c r="G161" s="15">
        <v>249216.28</v>
      </c>
      <c r="H161" s="90">
        <f aca="true" t="shared" si="72" ref="H161:H190">+F161-G161</f>
        <v>-199806.31</v>
      </c>
      <c r="I161" s="103">
        <f aca="true" t="shared" si="73" ref="I161:I190">IF(G161&lt;0,IF(H161=0,0,IF(OR(G161=0,F161=0),"N.M.",IF(ABS(H161/G161)&gt;=10,"N.M.",H161/(-G161)))),IF(H161=0,0,IF(OR(G161=0,F161=0),"N.M.",IF(ABS(H161/G161)&gt;=10,"N.M.",H161/G161))))</f>
        <v>-0.8017385942844504</v>
      </c>
      <c r="J161" s="104"/>
      <c r="K161" s="15">
        <v>207547.86000000002</v>
      </c>
      <c r="L161" s="15">
        <v>570246.5</v>
      </c>
      <c r="M161" s="90">
        <f aca="true" t="shared" si="74" ref="M161:M190">+K161-L161</f>
        <v>-362698.64</v>
      </c>
      <c r="N161" s="103">
        <f aca="true" t="shared" si="75" ref="N161:N190">IF(L161&lt;0,IF(M161=0,0,IF(OR(L161=0,K161=0),"N.M.",IF(ABS(M161/L161)&gt;=10,"N.M.",M161/(-L161)))),IF(M161=0,0,IF(OR(L161=0,K161=0),"N.M.",IF(ABS(M161/L161)&gt;=10,"N.M.",M161/L161))))</f>
        <v>-0.6360383448210555</v>
      </c>
      <c r="O161" s="104"/>
      <c r="P161" s="15">
        <v>1057003.37</v>
      </c>
      <c r="Q161" s="15">
        <v>919855.94</v>
      </c>
      <c r="R161" s="90">
        <f aca="true" t="shared" si="76" ref="R161:R190">+P161-Q161</f>
        <v>137147.43000000017</v>
      </c>
      <c r="S161" s="103">
        <f aca="true" t="shared" si="77" ref="S161:S190">IF(Q161&lt;0,IF(R161=0,0,IF(OR(Q161=0,P161=0),"N.M.",IF(ABS(R161/Q161)&gt;=10,"N.M.",R161/(-Q161)))),IF(R161=0,0,IF(OR(Q161=0,P161=0),"N.M.",IF(ABS(R161/Q161)&gt;=10,"N.M.",R161/Q161))))</f>
        <v>0.14909664006735682</v>
      </c>
      <c r="T161" s="104"/>
      <c r="U161" s="15">
        <v>5462270.434</v>
      </c>
      <c r="V161" s="15">
        <v>8726243.25</v>
      </c>
      <c r="W161" s="90">
        <f aca="true" t="shared" si="78" ref="W161:W190">+U161-V161</f>
        <v>-3263972.8159999996</v>
      </c>
      <c r="X161" s="103">
        <f aca="true" t="shared" si="79" ref="X161:X190">IF(V161&lt;0,IF(W161=0,0,IF(OR(V161=0,U161=0),"N.M.",IF(ABS(W161/V161)&gt;=10,"N.M.",W161/(-V161)))),IF(W161=0,0,IF(OR(V161=0,U161=0),"N.M.",IF(ABS(W161/V161)&gt;=10,"N.M.",W161/V161))))</f>
        <v>-0.3740410073945623</v>
      </c>
    </row>
    <row r="162" spans="1:24" s="14" customFormat="1" ht="12.75" hidden="1" outlineLevel="2">
      <c r="A162" s="14" t="s">
        <v>767</v>
      </c>
      <c r="B162" s="14" t="s">
        <v>768</v>
      </c>
      <c r="C162" s="54" t="s">
        <v>1428</v>
      </c>
      <c r="D162" s="15"/>
      <c r="E162" s="15"/>
      <c r="F162" s="15">
        <v>67021.5</v>
      </c>
      <c r="G162" s="15">
        <v>67704</v>
      </c>
      <c r="H162" s="90">
        <f t="shared" si="72"/>
        <v>-682.5</v>
      </c>
      <c r="I162" s="103">
        <f t="shared" si="73"/>
        <v>-0.010080645161290322</v>
      </c>
      <c r="J162" s="104"/>
      <c r="K162" s="15">
        <v>134043</v>
      </c>
      <c r="L162" s="15">
        <v>137640.75</v>
      </c>
      <c r="M162" s="90">
        <f t="shared" si="74"/>
        <v>-3597.75</v>
      </c>
      <c r="N162" s="103">
        <f t="shared" si="75"/>
        <v>-0.026138698023659417</v>
      </c>
      <c r="O162" s="104"/>
      <c r="P162" s="15">
        <v>199504.5</v>
      </c>
      <c r="Q162" s="15">
        <v>207577.5</v>
      </c>
      <c r="R162" s="90">
        <f t="shared" si="76"/>
        <v>-8073</v>
      </c>
      <c r="S162" s="103">
        <f t="shared" si="77"/>
        <v>-0.0388914983560357</v>
      </c>
      <c r="T162" s="104"/>
      <c r="U162" s="15">
        <v>800143.5</v>
      </c>
      <c r="V162" s="15">
        <v>621816</v>
      </c>
      <c r="W162" s="90">
        <f t="shared" si="78"/>
        <v>178327.5</v>
      </c>
      <c r="X162" s="103">
        <f t="shared" si="79"/>
        <v>0.2867849974912193</v>
      </c>
    </row>
    <row r="163" spans="1:24" s="14" customFormat="1" ht="12.75" hidden="1" outlineLevel="2">
      <c r="A163" s="14" t="s">
        <v>769</v>
      </c>
      <c r="B163" s="14" t="s">
        <v>770</v>
      </c>
      <c r="C163" s="54" t="s">
        <v>1429</v>
      </c>
      <c r="D163" s="15"/>
      <c r="E163" s="15"/>
      <c r="F163" s="15">
        <v>17170.56</v>
      </c>
      <c r="G163" s="15">
        <v>7144.37</v>
      </c>
      <c r="H163" s="90">
        <f t="shared" si="72"/>
        <v>10026.190000000002</v>
      </c>
      <c r="I163" s="103">
        <f t="shared" si="73"/>
        <v>1.4033693663682036</v>
      </c>
      <c r="J163" s="104"/>
      <c r="K163" s="15">
        <v>20954.68</v>
      </c>
      <c r="L163" s="15">
        <v>12898.34</v>
      </c>
      <c r="M163" s="90">
        <f t="shared" si="74"/>
        <v>8056.34</v>
      </c>
      <c r="N163" s="103">
        <f t="shared" si="75"/>
        <v>0.6246028558713757</v>
      </c>
      <c r="O163" s="104"/>
      <c r="P163" s="15">
        <v>73377.4</v>
      </c>
      <c r="Q163" s="15">
        <v>36144.51</v>
      </c>
      <c r="R163" s="90">
        <f t="shared" si="76"/>
        <v>37232.88999999999</v>
      </c>
      <c r="S163" s="103">
        <f t="shared" si="77"/>
        <v>1.030111903578164</v>
      </c>
      <c r="T163" s="104"/>
      <c r="U163" s="15">
        <v>317037.4</v>
      </c>
      <c r="V163" s="15">
        <v>172221.8</v>
      </c>
      <c r="W163" s="90">
        <f t="shared" si="78"/>
        <v>144815.60000000003</v>
      </c>
      <c r="X163" s="103">
        <f t="shared" si="79"/>
        <v>0.8408668356735329</v>
      </c>
    </row>
    <row r="164" spans="1:24" s="14" customFormat="1" ht="12.75" hidden="1" outlineLevel="2">
      <c r="A164" s="14" t="s">
        <v>771</v>
      </c>
      <c r="B164" s="14" t="s">
        <v>772</v>
      </c>
      <c r="C164" s="54" t="s">
        <v>1430</v>
      </c>
      <c r="D164" s="15"/>
      <c r="E164" s="15"/>
      <c r="F164" s="15">
        <v>0</v>
      </c>
      <c r="G164" s="15">
        <v>0</v>
      </c>
      <c r="H164" s="90">
        <f t="shared" si="72"/>
        <v>0</v>
      </c>
      <c r="I164" s="103">
        <f t="shared" si="73"/>
        <v>0</v>
      </c>
      <c r="J164" s="104"/>
      <c r="K164" s="15">
        <v>0</v>
      </c>
      <c r="L164" s="15">
        <v>0</v>
      </c>
      <c r="M164" s="90">
        <f t="shared" si="74"/>
        <v>0</v>
      </c>
      <c r="N164" s="103">
        <f t="shared" si="75"/>
        <v>0</v>
      </c>
      <c r="O164" s="104"/>
      <c r="P164" s="15">
        <v>0</v>
      </c>
      <c r="Q164" s="15">
        <v>0</v>
      </c>
      <c r="R164" s="90">
        <f t="shared" si="76"/>
        <v>0</v>
      </c>
      <c r="S164" s="103">
        <f t="shared" si="77"/>
        <v>0</v>
      </c>
      <c r="T164" s="104"/>
      <c r="U164" s="15">
        <v>0</v>
      </c>
      <c r="V164" s="15">
        <v>-41215.33</v>
      </c>
      <c r="W164" s="90">
        <f t="shared" si="78"/>
        <v>41215.33</v>
      </c>
      <c r="X164" s="103" t="str">
        <f t="shared" si="79"/>
        <v>N.M.</v>
      </c>
    </row>
    <row r="165" spans="1:24" s="14" customFormat="1" ht="12.75" hidden="1" outlineLevel="2">
      <c r="A165" s="14" t="s">
        <v>773</v>
      </c>
      <c r="B165" s="14" t="s">
        <v>774</v>
      </c>
      <c r="C165" s="54" t="s">
        <v>1431</v>
      </c>
      <c r="D165" s="15"/>
      <c r="E165" s="15"/>
      <c r="F165" s="15">
        <v>0</v>
      </c>
      <c r="G165" s="15">
        <v>6609.42</v>
      </c>
      <c r="H165" s="90">
        <f t="shared" si="72"/>
        <v>-6609.42</v>
      </c>
      <c r="I165" s="103" t="str">
        <f t="shared" si="73"/>
        <v>N.M.</v>
      </c>
      <c r="J165" s="104"/>
      <c r="K165" s="15">
        <v>-3.6</v>
      </c>
      <c r="L165" s="15">
        <v>27497.21</v>
      </c>
      <c r="M165" s="90">
        <f t="shared" si="74"/>
        <v>-27500.809999999998</v>
      </c>
      <c r="N165" s="103">
        <f t="shared" si="75"/>
        <v>-1.000130922373579</v>
      </c>
      <c r="O165" s="104"/>
      <c r="P165" s="15">
        <v>-0.3599999999999999</v>
      </c>
      <c r="Q165" s="15">
        <v>22105.46</v>
      </c>
      <c r="R165" s="90">
        <f t="shared" si="76"/>
        <v>-22105.82</v>
      </c>
      <c r="S165" s="103">
        <f t="shared" si="77"/>
        <v>-1.0000162855692667</v>
      </c>
      <c r="T165" s="104"/>
      <c r="U165" s="15">
        <v>-0.010000000000000231</v>
      </c>
      <c r="V165" s="15">
        <v>37064.369999999995</v>
      </c>
      <c r="W165" s="90">
        <f t="shared" si="78"/>
        <v>-37064.38</v>
      </c>
      <c r="X165" s="103">
        <f t="shared" si="79"/>
        <v>-1.0000002698008896</v>
      </c>
    </row>
    <row r="166" spans="1:24" s="14" customFormat="1" ht="12.75" hidden="1" outlineLevel="2">
      <c r="A166" s="14" t="s">
        <v>775</v>
      </c>
      <c r="B166" s="14" t="s">
        <v>776</v>
      </c>
      <c r="C166" s="54" t="s">
        <v>1432</v>
      </c>
      <c r="D166" s="15"/>
      <c r="E166" s="15"/>
      <c r="F166" s="15">
        <v>4037.02</v>
      </c>
      <c r="G166" s="15">
        <v>-639.0600000000001</v>
      </c>
      <c r="H166" s="90">
        <f t="shared" si="72"/>
        <v>4676.08</v>
      </c>
      <c r="I166" s="103">
        <f t="shared" si="73"/>
        <v>7.317122022971239</v>
      </c>
      <c r="J166" s="104"/>
      <c r="K166" s="15">
        <v>4989.53</v>
      </c>
      <c r="L166" s="15">
        <v>-1789.74</v>
      </c>
      <c r="M166" s="90">
        <f t="shared" si="74"/>
        <v>6779.2699999999995</v>
      </c>
      <c r="N166" s="103">
        <f t="shared" si="75"/>
        <v>3.787851866751595</v>
      </c>
      <c r="O166" s="104"/>
      <c r="P166" s="15">
        <v>1839.7199999999998</v>
      </c>
      <c r="Q166" s="15">
        <v>-2145.01</v>
      </c>
      <c r="R166" s="90">
        <f t="shared" si="76"/>
        <v>3984.73</v>
      </c>
      <c r="S166" s="103">
        <f t="shared" si="77"/>
        <v>1.8576743231966282</v>
      </c>
      <c r="T166" s="104"/>
      <c r="U166" s="15">
        <v>-8244.18</v>
      </c>
      <c r="V166" s="15">
        <v>-3166.3500000000004</v>
      </c>
      <c r="W166" s="90">
        <f t="shared" si="78"/>
        <v>-5077.83</v>
      </c>
      <c r="X166" s="103">
        <f t="shared" si="79"/>
        <v>-1.6036856317210666</v>
      </c>
    </row>
    <row r="167" spans="1:24" s="14" customFormat="1" ht="12.75" hidden="1" outlineLevel="2">
      <c r="A167" s="14" t="s">
        <v>777</v>
      </c>
      <c r="B167" s="14" t="s">
        <v>778</v>
      </c>
      <c r="C167" s="54" t="s">
        <v>1433</v>
      </c>
      <c r="D167" s="15"/>
      <c r="E167" s="15"/>
      <c r="F167" s="15">
        <v>21184.58</v>
      </c>
      <c r="G167" s="15">
        <v>-11519.68</v>
      </c>
      <c r="H167" s="90">
        <f t="shared" si="72"/>
        <v>32704.260000000002</v>
      </c>
      <c r="I167" s="103">
        <f t="shared" si="73"/>
        <v>2.8389903191755326</v>
      </c>
      <c r="J167" s="104"/>
      <c r="K167" s="15">
        <v>56599.73</v>
      </c>
      <c r="L167" s="15">
        <v>-27594.47</v>
      </c>
      <c r="M167" s="90">
        <f t="shared" si="74"/>
        <v>84194.20000000001</v>
      </c>
      <c r="N167" s="103">
        <f t="shared" si="75"/>
        <v>3.051125823398674</v>
      </c>
      <c r="O167" s="104"/>
      <c r="P167" s="15">
        <v>40630.62</v>
      </c>
      <c r="Q167" s="15">
        <v>-32353</v>
      </c>
      <c r="R167" s="90">
        <f t="shared" si="76"/>
        <v>72983.62</v>
      </c>
      <c r="S167" s="103">
        <f t="shared" si="77"/>
        <v>2.255853243903193</v>
      </c>
      <c r="T167" s="104"/>
      <c r="U167" s="15">
        <v>-65022.49999999999</v>
      </c>
      <c r="V167" s="15">
        <v>-16666.18</v>
      </c>
      <c r="W167" s="90">
        <f t="shared" si="78"/>
        <v>-48356.31999999999</v>
      </c>
      <c r="X167" s="103">
        <f t="shared" si="79"/>
        <v>-2.9014639227465437</v>
      </c>
    </row>
    <row r="168" spans="1:24" s="14" customFormat="1" ht="12.75" hidden="1" outlineLevel="2">
      <c r="A168" s="14" t="s">
        <v>779</v>
      </c>
      <c r="B168" s="14" t="s">
        <v>780</v>
      </c>
      <c r="C168" s="54" t="s">
        <v>1434</v>
      </c>
      <c r="D168" s="15"/>
      <c r="E168" s="15"/>
      <c r="F168" s="15">
        <v>1799.75</v>
      </c>
      <c r="G168" s="15">
        <v>646.48</v>
      </c>
      <c r="H168" s="90">
        <f t="shared" si="72"/>
        <v>1153.27</v>
      </c>
      <c r="I168" s="103">
        <f t="shared" si="73"/>
        <v>1.7839221630986264</v>
      </c>
      <c r="J168" s="104"/>
      <c r="K168" s="15">
        <v>3396.73</v>
      </c>
      <c r="L168" s="15">
        <v>2540.93</v>
      </c>
      <c r="M168" s="90">
        <f t="shared" si="74"/>
        <v>855.8000000000002</v>
      </c>
      <c r="N168" s="103">
        <f t="shared" si="75"/>
        <v>0.33680581519364966</v>
      </c>
      <c r="O168" s="104"/>
      <c r="P168" s="15">
        <v>4353.37</v>
      </c>
      <c r="Q168" s="15">
        <v>2828.42</v>
      </c>
      <c r="R168" s="90">
        <f t="shared" si="76"/>
        <v>1524.9499999999998</v>
      </c>
      <c r="S168" s="103">
        <f t="shared" si="77"/>
        <v>0.5391526010988467</v>
      </c>
      <c r="T168" s="104"/>
      <c r="U168" s="15">
        <v>10410.47</v>
      </c>
      <c r="V168" s="15">
        <v>8133.6900000000005</v>
      </c>
      <c r="W168" s="90">
        <f t="shared" si="78"/>
        <v>2276.779999999999</v>
      </c>
      <c r="X168" s="103">
        <f t="shared" si="79"/>
        <v>0.27991969204629125</v>
      </c>
    </row>
    <row r="169" spans="1:24" s="14" customFormat="1" ht="12.75" hidden="1" outlineLevel="2">
      <c r="A169" s="14" t="s">
        <v>781</v>
      </c>
      <c r="B169" s="14" t="s">
        <v>782</v>
      </c>
      <c r="C169" s="54" t="s">
        <v>1435</v>
      </c>
      <c r="D169" s="15"/>
      <c r="E169" s="15"/>
      <c r="F169" s="15">
        <v>192358.36000000002</v>
      </c>
      <c r="G169" s="15">
        <v>186313.7</v>
      </c>
      <c r="H169" s="90">
        <f t="shared" si="72"/>
        <v>6044.6600000000035</v>
      </c>
      <c r="I169" s="103">
        <f t="shared" si="73"/>
        <v>0.032443454238738234</v>
      </c>
      <c r="J169" s="104"/>
      <c r="K169" s="15">
        <v>399575.84</v>
      </c>
      <c r="L169" s="15">
        <v>400557.8</v>
      </c>
      <c r="M169" s="90">
        <f t="shared" si="74"/>
        <v>-981.9599999999627</v>
      </c>
      <c r="N169" s="103">
        <f t="shared" si="75"/>
        <v>-0.0024514814091748127</v>
      </c>
      <c r="O169" s="104"/>
      <c r="P169" s="15">
        <v>759403.5700000001</v>
      </c>
      <c r="Q169" s="15">
        <v>609181.06</v>
      </c>
      <c r="R169" s="90">
        <f t="shared" si="76"/>
        <v>150222.51</v>
      </c>
      <c r="S169" s="103">
        <f t="shared" si="77"/>
        <v>0.24659747300745036</v>
      </c>
      <c r="T169" s="104"/>
      <c r="U169" s="15">
        <v>2316868.58</v>
      </c>
      <c r="V169" s="15">
        <v>2439831.2399999998</v>
      </c>
      <c r="W169" s="90">
        <f t="shared" si="78"/>
        <v>-122962.65999999968</v>
      </c>
      <c r="X169" s="103">
        <f t="shared" si="79"/>
        <v>-0.05039801851213271</v>
      </c>
    </row>
    <row r="170" spans="1:24" s="14" customFormat="1" ht="12.75" hidden="1" outlineLevel="2">
      <c r="A170" s="14" t="s">
        <v>783</v>
      </c>
      <c r="B170" s="14" t="s">
        <v>784</v>
      </c>
      <c r="C170" s="54" t="s">
        <v>1436</v>
      </c>
      <c r="D170" s="15"/>
      <c r="E170" s="15"/>
      <c r="F170" s="15">
        <v>-181709.94</v>
      </c>
      <c r="G170" s="15">
        <v>-190619.26</v>
      </c>
      <c r="H170" s="90">
        <f t="shared" si="72"/>
        <v>8909.320000000007</v>
      </c>
      <c r="I170" s="103">
        <f t="shared" si="73"/>
        <v>0.04673882376838524</v>
      </c>
      <c r="J170" s="104"/>
      <c r="K170" s="15">
        <v>-370407.64</v>
      </c>
      <c r="L170" s="15">
        <v>-387524.77</v>
      </c>
      <c r="M170" s="90">
        <f t="shared" si="74"/>
        <v>17117.130000000005</v>
      </c>
      <c r="N170" s="103">
        <f t="shared" si="75"/>
        <v>0.04417041522274822</v>
      </c>
      <c r="O170" s="104"/>
      <c r="P170" s="15">
        <v>-561083.28</v>
      </c>
      <c r="Q170" s="15">
        <v>-584415.8300000001</v>
      </c>
      <c r="R170" s="90">
        <f t="shared" si="76"/>
        <v>23332.550000000047</v>
      </c>
      <c r="S170" s="103">
        <f t="shared" si="77"/>
        <v>0.039924568778364616</v>
      </c>
      <c r="T170" s="104"/>
      <c r="U170" s="15">
        <v>-2245966.43</v>
      </c>
      <c r="V170" s="15">
        <v>-2323386.87</v>
      </c>
      <c r="W170" s="90">
        <f t="shared" si="78"/>
        <v>77420.43999999994</v>
      </c>
      <c r="X170" s="103">
        <f t="shared" si="79"/>
        <v>0.033322233589105174</v>
      </c>
    </row>
    <row r="171" spans="1:24" s="14" customFormat="1" ht="12.75" hidden="1" outlineLevel="2">
      <c r="A171" s="14" t="s">
        <v>785</v>
      </c>
      <c r="B171" s="14" t="s">
        <v>786</v>
      </c>
      <c r="C171" s="54" t="s">
        <v>1437</v>
      </c>
      <c r="D171" s="15"/>
      <c r="E171" s="15"/>
      <c r="F171" s="15">
        <v>3066.12</v>
      </c>
      <c r="G171" s="15">
        <v>3942.59</v>
      </c>
      <c r="H171" s="90">
        <f t="shared" si="72"/>
        <v>-876.4700000000003</v>
      </c>
      <c r="I171" s="103">
        <f t="shared" si="73"/>
        <v>-0.22230817812656153</v>
      </c>
      <c r="J171" s="104"/>
      <c r="K171" s="15">
        <v>6379.900000000001</v>
      </c>
      <c r="L171" s="15">
        <v>8343.89</v>
      </c>
      <c r="M171" s="90">
        <f t="shared" si="74"/>
        <v>-1963.9899999999989</v>
      </c>
      <c r="N171" s="103">
        <f t="shared" si="75"/>
        <v>-0.23538061983079822</v>
      </c>
      <c r="O171" s="104"/>
      <c r="P171" s="15">
        <v>12165.170000000002</v>
      </c>
      <c r="Q171" s="15">
        <v>12796.36</v>
      </c>
      <c r="R171" s="90">
        <f t="shared" si="76"/>
        <v>-631.1899999999987</v>
      </c>
      <c r="S171" s="103">
        <f t="shared" si="77"/>
        <v>-0.049325745758950094</v>
      </c>
      <c r="T171" s="104"/>
      <c r="U171" s="15">
        <v>39843.64</v>
      </c>
      <c r="V171" s="15">
        <v>52417.08</v>
      </c>
      <c r="W171" s="90">
        <f t="shared" si="78"/>
        <v>-12573.440000000002</v>
      </c>
      <c r="X171" s="103">
        <f t="shared" si="79"/>
        <v>-0.23987295744059</v>
      </c>
    </row>
    <row r="172" spans="1:24" s="14" customFormat="1" ht="12.75" hidden="1" outlineLevel="2">
      <c r="A172" s="14" t="s">
        <v>787</v>
      </c>
      <c r="B172" s="14" t="s">
        <v>788</v>
      </c>
      <c r="C172" s="54" t="s">
        <v>1438</v>
      </c>
      <c r="D172" s="15"/>
      <c r="E172" s="15"/>
      <c r="F172" s="15">
        <v>-2133.04</v>
      </c>
      <c r="G172" s="15">
        <v>-1926.77</v>
      </c>
      <c r="H172" s="90">
        <f t="shared" si="72"/>
        <v>-206.26999999999998</v>
      </c>
      <c r="I172" s="103">
        <f t="shared" si="73"/>
        <v>-0.10705481193915205</v>
      </c>
      <c r="J172" s="104"/>
      <c r="K172" s="15">
        <v>-4266.15</v>
      </c>
      <c r="L172" s="15">
        <v>-3917.08</v>
      </c>
      <c r="M172" s="90">
        <f t="shared" si="74"/>
        <v>-349.0699999999997</v>
      </c>
      <c r="N172" s="103">
        <f t="shared" si="75"/>
        <v>-0.08911485085829234</v>
      </c>
      <c r="O172" s="104"/>
      <c r="P172" s="15">
        <v>-6419.11</v>
      </c>
      <c r="Q172" s="15">
        <v>-5907.38</v>
      </c>
      <c r="R172" s="90">
        <f t="shared" si="76"/>
        <v>-511.72999999999956</v>
      </c>
      <c r="S172" s="103">
        <f t="shared" si="77"/>
        <v>-0.08662554296490145</v>
      </c>
      <c r="T172" s="104"/>
      <c r="U172" s="15">
        <v>-24748.870000000003</v>
      </c>
      <c r="V172" s="15">
        <v>-23485.239999999998</v>
      </c>
      <c r="W172" s="90">
        <f t="shared" si="78"/>
        <v>-1263.6300000000047</v>
      </c>
      <c r="X172" s="103">
        <f t="shared" si="79"/>
        <v>-0.05380528365901327</v>
      </c>
    </row>
    <row r="173" spans="1:24" s="14" customFormat="1" ht="12.75" hidden="1" outlineLevel="2">
      <c r="A173" s="14" t="s">
        <v>789</v>
      </c>
      <c r="B173" s="14" t="s">
        <v>790</v>
      </c>
      <c r="C173" s="54" t="s">
        <v>1439</v>
      </c>
      <c r="D173" s="15"/>
      <c r="E173" s="15"/>
      <c r="F173" s="15">
        <v>177351.72</v>
      </c>
      <c r="G173" s="15">
        <v>257070.7</v>
      </c>
      <c r="H173" s="90">
        <f t="shared" si="72"/>
        <v>-79718.98000000001</v>
      </c>
      <c r="I173" s="103">
        <f t="shared" si="73"/>
        <v>-0.310105274541206</v>
      </c>
      <c r="J173" s="104"/>
      <c r="K173" s="15">
        <v>458989.22000000003</v>
      </c>
      <c r="L173" s="15">
        <v>604847.75</v>
      </c>
      <c r="M173" s="90">
        <f t="shared" si="74"/>
        <v>-145858.52999999997</v>
      </c>
      <c r="N173" s="103">
        <f t="shared" si="75"/>
        <v>-0.2411491652238104</v>
      </c>
      <c r="O173" s="104"/>
      <c r="P173" s="15">
        <v>752548.8600000001</v>
      </c>
      <c r="Q173" s="15">
        <v>876990.0900000001</v>
      </c>
      <c r="R173" s="90">
        <f t="shared" si="76"/>
        <v>-124441.22999999998</v>
      </c>
      <c r="S173" s="103">
        <f t="shared" si="77"/>
        <v>-0.14189582233477685</v>
      </c>
      <c r="T173" s="104"/>
      <c r="U173" s="15">
        <v>2685984.83</v>
      </c>
      <c r="V173" s="15">
        <v>2796866.61</v>
      </c>
      <c r="W173" s="90">
        <f t="shared" si="78"/>
        <v>-110881.7799999998</v>
      </c>
      <c r="X173" s="103">
        <f t="shared" si="79"/>
        <v>-0.03964500116078106</v>
      </c>
    </row>
    <row r="174" spans="1:24" s="14" customFormat="1" ht="12.75" hidden="1" outlineLevel="2">
      <c r="A174" s="14" t="s">
        <v>791</v>
      </c>
      <c r="B174" s="14" t="s">
        <v>792</v>
      </c>
      <c r="C174" s="54" t="s">
        <v>1440</v>
      </c>
      <c r="D174" s="15"/>
      <c r="E174" s="15"/>
      <c r="F174" s="15">
        <v>-41491.56</v>
      </c>
      <c r="G174" s="15">
        <v>-41261.1</v>
      </c>
      <c r="H174" s="90">
        <f t="shared" si="72"/>
        <v>-230.45999999999913</v>
      </c>
      <c r="I174" s="103">
        <f t="shared" si="73"/>
        <v>-0.005585406108901583</v>
      </c>
      <c r="J174" s="104"/>
      <c r="K174" s="15">
        <v>-105192.28</v>
      </c>
      <c r="L174" s="15">
        <v>-149072.17</v>
      </c>
      <c r="M174" s="90">
        <f t="shared" si="74"/>
        <v>43879.890000000014</v>
      </c>
      <c r="N174" s="103">
        <f t="shared" si="75"/>
        <v>0.29435333234902267</v>
      </c>
      <c r="O174" s="104"/>
      <c r="P174" s="15">
        <v>-173545.37</v>
      </c>
      <c r="Q174" s="15">
        <v>-214536.21000000002</v>
      </c>
      <c r="R174" s="90">
        <f t="shared" si="76"/>
        <v>40990.840000000026</v>
      </c>
      <c r="S174" s="103">
        <f t="shared" si="77"/>
        <v>0.1910672328927598</v>
      </c>
      <c r="T174" s="104"/>
      <c r="U174" s="15">
        <v>-922726.42</v>
      </c>
      <c r="V174" s="15">
        <v>-929087.25</v>
      </c>
      <c r="W174" s="90">
        <f t="shared" si="78"/>
        <v>6360.829999999958</v>
      </c>
      <c r="X174" s="103">
        <f t="shared" si="79"/>
        <v>0.006846321483800319</v>
      </c>
    </row>
    <row r="175" spans="1:24" s="14" customFormat="1" ht="12.75" hidden="1" outlineLevel="2">
      <c r="A175" s="14" t="s">
        <v>793</v>
      </c>
      <c r="B175" s="14" t="s">
        <v>794</v>
      </c>
      <c r="C175" s="54" t="s">
        <v>1441</v>
      </c>
      <c r="D175" s="15"/>
      <c r="E175" s="15"/>
      <c r="F175" s="15">
        <v>629702.43</v>
      </c>
      <c r="G175" s="15">
        <v>791131.9</v>
      </c>
      <c r="H175" s="90">
        <f t="shared" si="72"/>
        <v>-161429.46999999997</v>
      </c>
      <c r="I175" s="103">
        <f t="shared" si="73"/>
        <v>-0.20404874332586004</v>
      </c>
      <c r="J175" s="104"/>
      <c r="K175" s="15">
        <v>1743183.6800000002</v>
      </c>
      <c r="L175" s="15">
        <v>2379257.5300000003</v>
      </c>
      <c r="M175" s="90">
        <f t="shared" si="74"/>
        <v>-636073.8500000001</v>
      </c>
      <c r="N175" s="103">
        <f t="shared" si="75"/>
        <v>-0.2673413205505333</v>
      </c>
      <c r="O175" s="104"/>
      <c r="P175" s="15">
        <v>4005628.3800000004</v>
      </c>
      <c r="Q175" s="15">
        <v>3300022.83</v>
      </c>
      <c r="R175" s="90">
        <f t="shared" si="76"/>
        <v>705605.5500000003</v>
      </c>
      <c r="S175" s="103">
        <f t="shared" si="77"/>
        <v>0.21381838440190434</v>
      </c>
      <c r="T175" s="104"/>
      <c r="U175" s="15">
        <v>12964403.78</v>
      </c>
      <c r="V175" s="15">
        <v>11162797.850000001</v>
      </c>
      <c r="W175" s="90">
        <f t="shared" si="78"/>
        <v>1801605.9299999978</v>
      </c>
      <c r="X175" s="103">
        <f t="shared" si="79"/>
        <v>0.1613937611528097</v>
      </c>
    </row>
    <row r="176" spans="1:24" s="14" customFormat="1" ht="12.75" hidden="1" outlineLevel="2">
      <c r="A176" s="14" t="s">
        <v>795</v>
      </c>
      <c r="B176" s="14" t="s">
        <v>796</v>
      </c>
      <c r="C176" s="54" t="s">
        <v>1442</v>
      </c>
      <c r="D176" s="15"/>
      <c r="E176" s="15"/>
      <c r="F176" s="15">
        <v>3102.07</v>
      </c>
      <c r="G176" s="15">
        <v>8978.08</v>
      </c>
      <c r="H176" s="90">
        <f t="shared" si="72"/>
        <v>-5876.01</v>
      </c>
      <c r="I176" s="103">
        <f t="shared" si="73"/>
        <v>-0.6544840322206975</v>
      </c>
      <c r="J176" s="104"/>
      <c r="K176" s="15">
        <v>19465.2</v>
      </c>
      <c r="L176" s="15">
        <v>41731.49</v>
      </c>
      <c r="M176" s="90">
        <f t="shared" si="74"/>
        <v>-22266.289999999997</v>
      </c>
      <c r="N176" s="103">
        <f t="shared" si="75"/>
        <v>-0.5335608673450193</v>
      </c>
      <c r="O176" s="104"/>
      <c r="P176" s="15">
        <v>51787.06</v>
      </c>
      <c r="Q176" s="15">
        <v>22988.409999999996</v>
      </c>
      <c r="R176" s="90">
        <f t="shared" si="76"/>
        <v>28798.65</v>
      </c>
      <c r="S176" s="103">
        <f t="shared" si="77"/>
        <v>1.2527464926891423</v>
      </c>
      <c r="T176" s="104"/>
      <c r="U176" s="15">
        <v>155832.44</v>
      </c>
      <c r="V176" s="15">
        <v>85842.38</v>
      </c>
      <c r="W176" s="90">
        <f t="shared" si="78"/>
        <v>69990.06</v>
      </c>
      <c r="X176" s="103">
        <f t="shared" si="79"/>
        <v>0.8153322403223209</v>
      </c>
    </row>
    <row r="177" spans="1:24" s="14" customFormat="1" ht="12.75" hidden="1" outlineLevel="2">
      <c r="A177" s="14" t="s">
        <v>797</v>
      </c>
      <c r="B177" s="14" t="s">
        <v>798</v>
      </c>
      <c r="C177" s="54" t="s">
        <v>1443</v>
      </c>
      <c r="D177" s="15"/>
      <c r="E177" s="15"/>
      <c r="F177" s="15">
        <v>27.490000000000002</v>
      </c>
      <c r="G177" s="15">
        <v>-3.8200000000000003</v>
      </c>
      <c r="H177" s="90">
        <f t="shared" si="72"/>
        <v>31.310000000000002</v>
      </c>
      <c r="I177" s="103">
        <f t="shared" si="73"/>
        <v>8.196335078534032</v>
      </c>
      <c r="J177" s="104"/>
      <c r="K177" s="15">
        <v>-344.24</v>
      </c>
      <c r="L177" s="15">
        <v>-3878.9</v>
      </c>
      <c r="M177" s="90">
        <f t="shared" si="74"/>
        <v>3534.66</v>
      </c>
      <c r="N177" s="103">
        <f t="shared" si="75"/>
        <v>0.9112531903374668</v>
      </c>
      <c r="O177" s="104"/>
      <c r="P177" s="15">
        <v>-1455.89</v>
      </c>
      <c r="Q177" s="15">
        <v>9346.54</v>
      </c>
      <c r="R177" s="90">
        <f t="shared" si="76"/>
        <v>-10802.43</v>
      </c>
      <c r="S177" s="103">
        <f t="shared" si="77"/>
        <v>-1.155767802844689</v>
      </c>
      <c r="T177" s="104"/>
      <c r="U177" s="15">
        <v>-37855.31</v>
      </c>
      <c r="V177" s="15">
        <v>294.94000000000005</v>
      </c>
      <c r="W177" s="90">
        <f t="shared" si="78"/>
        <v>-38150.25</v>
      </c>
      <c r="X177" s="103" t="str">
        <f t="shared" si="79"/>
        <v>N.M.</v>
      </c>
    </row>
    <row r="178" spans="1:24" s="14" customFormat="1" ht="12.75" hidden="1" outlineLevel="2">
      <c r="A178" s="14" t="s">
        <v>799</v>
      </c>
      <c r="B178" s="14" t="s">
        <v>800</v>
      </c>
      <c r="C178" s="54" t="s">
        <v>1444</v>
      </c>
      <c r="D178" s="15"/>
      <c r="E178" s="15"/>
      <c r="F178" s="15">
        <v>0</v>
      </c>
      <c r="G178" s="15">
        <v>0</v>
      </c>
      <c r="H178" s="90">
        <f t="shared" si="72"/>
        <v>0</v>
      </c>
      <c r="I178" s="103">
        <f t="shared" si="73"/>
        <v>0</v>
      </c>
      <c r="J178" s="104"/>
      <c r="K178" s="15">
        <v>0</v>
      </c>
      <c r="L178" s="15">
        <v>0</v>
      </c>
      <c r="M178" s="90">
        <f t="shared" si="74"/>
        <v>0</v>
      </c>
      <c r="N178" s="103">
        <f t="shared" si="75"/>
        <v>0</v>
      </c>
      <c r="O178" s="104"/>
      <c r="P178" s="15">
        <v>0</v>
      </c>
      <c r="Q178" s="15">
        <v>11656.27</v>
      </c>
      <c r="R178" s="90">
        <f t="shared" si="76"/>
        <v>-11656.27</v>
      </c>
      <c r="S178" s="103" t="str">
        <f t="shared" si="77"/>
        <v>N.M.</v>
      </c>
      <c r="T178" s="104"/>
      <c r="U178" s="15">
        <v>0</v>
      </c>
      <c r="V178" s="15">
        <v>135179.36000000002</v>
      </c>
      <c r="W178" s="90">
        <f t="shared" si="78"/>
        <v>-135179.36000000002</v>
      </c>
      <c r="X178" s="103" t="str">
        <f t="shared" si="79"/>
        <v>N.M.</v>
      </c>
    </row>
    <row r="179" spans="1:24" s="14" customFormat="1" ht="12.75" hidden="1" outlineLevel="2">
      <c r="A179" s="14" t="s">
        <v>801</v>
      </c>
      <c r="B179" s="14" t="s">
        <v>802</v>
      </c>
      <c r="C179" s="54" t="s">
        <v>1445</v>
      </c>
      <c r="D179" s="15"/>
      <c r="E179" s="15"/>
      <c r="F179" s="15">
        <v>827.96</v>
      </c>
      <c r="G179" s="15">
        <v>16.91</v>
      </c>
      <c r="H179" s="90">
        <f t="shared" si="72"/>
        <v>811.0500000000001</v>
      </c>
      <c r="I179" s="103" t="str">
        <f t="shared" si="73"/>
        <v>N.M.</v>
      </c>
      <c r="J179" s="104"/>
      <c r="K179" s="15">
        <v>2383.96</v>
      </c>
      <c r="L179" s="15">
        <v>34.910000000000004</v>
      </c>
      <c r="M179" s="90">
        <f t="shared" si="74"/>
        <v>2349.05</v>
      </c>
      <c r="N179" s="103" t="str">
        <f t="shared" si="75"/>
        <v>N.M.</v>
      </c>
      <c r="O179" s="104"/>
      <c r="P179" s="15">
        <v>3875.5</v>
      </c>
      <c r="Q179" s="15">
        <v>27758.34</v>
      </c>
      <c r="R179" s="90">
        <f t="shared" si="76"/>
        <v>-23882.84</v>
      </c>
      <c r="S179" s="103">
        <f t="shared" si="77"/>
        <v>-0.860384302519531</v>
      </c>
      <c r="T179" s="104"/>
      <c r="U179" s="15">
        <v>79797.14000000001</v>
      </c>
      <c r="V179" s="15">
        <v>28024.34</v>
      </c>
      <c r="W179" s="90">
        <f t="shared" si="78"/>
        <v>51772.80000000002</v>
      </c>
      <c r="X179" s="103">
        <f t="shared" si="79"/>
        <v>1.8474226333251744</v>
      </c>
    </row>
    <row r="180" spans="1:24" s="14" customFormat="1" ht="12.75" hidden="1" outlineLevel="2">
      <c r="A180" s="14" t="s">
        <v>803</v>
      </c>
      <c r="B180" s="14" t="s">
        <v>804</v>
      </c>
      <c r="C180" s="54" t="s">
        <v>1446</v>
      </c>
      <c r="D180" s="15"/>
      <c r="E180" s="15"/>
      <c r="F180" s="15">
        <v>0</v>
      </c>
      <c r="G180" s="15">
        <v>0</v>
      </c>
      <c r="H180" s="90">
        <f t="shared" si="72"/>
        <v>0</v>
      </c>
      <c r="I180" s="103">
        <f t="shared" si="73"/>
        <v>0</v>
      </c>
      <c r="J180" s="104"/>
      <c r="K180" s="15">
        <v>0</v>
      </c>
      <c r="L180" s="15">
        <v>0</v>
      </c>
      <c r="M180" s="90">
        <f t="shared" si="74"/>
        <v>0</v>
      </c>
      <c r="N180" s="103">
        <f t="shared" si="75"/>
        <v>0</v>
      </c>
      <c r="O180" s="104"/>
      <c r="P180" s="15">
        <v>0</v>
      </c>
      <c r="Q180" s="15">
        <v>0</v>
      </c>
      <c r="R180" s="90">
        <f t="shared" si="76"/>
        <v>0</v>
      </c>
      <c r="S180" s="103">
        <f t="shared" si="77"/>
        <v>0</v>
      </c>
      <c r="T180" s="104"/>
      <c r="U180" s="15">
        <v>0</v>
      </c>
      <c r="V180" s="15">
        <v>-840726.3300000001</v>
      </c>
      <c r="W180" s="90">
        <f t="shared" si="78"/>
        <v>840726.3300000001</v>
      </c>
      <c r="X180" s="103" t="str">
        <f t="shared" si="79"/>
        <v>N.M.</v>
      </c>
    </row>
    <row r="181" spans="1:24" s="14" customFormat="1" ht="12.75" hidden="1" outlineLevel="2">
      <c r="A181" s="14" t="s">
        <v>805</v>
      </c>
      <c r="B181" s="14" t="s">
        <v>806</v>
      </c>
      <c r="C181" s="54" t="s">
        <v>1447</v>
      </c>
      <c r="D181" s="15"/>
      <c r="E181" s="15"/>
      <c r="F181" s="15">
        <v>132614.06</v>
      </c>
      <c r="G181" s="15">
        <v>1923085.23</v>
      </c>
      <c r="H181" s="90">
        <f t="shared" si="72"/>
        <v>-1790471.17</v>
      </c>
      <c r="I181" s="103">
        <f t="shared" si="73"/>
        <v>-0.931040986675354</v>
      </c>
      <c r="J181" s="104"/>
      <c r="K181" s="15">
        <v>288529.08</v>
      </c>
      <c r="L181" s="15">
        <v>2284187.79</v>
      </c>
      <c r="M181" s="90">
        <f t="shared" si="74"/>
        <v>-1995658.71</v>
      </c>
      <c r="N181" s="103">
        <f t="shared" si="75"/>
        <v>-0.8736841684982477</v>
      </c>
      <c r="O181" s="104"/>
      <c r="P181" s="15">
        <v>683618.38</v>
      </c>
      <c r="Q181" s="15">
        <v>3715018.25</v>
      </c>
      <c r="R181" s="90">
        <f t="shared" si="76"/>
        <v>-3031399.87</v>
      </c>
      <c r="S181" s="103">
        <f t="shared" si="77"/>
        <v>-0.8159851893055976</v>
      </c>
      <c r="T181" s="104"/>
      <c r="U181" s="15">
        <v>11899484.316</v>
      </c>
      <c r="V181" s="15">
        <v>11282414.16</v>
      </c>
      <c r="W181" s="90">
        <f t="shared" si="78"/>
        <v>617070.1559999995</v>
      </c>
      <c r="X181" s="103">
        <f t="shared" si="79"/>
        <v>0.05469309557769323</v>
      </c>
    </row>
    <row r="182" spans="1:24" s="14" customFormat="1" ht="12.75" hidden="1" outlineLevel="2">
      <c r="A182" s="14" t="s">
        <v>807</v>
      </c>
      <c r="B182" s="14" t="s">
        <v>808</v>
      </c>
      <c r="C182" s="54" t="s">
        <v>1448</v>
      </c>
      <c r="D182" s="15"/>
      <c r="E182" s="15"/>
      <c r="F182" s="15">
        <v>0</v>
      </c>
      <c r="G182" s="15">
        <v>0</v>
      </c>
      <c r="H182" s="90">
        <f t="shared" si="72"/>
        <v>0</v>
      </c>
      <c r="I182" s="103">
        <f t="shared" si="73"/>
        <v>0</v>
      </c>
      <c r="J182" s="104"/>
      <c r="K182" s="15">
        <v>0</v>
      </c>
      <c r="L182" s="15">
        <v>0</v>
      </c>
      <c r="M182" s="90">
        <f t="shared" si="74"/>
        <v>0</v>
      </c>
      <c r="N182" s="103">
        <f t="shared" si="75"/>
        <v>0</v>
      </c>
      <c r="O182" s="104"/>
      <c r="P182" s="15">
        <v>0</v>
      </c>
      <c r="Q182" s="15">
        <v>0</v>
      </c>
      <c r="R182" s="90">
        <f t="shared" si="76"/>
        <v>0</v>
      </c>
      <c r="S182" s="103">
        <f t="shared" si="77"/>
        <v>0</v>
      </c>
      <c r="T182" s="104"/>
      <c r="U182" s="15">
        <v>0</v>
      </c>
      <c r="V182" s="15">
        <v>-107540.36</v>
      </c>
      <c r="W182" s="90">
        <f t="shared" si="78"/>
        <v>107540.36</v>
      </c>
      <c r="X182" s="103" t="str">
        <f t="shared" si="79"/>
        <v>N.M.</v>
      </c>
    </row>
    <row r="183" spans="1:24" s="14" customFormat="1" ht="12.75" hidden="1" outlineLevel="2">
      <c r="A183" s="14" t="s">
        <v>809</v>
      </c>
      <c r="B183" s="14" t="s">
        <v>810</v>
      </c>
      <c r="C183" s="54" t="s">
        <v>1449</v>
      </c>
      <c r="D183" s="15"/>
      <c r="E183" s="15"/>
      <c r="F183" s="15">
        <v>0</v>
      </c>
      <c r="G183" s="15">
        <v>0</v>
      </c>
      <c r="H183" s="90">
        <f t="shared" si="72"/>
        <v>0</v>
      </c>
      <c r="I183" s="103">
        <f t="shared" si="73"/>
        <v>0</v>
      </c>
      <c r="J183" s="104"/>
      <c r="K183" s="15">
        <v>0</v>
      </c>
      <c r="L183" s="15">
        <v>0</v>
      </c>
      <c r="M183" s="90">
        <f t="shared" si="74"/>
        <v>0</v>
      </c>
      <c r="N183" s="103">
        <f t="shared" si="75"/>
        <v>0</v>
      </c>
      <c r="O183" s="104"/>
      <c r="P183" s="15">
        <v>0</v>
      </c>
      <c r="Q183" s="15">
        <v>0</v>
      </c>
      <c r="R183" s="90">
        <f t="shared" si="76"/>
        <v>0</v>
      </c>
      <c r="S183" s="103">
        <f t="shared" si="77"/>
        <v>0</v>
      </c>
      <c r="T183" s="104"/>
      <c r="U183" s="15">
        <v>0</v>
      </c>
      <c r="V183" s="15">
        <v>-335412.52</v>
      </c>
      <c r="W183" s="90">
        <f t="shared" si="78"/>
        <v>335412.52</v>
      </c>
      <c r="X183" s="103" t="str">
        <f t="shared" si="79"/>
        <v>N.M.</v>
      </c>
    </row>
    <row r="184" spans="1:24" s="14" customFormat="1" ht="12.75" hidden="1" outlineLevel="2">
      <c r="A184" s="14" t="s">
        <v>811</v>
      </c>
      <c r="B184" s="14" t="s">
        <v>812</v>
      </c>
      <c r="C184" s="54" t="s">
        <v>1450</v>
      </c>
      <c r="D184" s="15"/>
      <c r="E184" s="15"/>
      <c r="F184" s="15">
        <v>0</v>
      </c>
      <c r="G184" s="15">
        <v>0</v>
      </c>
      <c r="H184" s="90">
        <f t="shared" si="72"/>
        <v>0</v>
      </c>
      <c r="I184" s="103">
        <f t="shared" si="73"/>
        <v>0</v>
      </c>
      <c r="J184" s="104"/>
      <c r="K184" s="15">
        <v>0</v>
      </c>
      <c r="L184" s="15">
        <v>0</v>
      </c>
      <c r="M184" s="90">
        <f t="shared" si="74"/>
        <v>0</v>
      </c>
      <c r="N184" s="103">
        <f t="shared" si="75"/>
        <v>0</v>
      </c>
      <c r="O184" s="104"/>
      <c r="P184" s="15">
        <v>0</v>
      </c>
      <c r="Q184" s="15">
        <v>0</v>
      </c>
      <c r="R184" s="90">
        <f t="shared" si="76"/>
        <v>0</v>
      </c>
      <c r="S184" s="103">
        <f t="shared" si="77"/>
        <v>0</v>
      </c>
      <c r="T184" s="104"/>
      <c r="U184" s="15">
        <v>0</v>
      </c>
      <c r="V184" s="15">
        <v>-16320.07</v>
      </c>
      <c r="W184" s="90">
        <f t="shared" si="78"/>
        <v>16320.07</v>
      </c>
      <c r="X184" s="103" t="str">
        <f t="shared" si="79"/>
        <v>N.M.</v>
      </c>
    </row>
    <row r="185" spans="1:24" s="14" customFormat="1" ht="12.75" hidden="1" outlineLevel="2">
      <c r="A185" s="14" t="s">
        <v>813</v>
      </c>
      <c r="B185" s="14" t="s">
        <v>814</v>
      </c>
      <c r="C185" s="54" t="s">
        <v>1451</v>
      </c>
      <c r="D185" s="15"/>
      <c r="E185" s="15"/>
      <c r="F185" s="15">
        <v>0</v>
      </c>
      <c r="G185" s="15">
        <v>0</v>
      </c>
      <c r="H185" s="90">
        <f t="shared" si="72"/>
        <v>0</v>
      </c>
      <c r="I185" s="103">
        <f t="shared" si="73"/>
        <v>0</v>
      </c>
      <c r="J185" s="104"/>
      <c r="K185" s="15">
        <v>0</v>
      </c>
      <c r="L185" s="15">
        <v>0</v>
      </c>
      <c r="M185" s="90">
        <f t="shared" si="74"/>
        <v>0</v>
      </c>
      <c r="N185" s="103">
        <f t="shared" si="75"/>
        <v>0</v>
      </c>
      <c r="O185" s="104"/>
      <c r="P185" s="15">
        <v>0</v>
      </c>
      <c r="Q185" s="15">
        <v>0</v>
      </c>
      <c r="R185" s="90">
        <f t="shared" si="76"/>
        <v>0</v>
      </c>
      <c r="S185" s="103">
        <f t="shared" si="77"/>
        <v>0</v>
      </c>
      <c r="T185" s="104"/>
      <c r="U185" s="15">
        <v>0</v>
      </c>
      <c r="V185" s="15">
        <v>-813743.8</v>
      </c>
      <c r="W185" s="90">
        <f t="shared" si="78"/>
        <v>813743.8</v>
      </c>
      <c r="X185" s="103" t="str">
        <f t="shared" si="79"/>
        <v>N.M.</v>
      </c>
    </row>
    <row r="186" spans="1:24" s="14" customFormat="1" ht="12.75" hidden="1" outlineLevel="2">
      <c r="A186" s="14" t="s">
        <v>815</v>
      </c>
      <c r="B186" s="14" t="s">
        <v>816</v>
      </c>
      <c r="C186" s="54" t="s">
        <v>1452</v>
      </c>
      <c r="D186" s="15"/>
      <c r="E186" s="15"/>
      <c r="F186" s="15">
        <v>651949.3200000001</v>
      </c>
      <c r="G186" s="15">
        <v>734619.55</v>
      </c>
      <c r="H186" s="90">
        <f t="shared" si="72"/>
        <v>-82670.22999999998</v>
      </c>
      <c r="I186" s="103">
        <f t="shared" si="73"/>
        <v>-0.11253475353330847</v>
      </c>
      <c r="J186" s="104"/>
      <c r="K186" s="15">
        <v>1837764.76</v>
      </c>
      <c r="L186" s="15">
        <v>1910949.53</v>
      </c>
      <c r="M186" s="90">
        <f t="shared" si="74"/>
        <v>-73184.77000000002</v>
      </c>
      <c r="N186" s="103">
        <f t="shared" si="75"/>
        <v>-0.038297594390156404</v>
      </c>
      <c r="O186" s="104"/>
      <c r="P186" s="15">
        <v>2543653.94</v>
      </c>
      <c r="Q186" s="15">
        <v>2619808.93</v>
      </c>
      <c r="R186" s="90">
        <f t="shared" si="76"/>
        <v>-76154.99000000022</v>
      </c>
      <c r="S186" s="103">
        <f t="shared" si="77"/>
        <v>-0.029068909998715142</v>
      </c>
      <c r="T186" s="104"/>
      <c r="U186" s="15">
        <v>9138983.921</v>
      </c>
      <c r="V186" s="15">
        <v>9385118.14</v>
      </c>
      <c r="W186" s="90">
        <f t="shared" si="78"/>
        <v>-246134.2190000005</v>
      </c>
      <c r="X186" s="103">
        <f t="shared" si="79"/>
        <v>-0.026226011791046083</v>
      </c>
    </row>
    <row r="187" spans="1:24" s="14" customFormat="1" ht="12.75" hidden="1" outlineLevel="2">
      <c r="A187" s="14" t="s">
        <v>817</v>
      </c>
      <c r="B187" s="14" t="s">
        <v>818</v>
      </c>
      <c r="C187" s="54" t="s">
        <v>1453</v>
      </c>
      <c r="D187" s="15"/>
      <c r="E187" s="15"/>
      <c r="F187" s="15">
        <v>100305.05</v>
      </c>
      <c r="G187" s="15">
        <v>88213.09</v>
      </c>
      <c r="H187" s="90">
        <f t="shared" si="72"/>
        <v>12091.960000000006</v>
      </c>
      <c r="I187" s="103">
        <f t="shared" si="73"/>
        <v>0.13707670823003715</v>
      </c>
      <c r="J187" s="104"/>
      <c r="K187" s="15">
        <v>289529.37</v>
      </c>
      <c r="L187" s="15">
        <v>178951.80000000002</v>
      </c>
      <c r="M187" s="90">
        <f t="shared" si="74"/>
        <v>110577.56999999998</v>
      </c>
      <c r="N187" s="103">
        <f t="shared" si="75"/>
        <v>0.6179181768498555</v>
      </c>
      <c r="O187" s="104"/>
      <c r="P187" s="15">
        <v>364355.45999999996</v>
      </c>
      <c r="Q187" s="15">
        <v>224655.88</v>
      </c>
      <c r="R187" s="90">
        <f t="shared" si="76"/>
        <v>139699.57999999996</v>
      </c>
      <c r="S187" s="103">
        <f t="shared" si="77"/>
        <v>0.6218380751930461</v>
      </c>
      <c r="T187" s="104"/>
      <c r="U187" s="15">
        <v>1071879.281</v>
      </c>
      <c r="V187" s="15">
        <v>959387.826</v>
      </c>
      <c r="W187" s="90">
        <f t="shared" si="78"/>
        <v>112491.45499999996</v>
      </c>
      <c r="X187" s="103">
        <f t="shared" si="79"/>
        <v>0.11725336923339275</v>
      </c>
    </row>
    <row r="188" spans="1:24" s="14" customFormat="1" ht="12.75" hidden="1" outlineLevel="2">
      <c r="A188" s="14" t="s">
        <v>819</v>
      </c>
      <c r="B188" s="14" t="s">
        <v>820</v>
      </c>
      <c r="C188" s="54" t="s">
        <v>1454</v>
      </c>
      <c r="D188" s="15"/>
      <c r="E188" s="15"/>
      <c r="F188" s="15">
        <v>57929</v>
      </c>
      <c r="G188" s="15">
        <v>27852</v>
      </c>
      <c r="H188" s="90">
        <f t="shared" si="72"/>
        <v>30077</v>
      </c>
      <c r="I188" s="103">
        <f t="shared" si="73"/>
        <v>1.0798865431566853</v>
      </c>
      <c r="J188" s="104"/>
      <c r="K188" s="15">
        <v>305326</v>
      </c>
      <c r="L188" s="15">
        <v>42319</v>
      </c>
      <c r="M188" s="90">
        <f t="shared" si="74"/>
        <v>263007</v>
      </c>
      <c r="N188" s="103">
        <f t="shared" si="75"/>
        <v>6.214868026182093</v>
      </c>
      <c r="O188" s="104"/>
      <c r="P188" s="15">
        <v>677904</v>
      </c>
      <c r="Q188" s="15">
        <v>168504</v>
      </c>
      <c r="R188" s="90">
        <f t="shared" si="76"/>
        <v>509400</v>
      </c>
      <c r="S188" s="103">
        <f t="shared" si="77"/>
        <v>3.023073636234155</v>
      </c>
      <c r="T188" s="104"/>
      <c r="U188" s="15">
        <v>1790204</v>
      </c>
      <c r="V188" s="15">
        <v>806318.39</v>
      </c>
      <c r="W188" s="90">
        <f t="shared" si="78"/>
        <v>983885.61</v>
      </c>
      <c r="X188" s="103">
        <f t="shared" si="79"/>
        <v>1.220219732306986</v>
      </c>
    </row>
    <row r="189" spans="1:24" s="14" customFormat="1" ht="12.75" hidden="1" outlineLevel="2">
      <c r="A189" s="14" t="s">
        <v>821</v>
      </c>
      <c r="B189" s="14" t="s">
        <v>822</v>
      </c>
      <c r="C189" s="54" t="s">
        <v>1455</v>
      </c>
      <c r="D189" s="15"/>
      <c r="E189" s="15"/>
      <c r="F189" s="15">
        <v>2751614</v>
      </c>
      <c r="G189" s="15">
        <v>2858020</v>
      </c>
      <c r="H189" s="90">
        <f t="shared" si="72"/>
        <v>-106406</v>
      </c>
      <c r="I189" s="103">
        <f t="shared" si="73"/>
        <v>-0.03723067018425343</v>
      </c>
      <c r="J189" s="104"/>
      <c r="K189" s="15">
        <v>6023836</v>
      </c>
      <c r="L189" s="15">
        <v>7392490</v>
      </c>
      <c r="M189" s="90">
        <f t="shared" si="74"/>
        <v>-1368654</v>
      </c>
      <c r="N189" s="103">
        <f t="shared" si="75"/>
        <v>-0.18514113647769562</v>
      </c>
      <c r="O189" s="104"/>
      <c r="P189" s="15">
        <v>8111944</v>
      </c>
      <c r="Q189" s="15">
        <v>11138198</v>
      </c>
      <c r="R189" s="90">
        <f t="shared" si="76"/>
        <v>-3026254</v>
      </c>
      <c r="S189" s="103">
        <f t="shared" si="77"/>
        <v>-0.27170050307958254</v>
      </c>
      <c r="T189" s="104"/>
      <c r="U189" s="15">
        <v>34869937</v>
      </c>
      <c r="V189" s="15">
        <v>33333551</v>
      </c>
      <c r="W189" s="90">
        <f t="shared" si="78"/>
        <v>1536386</v>
      </c>
      <c r="X189" s="103">
        <f t="shared" si="79"/>
        <v>0.046091279023947974</v>
      </c>
    </row>
    <row r="190" spans="1:24" s="14" customFormat="1" ht="12.75" hidden="1" outlineLevel="2">
      <c r="A190" s="14" t="s">
        <v>823</v>
      </c>
      <c r="B190" s="14" t="s">
        <v>824</v>
      </c>
      <c r="C190" s="54" t="s">
        <v>1456</v>
      </c>
      <c r="D190" s="15"/>
      <c r="E190" s="15"/>
      <c r="F190" s="15">
        <v>150982.15</v>
      </c>
      <c r="G190" s="15">
        <v>36804.770000000004</v>
      </c>
      <c r="H190" s="90">
        <f t="shared" si="72"/>
        <v>114177.37999999999</v>
      </c>
      <c r="I190" s="103">
        <f t="shared" si="73"/>
        <v>3.102244084122791</v>
      </c>
      <c r="J190" s="104"/>
      <c r="K190" s="15">
        <v>313698.5</v>
      </c>
      <c r="L190" s="15">
        <v>164633.95</v>
      </c>
      <c r="M190" s="90">
        <f t="shared" si="74"/>
        <v>149064.55</v>
      </c>
      <c r="N190" s="103">
        <f t="shared" si="75"/>
        <v>0.905430198327866</v>
      </c>
      <c r="O190" s="104"/>
      <c r="P190" s="15">
        <v>472376.6</v>
      </c>
      <c r="Q190" s="15">
        <v>226610.03000000003</v>
      </c>
      <c r="R190" s="90">
        <f t="shared" si="76"/>
        <v>245766.56999999995</v>
      </c>
      <c r="S190" s="103">
        <f t="shared" si="77"/>
        <v>1.0845352696877535</v>
      </c>
      <c r="T190" s="104"/>
      <c r="U190" s="15">
        <v>2435091.52</v>
      </c>
      <c r="V190" s="15">
        <v>1035133.033</v>
      </c>
      <c r="W190" s="90">
        <f t="shared" si="78"/>
        <v>1399958.487</v>
      </c>
      <c r="X190" s="103">
        <f t="shared" si="79"/>
        <v>1.3524430603307778</v>
      </c>
    </row>
    <row r="191" spans="1:24" s="13" customFormat="1" ht="12.75" collapsed="1">
      <c r="A191" s="13" t="s">
        <v>228</v>
      </c>
      <c r="B191" s="11"/>
      <c r="C191" s="56" t="s">
        <v>400</v>
      </c>
      <c r="D191" s="29"/>
      <c r="E191" s="29"/>
      <c r="F191" s="29">
        <v>4787118.57</v>
      </c>
      <c r="G191" s="29">
        <v>7001399.379999999</v>
      </c>
      <c r="H191" s="29">
        <f>+F191-G191</f>
        <v>-2214280.8099999987</v>
      </c>
      <c r="I191" s="98">
        <f>IF(G191&lt;0,IF(H191=0,0,IF(OR(G191=0,F191=0),"N.M.",IF(ABS(H191/G191)&gt;=10,"N.M.",H191/(-G191)))),IF(H191=0,0,IF(OR(G191=0,F191=0),"N.M.",IF(ABS(H191/G191)&gt;=10,"N.M.",H191/G191))))</f>
        <v>-0.3162626054907325</v>
      </c>
      <c r="J191" s="115"/>
      <c r="K191" s="29">
        <v>11635979.129999999</v>
      </c>
      <c r="L191" s="29">
        <v>15585352.040000001</v>
      </c>
      <c r="M191" s="29">
        <f>+K191-L191</f>
        <v>-3949372.910000002</v>
      </c>
      <c r="N191" s="98">
        <f>IF(L191&lt;0,IF(M191=0,0,IF(OR(L191=0,K191=0),"N.M.",IF(ABS(M191/L191)&gt;=10,"N.M.",M191/(-L191)))),IF(M191=0,0,IF(OR(L191=0,K191=0),"N.M.",IF(ABS(M191/L191)&gt;=10,"N.M.",M191/L191))))</f>
        <v>-0.2534028682742544</v>
      </c>
      <c r="O191" s="115"/>
      <c r="P191" s="29">
        <v>19073465.89</v>
      </c>
      <c r="Q191" s="29">
        <v>23312689.389999997</v>
      </c>
      <c r="R191" s="29">
        <f>+P191-Q191</f>
        <v>-4239223.499999996</v>
      </c>
      <c r="S191" s="98">
        <f>IF(Q191&lt;0,IF(R191=0,0,IF(OR(Q191=0,P191=0),"N.M.",IF(ABS(R191/Q191)&gt;=10,"N.M.",R191/(-Q191)))),IF(R191=0,0,IF(OR(Q191=0,P191=0),"N.M.",IF(ABS(R191/Q191)&gt;=10,"N.M.",R191/Q191))))</f>
        <v>-0.18184189001456072</v>
      </c>
      <c r="T191" s="115"/>
      <c r="U191" s="29">
        <v>82733608.53200004</v>
      </c>
      <c r="V191" s="29">
        <v>77617905.159</v>
      </c>
      <c r="W191" s="29">
        <f>+U191-V191</f>
        <v>5115703.373000041</v>
      </c>
      <c r="X191" s="98">
        <f>IF(V191&lt;0,IF(W191=0,0,IF(OR(V191=0,U191=0),"N.M.",IF(ABS(W191/V191)&gt;=10,"N.M.",W191/(-V191)))),IF(W191=0,0,IF(OR(V191=0,U191=0),"N.M.",IF(ABS(W191/V191)&gt;=10,"N.M.",W191/V191))))</f>
        <v>0.06590880496607762</v>
      </c>
    </row>
    <row r="192" spans="2:24" s="13" customFormat="1" ht="0.75" customHeight="1" hidden="1" outlineLevel="1">
      <c r="B192" s="11"/>
      <c r="C192" s="56"/>
      <c r="D192" s="29"/>
      <c r="E192" s="29"/>
      <c r="F192" s="29"/>
      <c r="G192" s="29"/>
      <c r="H192" s="29"/>
      <c r="I192" s="98"/>
      <c r="J192" s="115"/>
      <c r="K192" s="29"/>
      <c r="L192" s="29"/>
      <c r="M192" s="29"/>
      <c r="N192" s="98"/>
      <c r="O192" s="115"/>
      <c r="P192" s="29"/>
      <c r="Q192" s="29"/>
      <c r="R192" s="29"/>
      <c r="S192" s="98"/>
      <c r="T192" s="115"/>
      <c r="U192" s="29"/>
      <c r="V192" s="29"/>
      <c r="W192" s="29"/>
      <c r="X192" s="98"/>
    </row>
    <row r="193" spans="1:24" s="14" customFormat="1" ht="12.75" hidden="1" outlineLevel="2">
      <c r="A193" s="14" t="s">
        <v>825</v>
      </c>
      <c r="B193" s="14" t="s">
        <v>826</v>
      </c>
      <c r="C193" s="54" t="s">
        <v>1457</v>
      </c>
      <c r="D193" s="15"/>
      <c r="E193" s="15"/>
      <c r="F193" s="15">
        <v>4916100</v>
      </c>
      <c r="G193" s="15">
        <v>6032967</v>
      </c>
      <c r="H193" s="90">
        <f>+F193-G193</f>
        <v>-1116867</v>
      </c>
      <c r="I193" s="103">
        <f>IF(G193&lt;0,IF(H193=0,0,IF(OR(G193=0,F193=0),"N.M.",IF(ABS(H193/G193)&gt;=10,"N.M.",H193/(-G193)))),IF(H193=0,0,IF(OR(G193=0,F193=0),"N.M.",IF(ABS(H193/G193)&gt;=10,"N.M.",H193/G193))))</f>
        <v>-0.1851273179515154</v>
      </c>
      <c r="J193" s="104"/>
      <c r="K193" s="15">
        <v>9987292</v>
      </c>
      <c r="L193" s="15">
        <v>13014190</v>
      </c>
      <c r="M193" s="90">
        <f>+K193-L193</f>
        <v>-3026898</v>
      </c>
      <c r="N193" s="103">
        <f>IF(L193&lt;0,IF(M193=0,0,IF(OR(L193=0,K193=0),"N.M.",IF(ABS(M193/L193)&gt;=10,"N.M.",M193/(-L193)))),IF(M193=0,0,IF(OR(L193=0,K193=0),"N.M.",IF(ABS(M193/L193)&gt;=10,"N.M.",M193/L193))))</f>
        <v>-0.23258443283830957</v>
      </c>
      <c r="O193" s="104"/>
      <c r="P193" s="15">
        <v>14194640</v>
      </c>
      <c r="Q193" s="15">
        <v>17312473.38</v>
      </c>
      <c r="R193" s="90">
        <f>+P193-Q193</f>
        <v>-3117833.379999999</v>
      </c>
      <c r="S193" s="103">
        <f>IF(Q193&lt;0,IF(R193=0,0,IF(OR(Q193=0,P193=0),"N.M.",IF(ABS(R193/Q193)&gt;=10,"N.M.",R193/(-Q193)))),IF(R193=0,0,IF(OR(Q193=0,P193=0),"N.M.",IF(ABS(R193/Q193)&gt;=10,"N.M.",R193/Q193))))</f>
        <v>-0.18009173568473663</v>
      </c>
      <c r="T193" s="104"/>
      <c r="U193" s="15">
        <v>56789333</v>
      </c>
      <c r="V193" s="15">
        <v>60213455.76</v>
      </c>
      <c r="W193" s="90">
        <f>+U193-V193</f>
        <v>-3424122.759999998</v>
      </c>
      <c r="X193" s="103">
        <f>IF(V193&lt;0,IF(W193=0,0,IF(OR(V193=0,U193=0),"N.M.",IF(ABS(W193/V193)&gt;=10,"N.M.",W193/(-V193)))),IF(W193=0,0,IF(OR(V193=0,U193=0),"N.M.",IF(ABS(W193/V193)&gt;=10,"N.M.",W193/V193))))</f>
        <v>-0.05686640497180456</v>
      </c>
    </row>
    <row r="194" spans="1:24" s="14" customFormat="1" ht="12.75" hidden="1" outlineLevel="2">
      <c r="A194" s="14" t="s">
        <v>827</v>
      </c>
      <c r="B194" s="14" t="s">
        <v>828</v>
      </c>
      <c r="C194" s="54" t="s">
        <v>1458</v>
      </c>
      <c r="D194" s="15"/>
      <c r="E194" s="15"/>
      <c r="F194" s="15">
        <v>295455</v>
      </c>
      <c r="G194" s="15">
        <v>255522</v>
      </c>
      <c r="H194" s="90">
        <f>+F194-G194</f>
        <v>39933</v>
      </c>
      <c r="I194" s="103">
        <f>IF(G194&lt;0,IF(H194=0,0,IF(OR(G194=0,F194=0),"N.M.",IF(ABS(H194/G194)&gt;=10,"N.M.",H194/(-G194)))),IF(H194=0,0,IF(OR(G194=0,F194=0),"N.M.",IF(ABS(H194/G194)&gt;=10,"N.M.",H194/G194))))</f>
        <v>0.15628008547209243</v>
      </c>
      <c r="J194" s="104"/>
      <c r="K194" s="15">
        <v>555271</v>
      </c>
      <c r="L194" s="15">
        <v>301266</v>
      </c>
      <c r="M194" s="90">
        <f>+K194-L194</f>
        <v>254005</v>
      </c>
      <c r="N194" s="103">
        <f>IF(L194&lt;0,IF(M194=0,0,IF(OR(L194=0,K194=0),"N.M.",IF(ABS(M194/L194)&gt;=10,"N.M.",M194/(-L194)))),IF(M194=0,0,IF(OR(L194=0,K194=0),"N.M.",IF(ABS(M194/L194)&gt;=10,"N.M.",M194/L194))))</f>
        <v>0.8431253443800495</v>
      </c>
      <c r="O194" s="104"/>
      <c r="P194" s="15">
        <v>2997925</v>
      </c>
      <c r="Q194" s="15">
        <v>1570226</v>
      </c>
      <c r="R194" s="90">
        <f>+P194-Q194</f>
        <v>1427699</v>
      </c>
      <c r="S194" s="103">
        <f>IF(Q194&lt;0,IF(R194=0,0,IF(OR(Q194=0,P194=0),"N.M.",IF(ABS(R194/Q194)&gt;=10,"N.M.",R194/(-Q194)))),IF(R194=0,0,IF(OR(Q194=0,P194=0),"N.M.",IF(ABS(R194/Q194)&gt;=10,"N.M.",R194/Q194))))</f>
        <v>0.9092315373710536</v>
      </c>
      <c r="T194" s="104"/>
      <c r="U194" s="15">
        <v>9870743</v>
      </c>
      <c r="V194" s="15">
        <v>7717667.7</v>
      </c>
      <c r="W194" s="90">
        <f>+U194-V194</f>
        <v>2153075.3</v>
      </c>
      <c r="X194" s="103">
        <f>IF(V194&lt;0,IF(W194=0,0,IF(OR(V194=0,U194=0),"N.M.",IF(ABS(W194/V194)&gt;=10,"N.M.",W194/(-V194)))),IF(W194=0,0,IF(OR(V194=0,U194=0),"N.M.",IF(ABS(W194/V194)&gt;=10,"N.M.",W194/V194))))</f>
        <v>0.2789800473010777</v>
      </c>
    </row>
    <row r="195" spans="1:24" s="14" customFormat="1" ht="12.75" hidden="1" outlineLevel="2">
      <c r="A195" s="14" t="s">
        <v>829</v>
      </c>
      <c r="B195" s="14" t="s">
        <v>830</v>
      </c>
      <c r="C195" s="54" t="s">
        <v>1459</v>
      </c>
      <c r="D195" s="15"/>
      <c r="E195" s="15"/>
      <c r="F195" s="15">
        <v>4104688</v>
      </c>
      <c r="G195" s="15">
        <v>3249401</v>
      </c>
      <c r="H195" s="90">
        <f>+F195-G195</f>
        <v>855287</v>
      </c>
      <c r="I195" s="103">
        <f>IF(G195&lt;0,IF(H195=0,0,IF(OR(G195=0,F195=0),"N.M.",IF(ABS(H195/G195)&gt;=10,"N.M.",H195/(-G195)))),IF(H195=0,0,IF(OR(G195=0,F195=0),"N.M.",IF(ABS(H195/G195)&gt;=10,"N.M.",H195/G195))))</f>
        <v>0.2632137430868028</v>
      </c>
      <c r="J195" s="104"/>
      <c r="K195" s="15">
        <v>7702119</v>
      </c>
      <c r="L195" s="15">
        <v>6277600</v>
      </c>
      <c r="M195" s="90">
        <f>+K195-L195</f>
        <v>1424519</v>
      </c>
      <c r="N195" s="103">
        <f>IF(L195&lt;0,IF(M195=0,0,IF(OR(L195=0,K195=0),"N.M.",IF(ABS(M195/L195)&gt;=10,"N.M.",M195/(-L195)))),IF(M195=0,0,IF(OR(L195=0,K195=0),"N.M.",IF(ABS(M195/L195)&gt;=10,"N.M.",M195/L195))))</f>
        <v>0.2269209570536511</v>
      </c>
      <c r="O195" s="104"/>
      <c r="P195" s="15">
        <v>11904468</v>
      </c>
      <c r="Q195" s="15">
        <v>10051072</v>
      </c>
      <c r="R195" s="90">
        <f>+P195-Q195</f>
        <v>1853396</v>
      </c>
      <c r="S195" s="103">
        <f>IF(Q195&lt;0,IF(R195=0,0,IF(OR(Q195=0,P195=0),"N.M.",IF(ABS(R195/Q195)&gt;=10,"N.M.",R195/(-Q195)))),IF(R195=0,0,IF(OR(Q195=0,P195=0),"N.M.",IF(ABS(R195/Q195)&gt;=10,"N.M.",R195/Q195))))</f>
        <v>0.18439784333452192</v>
      </c>
      <c r="T195" s="104"/>
      <c r="U195" s="15">
        <v>44706637</v>
      </c>
      <c r="V195" s="15">
        <v>41613650.28</v>
      </c>
      <c r="W195" s="90">
        <f>+U195-V195</f>
        <v>3092986.719999999</v>
      </c>
      <c r="X195" s="103">
        <f>IF(V195&lt;0,IF(W195=0,0,IF(OR(V195=0,U195=0),"N.M.",IF(ABS(W195/V195)&gt;=10,"N.M.",W195/(-V195)))),IF(W195=0,0,IF(OR(V195=0,U195=0),"N.M.",IF(ABS(W195/V195)&gt;=10,"N.M.",W195/V195))))</f>
        <v>0.07432625350548792</v>
      </c>
    </row>
    <row r="196" spans="1:24" s="14" customFormat="1" ht="12.75" hidden="1" outlineLevel="2">
      <c r="A196" s="14" t="s">
        <v>831</v>
      </c>
      <c r="B196" s="14" t="s">
        <v>832</v>
      </c>
      <c r="C196" s="54" t="s">
        <v>1460</v>
      </c>
      <c r="D196" s="15"/>
      <c r="E196" s="15"/>
      <c r="F196" s="15">
        <v>3006309.38</v>
      </c>
      <c r="G196" s="15">
        <v>4464770.5</v>
      </c>
      <c r="H196" s="90">
        <f>+F196-G196</f>
        <v>-1458461.12</v>
      </c>
      <c r="I196" s="103">
        <f>IF(G196&lt;0,IF(H196=0,0,IF(OR(G196=0,F196=0),"N.M.",IF(ABS(H196/G196)&gt;=10,"N.M.",H196/(-G196)))),IF(H196=0,0,IF(OR(G196=0,F196=0),"N.M.",IF(ABS(H196/G196)&gt;=10,"N.M.",H196/G196))))</f>
        <v>-0.326659818237018</v>
      </c>
      <c r="J196" s="104"/>
      <c r="K196" s="15">
        <v>7881276.4</v>
      </c>
      <c r="L196" s="15">
        <v>10361481.33</v>
      </c>
      <c r="M196" s="90">
        <f>+K196-L196</f>
        <v>-2480204.9299999997</v>
      </c>
      <c r="N196" s="103">
        <f>IF(L196&lt;0,IF(M196=0,0,IF(OR(L196=0,K196=0),"N.M.",IF(ABS(M196/L196)&gt;=10,"N.M.",M196/(-L196)))),IF(M196=0,0,IF(OR(L196=0,K196=0),"N.M.",IF(ABS(M196/L196)&gt;=10,"N.M.",M196/L196))))</f>
        <v>-0.23936779414145792</v>
      </c>
      <c r="O196" s="104"/>
      <c r="P196" s="15">
        <v>14195772.15</v>
      </c>
      <c r="Q196" s="15">
        <v>15933449.93</v>
      </c>
      <c r="R196" s="90">
        <f>+P196-Q196</f>
        <v>-1737677.7799999993</v>
      </c>
      <c r="S196" s="103">
        <f>IF(Q196&lt;0,IF(R196=0,0,IF(OR(Q196=0,P196=0),"N.M.",IF(ABS(R196/Q196)&gt;=10,"N.M.",R196/(-Q196)))),IF(R196=0,0,IF(OR(Q196=0,P196=0),"N.M.",IF(ABS(R196/Q196)&gt;=10,"N.M.",R196/Q196))))</f>
        <v>-0.10905847682919222</v>
      </c>
      <c r="T196" s="104"/>
      <c r="U196" s="15">
        <v>55439148.089999996</v>
      </c>
      <c r="V196" s="15">
        <v>58208246.42</v>
      </c>
      <c r="W196" s="90">
        <f>+U196-V196</f>
        <v>-2769098.3300000057</v>
      </c>
      <c r="X196" s="103">
        <f>IF(V196&lt;0,IF(W196=0,0,IF(OR(V196=0,U196=0),"N.M.",IF(ABS(W196/V196)&gt;=10,"N.M.",W196/(-V196)))),IF(W196=0,0,IF(OR(V196=0,U196=0),"N.M.",IF(ABS(W196/V196)&gt;=10,"N.M.",W196/V196))))</f>
        <v>-0.04757226854112135</v>
      </c>
    </row>
    <row r="197" spans="1:24" s="13" customFormat="1" ht="12.75" collapsed="1">
      <c r="A197" s="13" t="s">
        <v>229</v>
      </c>
      <c r="B197" s="11"/>
      <c r="C197" s="56" t="s">
        <v>272</v>
      </c>
      <c r="D197" s="29"/>
      <c r="E197" s="29"/>
      <c r="F197" s="29">
        <v>12322552.379999999</v>
      </c>
      <c r="G197" s="29">
        <v>14002660.5</v>
      </c>
      <c r="H197" s="29">
        <f>+F197-G197</f>
        <v>-1680108.120000001</v>
      </c>
      <c r="I197" s="98">
        <f>IF(G197&lt;0,IF(H197=0,0,IF(OR(G197=0,F197=0),"N.M.",IF(ABS(H197/G197)&gt;=10,"N.M.",H197/(-G197)))),IF(H197=0,0,IF(OR(G197=0,F197=0),"N.M.",IF(ABS(H197/G197)&gt;=10,"N.M.",H197/G197))))</f>
        <v>-0.11998492143689415</v>
      </c>
      <c r="J197" s="115"/>
      <c r="K197" s="29">
        <v>26125958.4</v>
      </c>
      <c r="L197" s="29">
        <v>29954537.33</v>
      </c>
      <c r="M197" s="29">
        <f>+K197-L197</f>
        <v>-3828578.9299999997</v>
      </c>
      <c r="N197" s="98">
        <f>IF(L197&lt;0,IF(M197=0,0,IF(OR(L197=0,K197=0),"N.M.",IF(ABS(M197/L197)&gt;=10,"N.M.",M197/(-L197)))),IF(M197=0,0,IF(OR(L197=0,K197=0),"N.M.",IF(ABS(M197/L197)&gt;=10,"N.M.",M197/L197))))</f>
        <v>-0.12781298832366242</v>
      </c>
      <c r="O197" s="115"/>
      <c r="P197" s="29">
        <v>43292805.15</v>
      </c>
      <c r="Q197" s="29">
        <v>44867221.309999995</v>
      </c>
      <c r="R197" s="29">
        <f>+P197-Q197</f>
        <v>-1574416.1599999964</v>
      </c>
      <c r="S197" s="98">
        <f>IF(Q197&lt;0,IF(R197=0,0,IF(OR(Q197=0,P197=0),"N.M.",IF(ABS(R197/Q197)&gt;=10,"N.M.",R197/(-Q197)))),IF(R197=0,0,IF(OR(Q197=0,P197=0),"N.M.",IF(ABS(R197/Q197)&gt;=10,"N.M.",R197/Q197))))</f>
        <v>-0.03509056531764963</v>
      </c>
      <c r="T197" s="115"/>
      <c r="U197" s="29">
        <v>166805861.09</v>
      </c>
      <c r="V197" s="29">
        <v>167753020.16000003</v>
      </c>
      <c r="W197" s="29">
        <f>+U197-V197</f>
        <v>-947159.0700000226</v>
      </c>
      <c r="X197" s="98">
        <f>IF(V197&lt;0,IF(W197=0,0,IF(OR(V197=0,U197=0),"N.M.",IF(ABS(W197/V197)&gt;=10,"N.M.",W197/(-V197)))),IF(W197=0,0,IF(OR(V197=0,U197=0),"N.M.",IF(ABS(W197/V197)&gt;=10,"N.M.",W197/V197))))</f>
        <v>-0.005646152117539453</v>
      </c>
    </row>
    <row r="198" spans="2:24" s="13" customFormat="1" ht="0.75" customHeight="1" hidden="1" outlineLevel="1">
      <c r="B198" s="11"/>
      <c r="C198" s="56"/>
      <c r="D198" s="29"/>
      <c r="E198" s="29"/>
      <c r="F198" s="29"/>
      <c r="G198" s="29"/>
      <c r="H198" s="29"/>
      <c r="I198" s="98"/>
      <c r="J198" s="115"/>
      <c r="K198" s="29"/>
      <c r="L198" s="29"/>
      <c r="M198" s="29"/>
      <c r="N198" s="98"/>
      <c r="O198" s="115"/>
      <c r="P198" s="29"/>
      <c r="Q198" s="29"/>
      <c r="R198" s="29"/>
      <c r="S198" s="98"/>
      <c r="T198" s="115"/>
      <c r="U198" s="29"/>
      <c r="V198" s="29"/>
      <c r="W198" s="29"/>
      <c r="X198" s="98"/>
    </row>
    <row r="199" spans="1:24" s="14" customFormat="1" ht="12.75" hidden="1" outlineLevel="2">
      <c r="A199" s="14" t="s">
        <v>833</v>
      </c>
      <c r="B199" s="14" t="s">
        <v>834</v>
      </c>
      <c r="C199" s="54" t="s">
        <v>1461</v>
      </c>
      <c r="D199" s="15"/>
      <c r="E199" s="15"/>
      <c r="F199" s="15">
        <v>-228</v>
      </c>
      <c r="G199" s="15">
        <v>-155</v>
      </c>
      <c r="H199" s="90">
        <f aca="true" t="shared" si="80" ref="H199:H230">+F199-G199</f>
        <v>-73</v>
      </c>
      <c r="I199" s="103">
        <f aca="true" t="shared" si="81" ref="I199:I230">IF(G199&lt;0,IF(H199=0,0,IF(OR(G199=0,F199=0),"N.M.",IF(ABS(H199/G199)&gt;=10,"N.M.",H199/(-G199)))),IF(H199=0,0,IF(OR(G199=0,F199=0),"N.M.",IF(ABS(H199/G199)&gt;=10,"N.M.",H199/G199))))</f>
        <v>-0.47096774193548385</v>
      </c>
      <c r="J199" s="104"/>
      <c r="K199" s="15">
        <v>-455</v>
      </c>
      <c r="L199" s="15">
        <v>-311</v>
      </c>
      <c r="M199" s="90">
        <f aca="true" t="shared" si="82" ref="M199:M230">+K199-L199</f>
        <v>-144</v>
      </c>
      <c r="N199" s="103">
        <f aca="true" t="shared" si="83" ref="N199:N230">IF(L199&lt;0,IF(M199=0,0,IF(OR(L199=0,K199=0),"N.M.",IF(ABS(M199/L199)&gt;=10,"N.M.",M199/(-L199)))),IF(M199=0,0,IF(OR(L199=0,K199=0),"N.M.",IF(ABS(M199/L199)&gt;=10,"N.M.",M199/L199))))</f>
        <v>-0.4630225080385852</v>
      </c>
      <c r="O199" s="104"/>
      <c r="P199" s="15">
        <v>-655</v>
      </c>
      <c r="Q199" s="15">
        <v>-466</v>
      </c>
      <c r="R199" s="90">
        <f aca="true" t="shared" si="84" ref="R199:R230">+P199-Q199</f>
        <v>-189</v>
      </c>
      <c r="S199" s="103">
        <f aca="true" t="shared" si="85" ref="S199:S230">IF(Q199&lt;0,IF(R199=0,0,IF(OR(Q199=0,P199=0),"N.M.",IF(ABS(R199/Q199)&gt;=10,"N.M.",R199/(-Q199)))),IF(R199=0,0,IF(OR(Q199=0,P199=0),"N.M.",IF(ABS(R199/Q199)&gt;=10,"N.M.",R199/Q199))))</f>
        <v>-0.4055793991416309</v>
      </c>
      <c r="T199" s="104"/>
      <c r="U199" s="15">
        <v>-2320</v>
      </c>
      <c r="V199" s="15">
        <v>-1861</v>
      </c>
      <c r="W199" s="90">
        <f aca="true" t="shared" si="86" ref="W199:W230">+U199-V199</f>
        <v>-459</v>
      </c>
      <c r="X199" s="103">
        <f aca="true" t="shared" si="87" ref="X199:X230">IF(V199&lt;0,IF(W199=0,0,IF(OR(V199=0,U199=0),"N.M.",IF(ABS(W199/V199)&gt;=10,"N.M.",W199/(-V199)))),IF(W199=0,0,IF(OR(V199=0,U199=0),"N.M.",IF(ABS(W199/V199)&gt;=10,"N.M.",W199/V199))))</f>
        <v>-0.24664159054271897</v>
      </c>
    </row>
    <row r="200" spans="1:24" s="14" customFormat="1" ht="12.75" hidden="1" outlineLevel="2">
      <c r="A200" s="14" t="s">
        <v>835</v>
      </c>
      <c r="B200" s="14" t="s">
        <v>836</v>
      </c>
      <c r="C200" s="54" t="s">
        <v>1462</v>
      </c>
      <c r="D200" s="15"/>
      <c r="E200" s="15"/>
      <c r="F200" s="15">
        <v>99467.31</v>
      </c>
      <c r="G200" s="15">
        <v>97409.01</v>
      </c>
      <c r="H200" s="90">
        <f t="shared" si="80"/>
        <v>2058.300000000003</v>
      </c>
      <c r="I200" s="103">
        <f t="shared" si="81"/>
        <v>0.021130488853135895</v>
      </c>
      <c r="J200" s="104"/>
      <c r="K200" s="15">
        <v>191594.94</v>
      </c>
      <c r="L200" s="15">
        <v>187903.89</v>
      </c>
      <c r="M200" s="90">
        <f t="shared" si="82"/>
        <v>3691.0499999999884</v>
      </c>
      <c r="N200" s="103">
        <f t="shared" si="83"/>
        <v>0.019643286788793932</v>
      </c>
      <c r="O200" s="104"/>
      <c r="P200" s="15">
        <v>272387.85</v>
      </c>
      <c r="Q200" s="15">
        <v>266706.23</v>
      </c>
      <c r="R200" s="90">
        <f t="shared" si="84"/>
        <v>5681.619999999995</v>
      </c>
      <c r="S200" s="103">
        <f t="shared" si="85"/>
        <v>0.021302914446355438</v>
      </c>
      <c r="T200" s="104"/>
      <c r="U200" s="15">
        <v>988139.8500000001</v>
      </c>
      <c r="V200" s="15">
        <v>1082752.19</v>
      </c>
      <c r="W200" s="90">
        <f t="shared" si="86"/>
        <v>-94612.33999999985</v>
      </c>
      <c r="X200" s="103">
        <f t="shared" si="87"/>
        <v>-0.08738134253969955</v>
      </c>
    </row>
    <row r="201" spans="1:24" s="14" customFormat="1" ht="12.75" hidden="1" outlineLevel="2">
      <c r="A201" s="14" t="s">
        <v>837</v>
      </c>
      <c r="B201" s="14" t="s">
        <v>838</v>
      </c>
      <c r="C201" s="54" t="s">
        <v>1463</v>
      </c>
      <c r="D201" s="15"/>
      <c r="E201" s="15"/>
      <c r="F201" s="15">
        <v>94532.07</v>
      </c>
      <c r="G201" s="15">
        <v>108550.31</v>
      </c>
      <c r="H201" s="90">
        <f t="shared" si="80"/>
        <v>-14018.23999999999</v>
      </c>
      <c r="I201" s="103">
        <f t="shared" si="81"/>
        <v>-0.12914048794517483</v>
      </c>
      <c r="J201" s="104"/>
      <c r="K201" s="15">
        <v>222792.23</v>
      </c>
      <c r="L201" s="15">
        <v>219217.73</v>
      </c>
      <c r="M201" s="90">
        <f t="shared" si="82"/>
        <v>3574.5</v>
      </c>
      <c r="N201" s="103">
        <f t="shared" si="83"/>
        <v>0.01630570665976698</v>
      </c>
      <c r="O201" s="104"/>
      <c r="P201" s="15">
        <v>340487.44</v>
      </c>
      <c r="Q201" s="15">
        <v>308975.22000000003</v>
      </c>
      <c r="R201" s="90">
        <f t="shared" si="84"/>
        <v>31512.219999999972</v>
      </c>
      <c r="S201" s="103">
        <f t="shared" si="85"/>
        <v>0.10198947346003984</v>
      </c>
      <c r="T201" s="104"/>
      <c r="U201" s="15">
        <v>1231845.1500000001</v>
      </c>
      <c r="V201" s="15">
        <v>1130728.49</v>
      </c>
      <c r="W201" s="90">
        <f t="shared" si="86"/>
        <v>101116.66000000015</v>
      </c>
      <c r="X201" s="103">
        <f t="shared" si="87"/>
        <v>0.08942611855477361</v>
      </c>
    </row>
    <row r="202" spans="1:24" s="14" customFormat="1" ht="12.75" hidden="1" outlineLevel="2">
      <c r="A202" s="14" t="s">
        <v>839</v>
      </c>
      <c r="B202" s="14" t="s">
        <v>840</v>
      </c>
      <c r="C202" s="54" t="s">
        <v>1464</v>
      </c>
      <c r="D202" s="15"/>
      <c r="E202" s="15"/>
      <c r="F202" s="15">
        <v>306938.04</v>
      </c>
      <c r="G202" s="15">
        <v>352867.93</v>
      </c>
      <c r="H202" s="90">
        <f t="shared" si="80"/>
        <v>-45929.890000000014</v>
      </c>
      <c r="I202" s="103">
        <f t="shared" si="81"/>
        <v>-0.13016170100807975</v>
      </c>
      <c r="J202" s="104"/>
      <c r="K202" s="15">
        <v>780921.4400000001</v>
      </c>
      <c r="L202" s="15">
        <v>698316.3200000001</v>
      </c>
      <c r="M202" s="90">
        <f t="shared" si="82"/>
        <v>82605.12</v>
      </c>
      <c r="N202" s="103">
        <f t="shared" si="83"/>
        <v>0.11829183657056731</v>
      </c>
      <c r="O202" s="104"/>
      <c r="P202" s="15">
        <v>1302510.52</v>
      </c>
      <c r="Q202" s="15">
        <v>1120899.46</v>
      </c>
      <c r="R202" s="90">
        <f t="shared" si="84"/>
        <v>181611.06000000006</v>
      </c>
      <c r="S202" s="103">
        <f t="shared" si="85"/>
        <v>0.16202261351789754</v>
      </c>
      <c r="T202" s="104"/>
      <c r="U202" s="15">
        <v>4820140.513</v>
      </c>
      <c r="V202" s="15">
        <v>4523538.98</v>
      </c>
      <c r="W202" s="90">
        <f t="shared" si="86"/>
        <v>296601.5329999998</v>
      </c>
      <c r="X202" s="103">
        <f t="shared" si="87"/>
        <v>0.06556847068442855</v>
      </c>
    </row>
    <row r="203" spans="1:24" s="14" customFormat="1" ht="12.75" hidden="1" outlineLevel="2">
      <c r="A203" s="14" t="s">
        <v>841</v>
      </c>
      <c r="B203" s="14" t="s">
        <v>842</v>
      </c>
      <c r="C203" s="54" t="s">
        <v>1465</v>
      </c>
      <c r="D203" s="15"/>
      <c r="E203" s="15"/>
      <c r="F203" s="15">
        <v>0</v>
      </c>
      <c r="G203" s="15">
        <v>0</v>
      </c>
      <c r="H203" s="90">
        <f t="shared" si="80"/>
        <v>0</v>
      </c>
      <c r="I203" s="103">
        <f t="shared" si="81"/>
        <v>0</v>
      </c>
      <c r="J203" s="104"/>
      <c r="K203" s="15">
        <v>0</v>
      </c>
      <c r="L203" s="15">
        <v>0</v>
      </c>
      <c r="M203" s="90">
        <f t="shared" si="82"/>
        <v>0</v>
      </c>
      <c r="N203" s="103">
        <f t="shared" si="83"/>
        <v>0</v>
      </c>
      <c r="O203" s="104"/>
      <c r="P203" s="15">
        <v>0</v>
      </c>
      <c r="Q203" s="15">
        <v>0</v>
      </c>
      <c r="R203" s="90">
        <f t="shared" si="84"/>
        <v>0</v>
      </c>
      <c r="S203" s="103">
        <f t="shared" si="85"/>
        <v>0</v>
      </c>
      <c r="T203" s="104"/>
      <c r="U203" s="15">
        <v>51934.36</v>
      </c>
      <c r="V203" s="15">
        <v>-239.29</v>
      </c>
      <c r="W203" s="90">
        <f t="shared" si="86"/>
        <v>52173.65</v>
      </c>
      <c r="X203" s="103" t="str">
        <f t="shared" si="87"/>
        <v>N.M.</v>
      </c>
    </row>
    <row r="204" spans="1:24" s="14" customFormat="1" ht="12.75" hidden="1" outlineLevel="2">
      <c r="A204" s="14" t="s">
        <v>843</v>
      </c>
      <c r="B204" s="14" t="s">
        <v>844</v>
      </c>
      <c r="C204" s="54" t="s">
        <v>1466</v>
      </c>
      <c r="D204" s="15"/>
      <c r="E204" s="15"/>
      <c r="F204" s="15">
        <v>79506.01</v>
      </c>
      <c r="G204" s="15">
        <v>67175.99</v>
      </c>
      <c r="H204" s="90">
        <f t="shared" si="80"/>
        <v>12330.01999999999</v>
      </c>
      <c r="I204" s="103">
        <f t="shared" si="81"/>
        <v>0.1835480206544033</v>
      </c>
      <c r="J204" s="104"/>
      <c r="K204" s="15">
        <v>151149.59</v>
      </c>
      <c r="L204" s="15">
        <v>153146.89</v>
      </c>
      <c r="M204" s="90">
        <f t="shared" si="82"/>
        <v>-1997.3000000000175</v>
      </c>
      <c r="N204" s="103">
        <f t="shared" si="83"/>
        <v>-0.013041727455255652</v>
      </c>
      <c r="O204" s="104"/>
      <c r="P204" s="15">
        <v>256178.89</v>
      </c>
      <c r="Q204" s="15">
        <v>225267.61000000002</v>
      </c>
      <c r="R204" s="90">
        <f t="shared" si="84"/>
        <v>30911.28</v>
      </c>
      <c r="S204" s="103">
        <f t="shared" si="85"/>
        <v>0.13722025993883452</v>
      </c>
      <c r="T204" s="104"/>
      <c r="U204" s="15">
        <v>873896.601</v>
      </c>
      <c r="V204" s="15">
        <v>1220883.7200000002</v>
      </c>
      <c r="W204" s="90">
        <f t="shared" si="86"/>
        <v>-346987.1190000002</v>
      </c>
      <c r="X204" s="103">
        <f t="shared" si="87"/>
        <v>-0.28420980091371856</v>
      </c>
    </row>
    <row r="205" spans="1:24" s="14" customFormat="1" ht="12.75" hidden="1" outlineLevel="2">
      <c r="A205" s="14" t="s">
        <v>845</v>
      </c>
      <c r="B205" s="14" t="s">
        <v>846</v>
      </c>
      <c r="C205" s="54" t="s">
        <v>1467</v>
      </c>
      <c r="D205" s="15"/>
      <c r="E205" s="15"/>
      <c r="F205" s="15">
        <v>0</v>
      </c>
      <c r="G205" s="15">
        <v>0</v>
      </c>
      <c r="H205" s="90">
        <f t="shared" si="80"/>
        <v>0</v>
      </c>
      <c r="I205" s="103">
        <f t="shared" si="81"/>
        <v>0</v>
      </c>
      <c r="J205" s="104"/>
      <c r="K205" s="15">
        <v>0</v>
      </c>
      <c r="L205" s="15">
        <v>0</v>
      </c>
      <c r="M205" s="90">
        <f t="shared" si="82"/>
        <v>0</v>
      </c>
      <c r="N205" s="103">
        <f t="shared" si="83"/>
        <v>0</v>
      </c>
      <c r="O205" s="104"/>
      <c r="P205" s="15">
        <v>0</v>
      </c>
      <c r="Q205" s="15">
        <v>0</v>
      </c>
      <c r="R205" s="90">
        <f t="shared" si="84"/>
        <v>0</v>
      </c>
      <c r="S205" s="103">
        <f t="shared" si="85"/>
        <v>0</v>
      </c>
      <c r="T205" s="104"/>
      <c r="U205" s="15">
        <v>0</v>
      </c>
      <c r="V205" s="15">
        <v>-1.83</v>
      </c>
      <c r="W205" s="90">
        <f t="shared" si="86"/>
        <v>1.83</v>
      </c>
      <c r="X205" s="103" t="str">
        <f t="shared" si="87"/>
        <v>N.M.</v>
      </c>
    </row>
    <row r="206" spans="1:24" s="14" customFormat="1" ht="12.75" hidden="1" outlineLevel="2">
      <c r="A206" s="14" t="s">
        <v>847</v>
      </c>
      <c r="B206" s="14" t="s">
        <v>848</v>
      </c>
      <c r="C206" s="54" t="s">
        <v>1468</v>
      </c>
      <c r="D206" s="15"/>
      <c r="E206" s="15"/>
      <c r="F206" s="15">
        <v>444487.14</v>
      </c>
      <c r="G206" s="15">
        <v>352513.3</v>
      </c>
      <c r="H206" s="90">
        <f t="shared" si="80"/>
        <v>91973.84000000003</v>
      </c>
      <c r="I206" s="103">
        <f t="shared" si="81"/>
        <v>0.2609088508149906</v>
      </c>
      <c r="J206" s="104"/>
      <c r="K206" s="15">
        <v>904870.84</v>
      </c>
      <c r="L206" s="15">
        <v>748499.83</v>
      </c>
      <c r="M206" s="90">
        <f t="shared" si="82"/>
        <v>156371.01</v>
      </c>
      <c r="N206" s="103">
        <f t="shared" si="83"/>
        <v>0.20891255245842877</v>
      </c>
      <c r="O206" s="104"/>
      <c r="P206" s="15">
        <v>1230683.21</v>
      </c>
      <c r="Q206" s="15">
        <v>1075903.47</v>
      </c>
      <c r="R206" s="90">
        <f t="shared" si="84"/>
        <v>154779.74</v>
      </c>
      <c r="S206" s="103">
        <f t="shared" si="85"/>
        <v>0.14386024798302768</v>
      </c>
      <c r="T206" s="104"/>
      <c r="U206" s="15">
        <v>4239185.467</v>
      </c>
      <c r="V206" s="15">
        <v>3383760.79</v>
      </c>
      <c r="W206" s="90">
        <f t="shared" si="86"/>
        <v>855424.6770000001</v>
      </c>
      <c r="X206" s="103">
        <f t="shared" si="87"/>
        <v>0.25280294030477257</v>
      </c>
    </row>
    <row r="207" spans="1:24" s="14" customFormat="1" ht="12.75" hidden="1" outlineLevel="2">
      <c r="A207" s="14" t="s">
        <v>849</v>
      </c>
      <c r="B207" s="14" t="s">
        <v>850</v>
      </c>
      <c r="C207" s="54" t="s">
        <v>1469</v>
      </c>
      <c r="D207" s="15"/>
      <c r="E207" s="15"/>
      <c r="F207" s="15">
        <v>0</v>
      </c>
      <c r="G207" s="15">
        <v>0</v>
      </c>
      <c r="H207" s="90">
        <f t="shared" si="80"/>
        <v>0</v>
      </c>
      <c r="I207" s="103">
        <f t="shared" si="81"/>
        <v>0</v>
      </c>
      <c r="J207" s="104"/>
      <c r="K207" s="15">
        <v>0</v>
      </c>
      <c r="L207" s="15">
        <v>0</v>
      </c>
      <c r="M207" s="90">
        <f t="shared" si="82"/>
        <v>0</v>
      </c>
      <c r="N207" s="103">
        <f t="shared" si="83"/>
        <v>0</v>
      </c>
      <c r="O207" s="104"/>
      <c r="P207" s="15">
        <v>0</v>
      </c>
      <c r="Q207" s="15">
        <v>0</v>
      </c>
      <c r="R207" s="90">
        <f t="shared" si="84"/>
        <v>0</v>
      </c>
      <c r="S207" s="103">
        <f t="shared" si="85"/>
        <v>0</v>
      </c>
      <c r="T207" s="104"/>
      <c r="U207" s="15">
        <v>0</v>
      </c>
      <c r="V207" s="15">
        <v>8.59</v>
      </c>
      <c r="W207" s="90">
        <f t="shared" si="86"/>
        <v>-8.59</v>
      </c>
      <c r="X207" s="103" t="str">
        <f t="shared" si="87"/>
        <v>N.M.</v>
      </c>
    </row>
    <row r="208" spans="1:24" s="14" customFormat="1" ht="12.75" hidden="1" outlineLevel="2">
      <c r="A208" s="14" t="s">
        <v>851</v>
      </c>
      <c r="B208" s="14" t="s">
        <v>852</v>
      </c>
      <c r="C208" s="54" t="s">
        <v>1470</v>
      </c>
      <c r="D208" s="15"/>
      <c r="E208" s="15"/>
      <c r="F208" s="15">
        <v>4.0600000000000005</v>
      </c>
      <c r="G208" s="15">
        <v>-1.62</v>
      </c>
      <c r="H208" s="90">
        <f t="shared" si="80"/>
        <v>5.680000000000001</v>
      </c>
      <c r="I208" s="103">
        <f t="shared" si="81"/>
        <v>3.506172839506173</v>
      </c>
      <c r="J208" s="104"/>
      <c r="K208" s="15">
        <v>1.28</v>
      </c>
      <c r="L208" s="15">
        <v>1.46</v>
      </c>
      <c r="M208" s="90">
        <f t="shared" si="82"/>
        <v>-0.17999999999999994</v>
      </c>
      <c r="N208" s="103">
        <f t="shared" si="83"/>
        <v>-0.12328767123287668</v>
      </c>
      <c r="O208" s="104"/>
      <c r="P208" s="15">
        <v>4.0600000000000005</v>
      </c>
      <c r="Q208" s="15">
        <v>1.46</v>
      </c>
      <c r="R208" s="90">
        <f t="shared" si="84"/>
        <v>2.6000000000000005</v>
      </c>
      <c r="S208" s="103">
        <f t="shared" si="85"/>
        <v>1.7808219178082196</v>
      </c>
      <c r="T208" s="104"/>
      <c r="U208" s="15">
        <v>2.6</v>
      </c>
      <c r="V208" s="15">
        <v>1.46</v>
      </c>
      <c r="W208" s="90">
        <f t="shared" si="86"/>
        <v>1.1400000000000001</v>
      </c>
      <c r="X208" s="103">
        <f t="shared" si="87"/>
        <v>0.7808219178082193</v>
      </c>
    </row>
    <row r="209" spans="1:24" s="14" customFormat="1" ht="12.75" hidden="1" outlineLevel="2">
      <c r="A209" s="14" t="s">
        <v>853</v>
      </c>
      <c r="B209" s="14" t="s">
        <v>854</v>
      </c>
      <c r="C209" s="54" t="s">
        <v>1471</v>
      </c>
      <c r="D209" s="15"/>
      <c r="E209" s="15"/>
      <c r="F209" s="15">
        <v>13.48</v>
      </c>
      <c r="G209" s="15">
        <v>-4.3</v>
      </c>
      <c r="H209" s="90">
        <f t="shared" si="80"/>
        <v>17.78</v>
      </c>
      <c r="I209" s="103">
        <f t="shared" si="81"/>
        <v>4.134883720930233</v>
      </c>
      <c r="J209" s="104"/>
      <c r="K209" s="15">
        <v>30.47</v>
      </c>
      <c r="L209" s="15">
        <v>111.3</v>
      </c>
      <c r="M209" s="90">
        <f t="shared" si="82"/>
        <v>-80.83</v>
      </c>
      <c r="N209" s="103">
        <f t="shared" si="83"/>
        <v>-0.7262353998203055</v>
      </c>
      <c r="O209" s="104"/>
      <c r="P209" s="15">
        <v>1</v>
      </c>
      <c r="Q209" s="15">
        <v>105.85</v>
      </c>
      <c r="R209" s="90">
        <f t="shared" si="84"/>
        <v>-104.85</v>
      </c>
      <c r="S209" s="103">
        <f t="shared" si="85"/>
        <v>-0.990552668871044</v>
      </c>
      <c r="T209" s="104"/>
      <c r="U209" s="15">
        <v>-17.050000000000004</v>
      </c>
      <c r="V209" s="15">
        <v>134.57</v>
      </c>
      <c r="W209" s="90">
        <f t="shared" si="86"/>
        <v>-151.62</v>
      </c>
      <c r="X209" s="103">
        <f t="shared" si="87"/>
        <v>-1.1266998588095416</v>
      </c>
    </row>
    <row r="210" spans="1:24" s="14" customFormat="1" ht="12.75" hidden="1" outlineLevel="2">
      <c r="A210" s="14" t="s">
        <v>855</v>
      </c>
      <c r="B210" s="14" t="s">
        <v>856</v>
      </c>
      <c r="C210" s="54" t="s">
        <v>1472</v>
      </c>
      <c r="D210" s="15"/>
      <c r="E210" s="15"/>
      <c r="F210" s="15">
        <v>21963.31</v>
      </c>
      <c r="G210" s="15">
        <v>3772.59</v>
      </c>
      <c r="H210" s="90">
        <f t="shared" si="80"/>
        <v>18190.72</v>
      </c>
      <c r="I210" s="103">
        <f t="shared" si="81"/>
        <v>4.821812070752454</v>
      </c>
      <c r="J210" s="104"/>
      <c r="K210" s="15">
        <v>25436.29</v>
      </c>
      <c r="L210" s="15">
        <v>7084.64</v>
      </c>
      <c r="M210" s="90">
        <f t="shared" si="82"/>
        <v>18351.65</v>
      </c>
      <c r="N210" s="103">
        <f t="shared" si="83"/>
        <v>2.5903433343119766</v>
      </c>
      <c r="O210" s="104"/>
      <c r="P210" s="15">
        <v>28456.800000000003</v>
      </c>
      <c r="Q210" s="15">
        <v>8963.67</v>
      </c>
      <c r="R210" s="90">
        <f t="shared" si="84"/>
        <v>19493.130000000005</v>
      </c>
      <c r="S210" s="103">
        <f t="shared" si="85"/>
        <v>2.1746817988614042</v>
      </c>
      <c r="T210" s="104"/>
      <c r="U210" s="15">
        <v>55168.176</v>
      </c>
      <c r="V210" s="15">
        <v>88106.44</v>
      </c>
      <c r="W210" s="90">
        <f t="shared" si="86"/>
        <v>-32938.264</v>
      </c>
      <c r="X210" s="103">
        <f t="shared" si="87"/>
        <v>-0.37384627048828667</v>
      </c>
    </row>
    <row r="211" spans="1:24" s="14" customFormat="1" ht="12.75" hidden="1" outlineLevel="2">
      <c r="A211" s="14" t="s">
        <v>857</v>
      </c>
      <c r="B211" s="14" t="s">
        <v>858</v>
      </c>
      <c r="C211" s="54" t="s">
        <v>1473</v>
      </c>
      <c r="D211" s="15"/>
      <c r="E211" s="15"/>
      <c r="F211" s="15">
        <v>359816.07</v>
      </c>
      <c r="G211" s="15">
        <v>345117.5</v>
      </c>
      <c r="H211" s="90">
        <f t="shared" si="80"/>
        <v>14698.570000000007</v>
      </c>
      <c r="I211" s="103">
        <f t="shared" si="81"/>
        <v>0.04259004541931373</v>
      </c>
      <c r="J211" s="104"/>
      <c r="K211" s="15">
        <v>543135.12</v>
      </c>
      <c r="L211" s="15">
        <v>835112.42</v>
      </c>
      <c r="M211" s="90">
        <f t="shared" si="82"/>
        <v>-291977.30000000005</v>
      </c>
      <c r="N211" s="103">
        <f t="shared" si="83"/>
        <v>-0.3496263413253991</v>
      </c>
      <c r="O211" s="104"/>
      <c r="P211" s="15">
        <v>1297594.69</v>
      </c>
      <c r="Q211" s="15">
        <v>1399510.215</v>
      </c>
      <c r="R211" s="90">
        <f t="shared" si="84"/>
        <v>-101915.52500000014</v>
      </c>
      <c r="S211" s="103">
        <f t="shared" si="85"/>
        <v>-0.07282228018607219</v>
      </c>
      <c r="T211" s="104"/>
      <c r="U211" s="15">
        <v>9187910.576</v>
      </c>
      <c r="V211" s="15">
        <v>4211888.731000001</v>
      </c>
      <c r="W211" s="90">
        <f t="shared" si="86"/>
        <v>4976021.844999999</v>
      </c>
      <c r="X211" s="103">
        <f t="shared" si="87"/>
        <v>1.1814229109083267</v>
      </c>
    </row>
    <row r="212" spans="1:24" s="14" customFormat="1" ht="12.75" hidden="1" outlineLevel="2">
      <c r="A212" s="14" t="s">
        <v>859</v>
      </c>
      <c r="B212" s="14" t="s">
        <v>860</v>
      </c>
      <c r="C212" s="54" t="s">
        <v>1474</v>
      </c>
      <c r="D212" s="15"/>
      <c r="E212" s="15"/>
      <c r="F212" s="15">
        <v>2886</v>
      </c>
      <c r="G212" s="15">
        <v>1365</v>
      </c>
      <c r="H212" s="90">
        <f t="shared" si="80"/>
        <v>1521</v>
      </c>
      <c r="I212" s="103">
        <f t="shared" si="81"/>
        <v>1.1142857142857143</v>
      </c>
      <c r="J212" s="104"/>
      <c r="K212" s="15">
        <v>6441</v>
      </c>
      <c r="L212" s="15">
        <v>2352</v>
      </c>
      <c r="M212" s="90">
        <f t="shared" si="82"/>
        <v>4089</v>
      </c>
      <c r="N212" s="103">
        <f t="shared" si="83"/>
        <v>1.7385204081632653</v>
      </c>
      <c r="O212" s="104"/>
      <c r="P212" s="15">
        <v>11861</v>
      </c>
      <c r="Q212" s="15">
        <v>3617</v>
      </c>
      <c r="R212" s="90">
        <f t="shared" si="84"/>
        <v>8244</v>
      </c>
      <c r="S212" s="103">
        <f t="shared" si="85"/>
        <v>2.279236936687863</v>
      </c>
      <c r="T212" s="104"/>
      <c r="U212" s="15">
        <v>38837</v>
      </c>
      <c r="V212" s="15">
        <v>8205</v>
      </c>
      <c r="W212" s="90">
        <f t="shared" si="86"/>
        <v>30632</v>
      </c>
      <c r="X212" s="103">
        <f t="shared" si="87"/>
        <v>3.7333333333333334</v>
      </c>
    </row>
    <row r="213" spans="1:24" s="14" customFormat="1" ht="12.75" hidden="1" outlineLevel="2">
      <c r="A213" s="14" t="s">
        <v>861</v>
      </c>
      <c r="B213" s="14" t="s">
        <v>862</v>
      </c>
      <c r="C213" s="54" t="s">
        <v>1475</v>
      </c>
      <c r="D213" s="15"/>
      <c r="E213" s="15"/>
      <c r="F213" s="15">
        <v>-4670.74</v>
      </c>
      <c r="G213" s="15">
        <v>0</v>
      </c>
      <c r="H213" s="90">
        <f t="shared" si="80"/>
        <v>-4670.74</v>
      </c>
      <c r="I213" s="103" t="str">
        <f t="shared" si="81"/>
        <v>N.M.</v>
      </c>
      <c r="J213" s="104"/>
      <c r="K213" s="15">
        <v>-4857.3</v>
      </c>
      <c r="L213" s="15">
        <v>0</v>
      </c>
      <c r="M213" s="90">
        <f t="shared" si="82"/>
        <v>-4857.3</v>
      </c>
      <c r="N213" s="103" t="str">
        <f t="shared" si="83"/>
        <v>N.M.</v>
      </c>
      <c r="O213" s="104"/>
      <c r="P213" s="15">
        <v>-12013.14</v>
      </c>
      <c r="Q213" s="15">
        <v>0</v>
      </c>
      <c r="R213" s="90">
        <f t="shared" si="84"/>
        <v>-12013.14</v>
      </c>
      <c r="S213" s="103" t="str">
        <f t="shared" si="85"/>
        <v>N.M.</v>
      </c>
      <c r="T213" s="104"/>
      <c r="U213" s="15">
        <v>-37561.17</v>
      </c>
      <c r="V213" s="15">
        <v>-40456.200000000004</v>
      </c>
      <c r="W213" s="90">
        <f t="shared" si="86"/>
        <v>2895.030000000006</v>
      </c>
      <c r="X213" s="103">
        <f t="shared" si="87"/>
        <v>0.07155961261809082</v>
      </c>
    </row>
    <row r="214" spans="1:24" s="14" customFormat="1" ht="12.75" hidden="1" outlineLevel="2">
      <c r="A214" s="14" t="s">
        <v>863</v>
      </c>
      <c r="B214" s="14" t="s">
        <v>864</v>
      </c>
      <c r="C214" s="54" t="s">
        <v>1476</v>
      </c>
      <c r="D214" s="15"/>
      <c r="E214" s="15"/>
      <c r="F214" s="15">
        <v>0</v>
      </c>
      <c r="G214" s="15">
        <v>0</v>
      </c>
      <c r="H214" s="90">
        <f t="shared" si="80"/>
        <v>0</v>
      </c>
      <c r="I214" s="103">
        <f t="shared" si="81"/>
        <v>0</v>
      </c>
      <c r="J214" s="104"/>
      <c r="K214" s="15">
        <v>0</v>
      </c>
      <c r="L214" s="15">
        <v>0</v>
      </c>
      <c r="M214" s="90">
        <f t="shared" si="82"/>
        <v>0</v>
      </c>
      <c r="N214" s="103">
        <f t="shared" si="83"/>
        <v>0</v>
      </c>
      <c r="O214" s="104"/>
      <c r="P214" s="15">
        <v>-2612.37</v>
      </c>
      <c r="Q214" s="15">
        <v>0</v>
      </c>
      <c r="R214" s="90">
        <f t="shared" si="84"/>
        <v>-2612.37</v>
      </c>
      <c r="S214" s="103" t="str">
        <f t="shared" si="85"/>
        <v>N.M.</v>
      </c>
      <c r="T214" s="104"/>
      <c r="U214" s="15">
        <v>-10872.5</v>
      </c>
      <c r="V214" s="15">
        <v>2257.34</v>
      </c>
      <c r="W214" s="90">
        <f t="shared" si="86"/>
        <v>-13129.84</v>
      </c>
      <c r="X214" s="103">
        <f t="shared" si="87"/>
        <v>-5.81650969725429</v>
      </c>
    </row>
    <row r="215" spans="1:24" s="14" customFormat="1" ht="12.75" hidden="1" outlineLevel="2">
      <c r="A215" s="14" t="s">
        <v>865</v>
      </c>
      <c r="B215" s="14" t="s">
        <v>866</v>
      </c>
      <c r="C215" s="54" t="s">
        <v>1477</v>
      </c>
      <c r="D215" s="15"/>
      <c r="E215" s="15"/>
      <c r="F215" s="15">
        <v>0</v>
      </c>
      <c r="G215" s="15">
        <v>0</v>
      </c>
      <c r="H215" s="90">
        <f t="shared" si="80"/>
        <v>0</v>
      </c>
      <c r="I215" s="103">
        <f t="shared" si="81"/>
        <v>0</v>
      </c>
      <c r="J215" s="104"/>
      <c r="K215" s="15">
        <v>0</v>
      </c>
      <c r="L215" s="15">
        <v>-4.5200000000000005</v>
      </c>
      <c r="M215" s="90">
        <f t="shared" si="82"/>
        <v>4.5200000000000005</v>
      </c>
      <c r="N215" s="103" t="str">
        <f t="shared" si="83"/>
        <v>N.M.</v>
      </c>
      <c r="O215" s="104"/>
      <c r="P215" s="15">
        <v>0</v>
      </c>
      <c r="Q215" s="15">
        <v>-15.600000000000001</v>
      </c>
      <c r="R215" s="90">
        <f t="shared" si="84"/>
        <v>15.600000000000001</v>
      </c>
      <c r="S215" s="103" t="str">
        <f t="shared" si="85"/>
        <v>N.M.</v>
      </c>
      <c r="T215" s="104"/>
      <c r="U215" s="15">
        <v>0</v>
      </c>
      <c r="V215" s="15">
        <v>-19.1</v>
      </c>
      <c r="W215" s="90">
        <f t="shared" si="86"/>
        <v>19.1</v>
      </c>
      <c r="X215" s="103" t="str">
        <f t="shared" si="87"/>
        <v>N.M.</v>
      </c>
    </row>
    <row r="216" spans="1:24" s="14" customFormat="1" ht="12.75" hidden="1" outlineLevel="2">
      <c r="A216" s="14" t="s">
        <v>867</v>
      </c>
      <c r="B216" s="14" t="s">
        <v>868</v>
      </c>
      <c r="C216" s="54" t="s">
        <v>1478</v>
      </c>
      <c r="D216" s="15"/>
      <c r="E216" s="15"/>
      <c r="F216" s="15">
        <v>2053092.15</v>
      </c>
      <c r="G216" s="15">
        <v>302547.52</v>
      </c>
      <c r="H216" s="90">
        <f t="shared" si="80"/>
        <v>1750544.63</v>
      </c>
      <c r="I216" s="103">
        <f t="shared" si="81"/>
        <v>5.786015466264605</v>
      </c>
      <c r="J216" s="104"/>
      <c r="K216" s="15">
        <v>4304114.78</v>
      </c>
      <c r="L216" s="15">
        <v>687870.04</v>
      </c>
      <c r="M216" s="90">
        <f t="shared" si="82"/>
        <v>3616244.74</v>
      </c>
      <c r="N216" s="103">
        <f t="shared" si="83"/>
        <v>5.257162733821057</v>
      </c>
      <c r="O216" s="104"/>
      <c r="P216" s="15">
        <v>5848389.880000001</v>
      </c>
      <c r="Q216" s="15">
        <v>1344823.19</v>
      </c>
      <c r="R216" s="90">
        <f t="shared" si="84"/>
        <v>4503566.690000001</v>
      </c>
      <c r="S216" s="103">
        <f t="shared" si="85"/>
        <v>3.3488169474531455</v>
      </c>
      <c r="T216" s="104"/>
      <c r="U216" s="15">
        <v>11156481.71</v>
      </c>
      <c r="V216" s="15">
        <v>2260538.68</v>
      </c>
      <c r="W216" s="90">
        <f t="shared" si="86"/>
        <v>8895943.030000001</v>
      </c>
      <c r="X216" s="103">
        <f t="shared" si="87"/>
        <v>3.935319978687558</v>
      </c>
    </row>
    <row r="217" spans="1:24" s="14" customFormat="1" ht="12.75" hidden="1" outlineLevel="2">
      <c r="A217" s="14" t="s">
        <v>869</v>
      </c>
      <c r="B217" s="14" t="s">
        <v>870</v>
      </c>
      <c r="C217" s="54" t="s">
        <v>1479</v>
      </c>
      <c r="D217" s="15"/>
      <c r="E217" s="15"/>
      <c r="F217" s="15">
        <v>0</v>
      </c>
      <c r="G217" s="15">
        <v>0</v>
      </c>
      <c r="H217" s="90">
        <f t="shared" si="80"/>
        <v>0</v>
      </c>
      <c r="I217" s="103">
        <f t="shared" si="81"/>
        <v>0</v>
      </c>
      <c r="J217" s="104"/>
      <c r="K217" s="15">
        <v>0</v>
      </c>
      <c r="L217" s="15">
        <v>0</v>
      </c>
      <c r="M217" s="90">
        <f t="shared" si="82"/>
        <v>0</v>
      </c>
      <c r="N217" s="103">
        <f t="shared" si="83"/>
        <v>0</v>
      </c>
      <c r="O217" s="104"/>
      <c r="P217" s="15">
        <v>0.6</v>
      </c>
      <c r="Q217" s="15">
        <v>0</v>
      </c>
      <c r="R217" s="90">
        <f t="shared" si="84"/>
        <v>0.6</v>
      </c>
      <c r="S217" s="103" t="str">
        <f t="shared" si="85"/>
        <v>N.M.</v>
      </c>
      <c r="T217" s="104"/>
      <c r="U217" s="15">
        <v>0.76</v>
      </c>
      <c r="V217" s="15">
        <v>0</v>
      </c>
      <c r="W217" s="90">
        <f t="shared" si="86"/>
        <v>0.76</v>
      </c>
      <c r="X217" s="103" t="str">
        <f t="shared" si="87"/>
        <v>N.M.</v>
      </c>
    </row>
    <row r="218" spans="1:24" s="14" customFormat="1" ht="12.75" hidden="1" outlineLevel="2">
      <c r="A218" s="14" t="s">
        <v>871</v>
      </c>
      <c r="B218" s="14" t="s">
        <v>872</v>
      </c>
      <c r="C218" s="54" t="s">
        <v>1480</v>
      </c>
      <c r="D218" s="15"/>
      <c r="E218" s="15"/>
      <c r="F218" s="15">
        <v>24655.86</v>
      </c>
      <c r="G218" s="15">
        <v>3237.64</v>
      </c>
      <c r="H218" s="90">
        <f t="shared" si="80"/>
        <v>21418.22</v>
      </c>
      <c r="I218" s="103">
        <f t="shared" si="81"/>
        <v>6.615380338765274</v>
      </c>
      <c r="J218" s="104"/>
      <c r="K218" s="15">
        <v>53798.11</v>
      </c>
      <c r="L218" s="15">
        <v>12247.69</v>
      </c>
      <c r="M218" s="90">
        <f t="shared" si="82"/>
        <v>41550.42</v>
      </c>
      <c r="N218" s="103">
        <f t="shared" si="83"/>
        <v>3.3925107510069243</v>
      </c>
      <c r="O218" s="104"/>
      <c r="P218" s="15">
        <v>357512.01</v>
      </c>
      <c r="Q218" s="15">
        <v>426938.5</v>
      </c>
      <c r="R218" s="90">
        <f t="shared" si="84"/>
        <v>-69426.48999999999</v>
      </c>
      <c r="S218" s="103">
        <f t="shared" si="85"/>
        <v>-0.1626147325668685</v>
      </c>
      <c r="T218" s="104"/>
      <c r="U218" s="15">
        <v>353323.12</v>
      </c>
      <c r="V218" s="15">
        <v>531142.99</v>
      </c>
      <c r="W218" s="90">
        <f t="shared" si="86"/>
        <v>-177819.87</v>
      </c>
      <c r="X218" s="103">
        <f t="shared" si="87"/>
        <v>-0.3347871916750704</v>
      </c>
    </row>
    <row r="219" spans="1:24" s="14" customFormat="1" ht="12.75" hidden="1" outlineLevel="2">
      <c r="A219" s="14" t="s">
        <v>873</v>
      </c>
      <c r="B219" s="14" t="s">
        <v>874</v>
      </c>
      <c r="C219" s="54" t="s">
        <v>1481</v>
      </c>
      <c r="D219" s="15"/>
      <c r="E219" s="15"/>
      <c r="F219" s="15">
        <v>26804.54</v>
      </c>
      <c r="G219" s="15">
        <v>35454.770000000004</v>
      </c>
      <c r="H219" s="90">
        <f t="shared" si="80"/>
        <v>-8650.230000000003</v>
      </c>
      <c r="I219" s="103">
        <f t="shared" si="81"/>
        <v>-0.24397930095160686</v>
      </c>
      <c r="J219" s="104"/>
      <c r="K219" s="15">
        <v>65280.44</v>
      </c>
      <c r="L219" s="15">
        <v>71781.76</v>
      </c>
      <c r="M219" s="90">
        <f t="shared" si="82"/>
        <v>-6501.319999999992</v>
      </c>
      <c r="N219" s="103">
        <f t="shared" si="83"/>
        <v>-0.09057064078674015</v>
      </c>
      <c r="O219" s="104"/>
      <c r="P219" s="15">
        <v>93789.95000000001</v>
      </c>
      <c r="Q219" s="15">
        <v>116407.06</v>
      </c>
      <c r="R219" s="90">
        <f t="shared" si="84"/>
        <v>-22617.109999999986</v>
      </c>
      <c r="S219" s="103">
        <f t="shared" si="85"/>
        <v>-0.1942932842733077</v>
      </c>
      <c r="T219" s="104"/>
      <c r="U219" s="15">
        <v>372219.02</v>
      </c>
      <c r="V219" s="15">
        <v>422981.41000000003</v>
      </c>
      <c r="W219" s="90">
        <f t="shared" si="86"/>
        <v>-50762.390000000014</v>
      </c>
      <c r="X219" s="103">
        <f t="shared" si="87"/>
        <v>-0.12001092435717213</v>
      </c>
    </row>
    <row r="220" spans="1:24" s="14" customFormat="1" ht="12.75" hidden="1" outlineLevel="2">
      <c r="A220" s="14" t="s">
        <v>875</v>
      </c>
      <c r="B220" s="14" t="s">
        <v>876</v>
      </c>
      <c r="C220" s="54" t="s">
        <v>1482</v>
      </c>
      <c r="D220" s="15"/>
      <c r="E220" s="15"/>
      <c r="F220" s="15">
        <v>182583.95</v>
      </c>
      <c r="G220" s="15">
        <v>209085.35</v>
      </c>
      <c r="H220" s="90">
        <f t="shared" si="80"/>
        <v>-26501.399999999994</v>
      </c>
      <c r="I220" s="103">
        <f t="shared" si="81"/>
        <v>-0.1267491959623187</v>
      </c>
      <c r="J220" s="104"/>
      <c r="K220" s="15">
        <v>377241.84</v>
      </c>
      <c r="L220" s="15">
        <v>434879.61</v>
      </c>
      <c r="M220" s="90">
        <f t="shared" si="82"/>
        <v>-57637.76999999996</v>
      </c>
      <c r="N220" s="103">
        <f t="shared" si="83"/>
        <v>-0.13253730153041657</v>
      </c>
      <c r="O220" s="104"/>
      <c r="P220" s="15">
        <v>576262.04</v>
      </c>
      <c r="Q220" s="15">
        <v>683496.22</v>
      </c>
      <c r="R220" s="90">
        <f t="shared" si="84"/>
        <v>-107234.17999999993</v>
      </c>
      <c r="S220" s="103">
        <f t="shared" si="85"/>
        <v>-0.1568906701488414</v>
      </c>
      <c r="T220" s="104"/>
      <c r="U220" s="15">
        <v>2395342.45</v>
      </c>
      <c r="V220" s="15">
        <v>2642240.327</v>
      </c>
      <c r="W220" s="90">
        <f t="shared" si="86"/>
        <v>-246897.87699999986</v>
      </c>
      <c r="X220" s="103">
        <f t="shared" si="87"/>
        <v>-0.09344262687880771</v>
      </c>
    </row>
    <row r="221" spans="1:24" s="14" customFormat="1" ht="12.75" hidden="1" outlineLevel="2">
      <c r="A221" s="14" t="s">
        <v>877</v>
      </c>
      <c r="B221" s="14" t="s">
        <v>878</v>
      </c>
      <c r="C221" s="54" t="s">
        <v>1483</v>
      </c>
      <c r="D221" s="15"/>
      <c r="E221" s="15"/>
      <c r="F221" s="15">
        <v>3094.2000000000003</v>
      </c>
      <c r="G221" s="15">
        <v>763.84</v>
      </c>
      <c r="H221" s="90">
        <f t="shared" si="80"/>
        <v>2330.36</v>
      </c>
      <c r="I221" s="103">
        <f t="shared" si="81"/>
        <v>3.050848345203184</v>
      </c>
      <c r="J221" s="104"/>
      <c r="K221" s="15">
        <v>4302.72</v>
      </c>
      <c r="L221" s="15">
        <v>1478.4</v>
      </c>
      <c r="M221" s="90">
        <f t="shared" si="82"/>
        <v>2824.32</v>
      </c>
      <c r="N221" s="103">
        <f t="shared" si="83"/>
        <v>1.9103896103896103</v>
      </c>
      <c r="O221" s="104"/>
      <c r="P221" s="15">
        <v>4302.72</v>
      </c>
      <c r="Q221" s="15">
        <v>2038.3500000000001</v>
      </c>
      <c r="R221" s="90">
        <f t="shared" si="84"/>
        <v>2264.37</v>
      </c>
      <c r="S221" s="103">
        <f t="shared" si="85"/>
        <v>1.1108838030760173</v>
      </c>
      <c r="T221" s="104"/>
      <c r="U221" s="15">
        <v>10937.12</v>
      </c>
      <c r="V221" s="15">
        <v>9797.59</v>
      </c>
      <c r="W221" s="90">
        <f t="shared" si="86"/>
        <v>1139.5300000000007</v>
      </c>
      <c r="X221" s="103">
        <f t="shared" si="87"/>
        <v>0.11630717349878905</v>
      </c>
    </row>
    <row r="222" spans="1:24" s="14" customFormat="1" ht="12.75" hidden="1" outlineLevel="2">
      <c r="A222" s="14" t="s">
        <v>879</v>
      </c>
      <c r="B222" s="14" t="s">
        <v>880</v>
      </c>
      <c r="C222" s="54" t="s">
        <v>1484</v>
      </c>
      <c r="D222" s="15"/>
      <c r="E222" s="15"/>
      <c r="F222" s="15">
        <v>0</v>
      </c>
      <c r="G222" s="15">
        <v>4</v>
      </c>
      <c r="H222" s="90">
        <f t="shared" si="80"/>
        <v>-4</v>
      </c>
      <c r="I222" s="103" t="str">
        <f t="shared" si="81"/>
        <v>N.M.</v>
      </c>
      <c r="J222" s="104"/>
      <c r="K222" s="15">
        <v>0</v>
      </c>
      <c r="L222" s="15">
        <v>12</v>
      </c>
      <c r="M222" s="90">
        <f t="shared" si="82"/>
        <v>-12</v>
      </c>
      <c r="N222" s="103" t="str">
        <f t="shared" si="83"/>
        <v>N.M.</v>
      </c>
      <c r="O222" s="104"/>
      <c r="P222" s="15">
        <v>16</v>
      </c>
      <c r="Q222" s="15">
        <v>20</v>
      </c>
      <c r="R222" s="90">
        <f t="shared" si="84"/>
        <v>-4</v>
      </c>
      <c r="S222" s="103">
        <f t="shared" si="85"/>
        <v>-0.2</v>
      </c>
      <c r="T222" s="104"/>
      <c r="U222" s="15">
        <v>52</v>
      </c>
      <c r="V222" s="15">
        <v>380</v>
      </c>
      <c r="W222" s="90">
        <f t="shared" si="86"/>
        <v>-328</v>
      </c>
      <c r="X222" s="103">
        <f t="shared" si="87"/>
        <v>-0.8631578947368421</v>
      </c>
    </row>
    <row r="223" spans="1:24" s="14" customFormat="1" ht="12.75" hidden="1" outlineLevel="2">
      <c r="A223" s="14" t="s">
        <v>881</v>
      </c>
      <c r="B223" s="14" t="s">
        <v>882</v>
      </c>
      <c r="C223" s="54" t="s">
        <v>1464</v>
      </c>
      <c r="D223" s="15"/>
      <c r="E223" s="15"/>
      <c r="F223" s="15">
        <v>51621.56</v>
      </c>
      <c r="G223" s="15">
        <v>46793.73</v>
      </c>
      <c r="H223" s="90">
        <f t="shared" si="80"/>
        <v>4827.8299999999945</v>
      </c>
      <c r="I223" s="103">
        <f t="shared" si="81"/>
        <v>0.10317258316445374</v>
      </c>
      <c r="J223" s="104"/>
      <c r="K223" s="15">
        <v>108078.43000000001</v>
      </c>
      <c r="L223" s="15">
        <v>99850.43000000001</v>
      </c>
      <c r="M223" s="90">
        <f t="shared" si="82"/>
        <v>8228</v>
      </c>
      <c r="N223" s="103">
        <f t="shared" si="83"/>
        <v>0.08240325054183542</v>
      </c>
      <c r="O223" s="104"/>
      <c r="P223" s="15">
        <v>167740.27000000002</v>
      </c>
      <c r="Q223" s="15">
        <v>151393.55000000002</v>
      </c>
      <c r="R223" s="90">
        <f t="shared" si="84"/>
        <v>16346.720000000001</v>
      </c>
      <c r="S223" s="103">
        <f t="shared" si="85"/>
        <v>0.10797500950337711</v>
      </c>
      <c r="T223" s="104"/>
      <c r="U223" s="15">
        <v>625357.73</v>
      </c>
      <c r="V223" s="15">
        <v>550021.27</v>
      </c>
      <c r="W223" s="90">
        <f t="shared" si="86"/>
        <v>75336.45999999996</v>
      </c>
      <c r="X223" s="103">
        <f t="shared" si="87"/>
        <v>0.13697008481144732</v>
      </c>
    </row>
    <row r="224" spans="1:24" s="14" customFormat="1" ht="12.75" hidden="1" outlineLevel="2">
      <c r="A224" s="14" t="s">
        <v>883</v>
      </c>
      <c r="B224" s="14" t="s">
        <v>884</v>
      </c>
      <c r="C224" s="54" t="s">
        <v>1485</v>
      </c>
      <c r="D224" s="15"/>
      <c r="E224" s="15"/>
      <c r="F224" s="15">
        <v>0</v>
      </c>
      <c r="G224" s="15">
        <v>338.18</v>
      </c>
      <c r="H224" s="90">
        <f t="shared" si="80"/>
        <v>-338.18</v>
      </c>
      <c r="I224" s="103" t="str">
        <f t="shared" si="81"/>
        <v>N.M.</v>
      </c>
      <c r="J224" s="104"/>
      <c r="K224" s="15">
        <v>0</v>
      </c>
      <c r="L224" s="15">
        <v>-949.62</v>
      </c>
      <c r="M224" s="90">
        <f t="shared" si="82"/>
        <v>949.62</v>
      </c>
      <c r="N224" s="103" t="str">
        <f t="shared" si="83"/>
        <v>N.M.</v>
      </c>
      <c r="O224" s="104"/>
      <c r="P224" s="15">
        <v>0.88</v>
      </c>
      <c r="Q224" s="15">
        <v>-1019.14</v>
      </c>
      <c r="R224" s="90">
        <f t="shared" si="84"/>
        <v>1020.02</v>
      </c>
      <c r="S224" s="103">
        <f t="shared" si="85"/>
        <v>1.000863473124399</v>
      </c>
      <c r="T224" s="104"/>
      <c r="U224" s="15">
        <v>949.62</v>
      </c>
      <c r="V224" s="15">
        <v>972.5000000000001</v>
      </c>
      <c r="W224" s="90">
        <f t="shared" si="86"/>
        <v>-22.88000000000011</v>
      </c>
      <c r="X224" s="103">
        <f t="shared" si="87"/>
        <v>-0.023526992287917846</v>
      </c>
    </row>
    <row r="225" spans="1:24" s="14" customFormat="1" ht="12.75" hidden="1" outlineLevel="2">
      <c r="A225" s="14" t="s">
        <v>885</v>
      </c>
      <c r="B225" s="14" t="s">
        <v>886</v>
      </c>
      <c r="C225" s="54" t="s">
        <v>1486</v>
      </c>
      <c r="D225" s="15"/>
      <c r="E225" s="15"/>
      <c r="F225" s="15">
        <v>532.97</v>
      </c>
      <c r="G225" s="15">
        <v>1434.44</v>
      </c>
      <c r="H225" s="90">
        <f t="shared" si="80"/>
        <v>-901.47</v>
      </c>
      <c r="I225" s="103">
        <f t="shared" si="81"/>
        <v>-0.6284473383341234</v>
      </c>
      <c r="J225" s="104"/>
      <c r="K225" s="15">
        <v>940.35</v>
      </c>
      <c r="L225" s="15">
        <v>2099.15</v>
      </c>
      <c r="M225" s="90">
        <f t="shared" si="82"/>
        <v>-1158.8000000000002</v>
      </c>
      <c r="N225" s="103">
        <f t="shared" si="83"/>
        <v>-0.5520329657242218</v>
      </c>
      <c r="O225" s="104"/>
      <c r="P225" s="15">
        <v>2101.23</v>
      </c>
      <c r="Q225" s="15">
        <v>2569.9</v>
      </c>
      <c r="R225" s="90">
        <f t="shared" si="84"/>
        <v>-468.6700000000001</v>
      </c>
      <c r="S225" s="103">
        <f t="shared" si="85"/>
        <v>-0.18236896377290948</v>
      </c>
      <c r="T225" s="104"/>
      <c r="U225" s="15">
        <v>12994.12</v>
      </c>
      <c r="V225" s="15">
        <v>9694.78</v>
      </c>
      <c r="W225" s="90">
        <f t="shared" si="86"/>
        <v>3299.34</v>
      </c>
      <c r="X225" s="103">
        <f t="shared" si="87"/>
        <v>0.3403212863004627</v>
      </c>
    </row>
    <row r="226" spans="1:24" s="14" customFormat="1" ht="12.75" hidden="1" outlineLevel="2">
      <c r="A226" s="14" t="s">
        <v>887</v>
      </c>
      <c r="B226" s="14" t="s">
        <v>888</v>
      </c>
      <c r="C226" s="54" t="s">
        <v>1487</v>
      </c>
      <c r="D226" s="15"/>
      <c r="E226" s="15"/>
      <c r="F226" s="15">
        <v>69152.35</v>
      </c>
      <c r="G226" s="15">
        <v>68009.46</v>
      </c>
      <c r="H226" s="90">
        <f t="shared" si="80"/>
        <v>1142.8899999999994</v>
      </c>
      <c r="I226" s="103">
        <f t="shared" si="81"/>
        <v>0.01680486802865365</v>
      </c>
      <c r="J226" s="104"/>
      <c r="K226" s="15">
        <v>145179.68</v>
      </c>
      <c r="L226" s="15">
        <v>130631.18000000001</v>
      </c>
      <c r="M226" s="90">
        <f t="shared" si="82"/>
        <v>14548.499999999985</v>
      </c>
      <c r="N226" s="103">
        <f t="shared" si="83"/>
        <v>0.11137080749021776</v>
      </c>
      <c r="O226" s="104"/>
      <c r="P226" s="15">
        <v>214243.93</v>
      </c>
      <c r="Q226" s="15">
        <v>193590.01</v>
      </c>
      <c r="R226" s="90">
        <f t="shared" si="84"/>
        <v>20653.919999999984</v>
      </c>
      <c r="S226" s="103">
        <f t="shared" si="85"/>
        <v>0.1066889763578192</v>
      </c>
      <c r="T226" s="104"/>
      <c r="U226" s="15">
        <v>823429.55</v>
      </c>
      <c r="V226" s="15">
        <v>727493.1000000001</v>
      </c>
      <c r="W226" s="90">
        <f t="shared" si="86"/>
        <v>95936.44999999995</v>
      </c>
      <c r="X226" s="103">
        <f t="shared" si="87"/>
        <v>0.1318726596857069</v>
      </c>
    </row>
    <row r="227" spans="1:24" s="14" customFormat="1" ht="12.75" hidden="1" outlineLevel="2">
      <c r="A227" s="14" t="s">
        <v>889</v>
      </c>
      <c r="B227" s="14" t="s">
        <v>890</v>
      </c>
      <c r="C227" s="54" t="s">
        <v>1488</v>
      </c>
      <c r="D227" s="15"/>
      <c r="E227" s="15"/>
      <c r="F227" s="15">
        <v>-16.830000000000002</v>
      </c>
      <c r="G227" s="15">
        <v>-4.37</v>
      </c>
      <c r="H227" s="90">
        <f t="shared" si="80"/>
        <v>-12.46</v>
      </c>
      <c r="I227" s="103">
        <f t="shared" si="81"/>
        <v>-2.851258581235698</v>
      </c>
      <c r="J227" s="104"/>
      <c r="K227" s="15">
        <v>20.830000000000002</v>
      </c>
      <c r="L227" s="15">
        <v>34.22</v>
      </c>
      <c r="M227" s="90">
        <f t="shared" si="82"/>
        <v>-13.389999999999997</v>
      </c>
      <c r="N227" s="103">
        <f t="shared" si="83"/>
        <v>-0.3912916423144359</v>
      </c>
      <c r="O227" s="104"/>
      <c r="P227" s="15">
        <v>-44.43000000000001</v>
      </c>
      <c r="Q227" s="15">
        <v>-36.22</v>
      </c>
      <c r="R227" s="90">
        <f t="shared" si="84"/>
        <v>-8.210000000000008</v>
      </c>
      <c r="S227" s="103">
        <f t="shared" si="85"/>
        <v>-0.22667034787410292</v>
      </c>
      <c r="T227" s="104"/>
      <c r="U227" s="15">
        <v>11.170000000000002</v>
      </c>
      <c r="V227" s="15">
        <v>1039.29</v>
      </c>
      <c r="W227" s="90">
        <f t="shared" si="86"/>
        <v>-1028.12</v>
      </c>
      <c r="X227" s="103">
        <f t="shared" si="87"/>
        <v>-0.989252277997479</v>
      </c>
    </row>
    <row r="228" spans="1:24" s="14" customFormat="1" ht="12.75" hidden="1" outlineLevel="2">
      <c r="A228" s="14" t="s">
        <v>891</v>
      </c>
      <c r="B228" s="14" t="s">
        <v>892</v>
      </c>
      <c r="C228" s="54" t="s">
        <v>1489</v>
      </c>
      <c r="D228" s="15"/>
      <c r="E228" s="15"/>
      <c r="F228" s="15">
        <v>5668.35</v>
      </c>
      <c r="G228" s="15">
        <v>8452.94</v>
      </c>
      <c r="H228" s="90">
        <f t="shared" si="80"/>
        <v>-2784.59</v>
      </c>
      <c r="I228" s="103">
        <f t="shared" si="81"/>
        <v>-0.32942266241094814</v>
      </c>
      <c r="J228" s="104"/>
      <c r="K228" s="15">
        <v>10628.4</v>
      </c>
      <c r="L228" s="15">
        <v>16944.58</v>
      </c>
      <c r="M228" s="90">
        <f t="shared" si="82"/>
        <v>-6316.180000000002</v>
      </c>
      <c r="N228" s="103">
        <f t="shared" si="83"/>
        <v>-0.3727551818929712</v>
      </c>
      <c r="O228" s="104"/>
      <c r="P228" s="15">
        <v>17221.98</v>
      </c>
      <c r="Q228" s="15">
        <v>20411.670000000002</v>
      </c>
      <c r="R228" s="90">
        <f t="shared" si="84"/>
        <v>-3189.6900000000023</v>
      </c>
      <c r="S228" s="103">
        <f t="shared" si="85"/>
        <v>-0.15626795847669506</v>
      </c>
      <c r="T228" s="104"/>
      <c r="U228" s="15">
        <v>89146.09999999999</v>
      </c>
      <c r="V228" s="15">
        <v>83627.02</v>
      </c>
      <c r="W228" s="90">
        <f t="shared" si="86"/>
        <v>5519.079999999987</v>
      </c>
      <c r="X228" s="103">
        <f t="shared" si="87"/>
        <v>0.06599637294262055</v>
      </c>
    </row>
    <row r="229" spans="1:24" s="14" customFormat="1" ht="12.75" hidden="1" outlineLevel="2">
      <c r="A229" s="14" t="s">
        <v>893</v>
      </c>
      <c r="B229" s="14" t="s">
        <v>894</v>
      </c>
      <c r="C229" s="54" t="s">
        <v>1490</v>
      </c>
      <c r="D229" s="15"/>
      <c r="E229" s="15"/>
      <c r="F229" s="15">
        <v>96893.75</v>
      </c>
      <c r="G229" s="15">
        <v>123061.75</v>
      </c>
      <c r="H229" s="90">
        <f t="shared" si="80"/>
        <v>-26168</v>
      </c>
      <c r="I229" s="103">
        <f t="shared" si="81"/>
        <v>-0.21264121467474661</v>
      </c>
      <c r="J229" s="104"/>
      <c r="K229" s="15">
        <v>182998.08000000002</v>
      </c>
      <c r="L229" s="15">
        <v>245635.19</v>
      </c>
      <c r="M229" s="90">
        <f t="shared" si="82"/>
        <v>-62637.109999999986</v>
      </c>
      <c r="N229" s="103">
        <f t="shared" si="83"/>
        <v>-0.2550005559056908</v>
      </c>
      <c r="O229" s="104"/>
      <c r="P229" s="15">
        <v>279142.71</v>
      </c>
      <c r="Q229" s="15">
        <v>283896.86</v>
      </c>
      <c r="R229" s="90">
        <f t="shared" si="84"/>
        <v>-4754.149999999965</v>
      </c>
      <c r="S229" s="103">
        <f t="shared" si="85"/>
        <v>-0.01674604643390549</v>
      </c>
      <c r="T229" s="104"/>
      <c r="U229" s="15">
        <v>1140155.8</v>
      </c>
      <c r="V229" s="15">
        <v>995590.0900000001</v>
      </c>
      <c r="W229" s="90">
        <f t="shared" si="86"/>
        <v>144565.70999999996</v>
      </c>
      <c r="X229" s="103">
        <f t="shared" si="87"/>
        <v>0.1452060556368133</v>
      </c>
    </row>
    <row r="230" spans="1:24" s="14" customFormat="1" ht="12.75" hidden="1" outlineLevel="2">
      <c r="A230" s="14" t="s">
        <v>895</v>
      </c>
      <c r="B230" s="14" t="s">
        <v>896</v>
      </c>
      <c r="C230" s="54" t="s">
        <v>1491</v>
      </c>
      <c r="D230" s="15"/>
      <c r="E230" s="15"/>
      <c r="F230" s="15">
        <v>0</v>
      </c>
      <c r="G230" s="15">
        <v>0</v>
      </c>
      <c r="H230" s="90">
        <f t="shared" si="80"/>
        <v>0</v>
      </c>
      <c r="I230" s="103">
        <f t="shared" si="81"/>
        <v>0</v>
      </c>
      <c r="J230" s="104"/>
      <c r="K230" s="15">
        <v>0</v>
      </c>
      <c r="L230" s="15">
        <v>0</v>
      </c>
      <c r="M230" s="90">
        <f t="shared" si="82"/>
        <v>0</v>
      </c>
      <c r="N230" s="103">
        <f t="shared" si="83"/>
        <v>0</v>
      </c>
      <c r="O230" s="104"/>
      <c r="P230" s="15">
        <v>0</v>
      </c>
      <c r="Q230" s="15">
        <v>0</v>
      </c>
      <c r="R230" s="90">
        <f t="shared" si="84"/>
        <v>0</v>
      </c>
      <c r="S230" s="103">
        <f t="shared" si="85"/>
        <v>0</v>
      </c>
      <c r="T230" s="104"/>
      <c r="U230" s="15">
        <v>-75895.97</v>
      </c>
      <c r="V230" s="15">
        <v>18532.760000000002</v>
      </c>
      <c r="W230" s="90">
        <f t="shared" si="86"/>
        <v>-94428.73000000001</v>
      </c>
      <c r="X230" s="103">
        <f t="shared" si="87"/>
        <v>-5.095232982027501</v>
      </c>
    </row>
    <row r="231" spans="1:24" s="14" customFormat="1" ht="12.75" hidden="1" outlineLevel="2">
      <c r="A231" s="14" t="s">
        <v>897</v>
      </c>
      <c r="B231" s="14" t="s">
        <v>898</v>
      </c>
      <c r="C231" s="54" t="s">
        <v>1492</v>
      </c>
      <c r="D231" s="15"/>
      <c r="E231" s="15"/>
      <c r="F231" s="15">
        <v>0</v>
      </c>
      <c r="G231" s="15">
        <v>0</v>
      </c>
      <c r="H231" s="90">
        <f aca="true" t="shared" si="88" ref="H231:H262">+F231-G231</f>
        <v>0</v>
      </c>
      <c r="I231" s="103">
        <f aca="true" t="shared" si="89" ref="I231:I262">IF(G231&lt;0,IF(H231=0,0,IF(OR(G231=0,F231=0),"N.M.",IF(ABS(H231/G231)&gt;=10,"N.M.",H231/(-G231)))),IF(H231=0,0,IF(OR(G231=0,F231=0),"N.M.",IF(ABS(H231/G231)&gt;=10,"N.M.",H231/G231))))</f>
        <v>0</v>
      </c>
      <c r="J231" s="104"/>
      <c r="K231" s="15">
        <v>0</v>
      </c>
      <c r="L231" s="15">
        <v>0</v>
      </c>
      <c r="M231" s="90">
        <f aca="true" t="shared" si="90" ref="M231:M262">+K231-L231</f>
        <v>0</v>
      </c>
      <c r="N231" s="103">
        <f aca="true" t="shared" si="91" ref="N231:N262">IF(L231&lt;0,IF(M231=0,0,IF(OR(L231=0,K231=0),"N.M.",IF(ABS(M231/L231)&gt;=10,"N.M.",M231/(-L231)))),IF(M231=0,0,IF(OR(L231=0,K231=0),"N.M.",IF(ABS(M231/L231)&gt;=10,"N.M.",M231/L231))))</f>
        <v>0</v>
      </c>
      <c r="O231" s="104"/>
      <c r="P231" s="15">
        <v>0</v>
      </c>
      <c r="Q231" s="15">
        <v>0</v>
      </c>
      <c r="R231" s="90">
        <f aca="true" t="shared" si="92" ref="R231:R262">+P231-Q231</f>
        <v>0</v>
      </c>
      <c r="S231" s="103">
        <f aca="true" t="shared" si="93" ref="S231:S262">IF(Q231&lt;0,IF(R231=0,0,IF(OR(Q231=0,P231=0),"N.M.",IF(ABS(R231/Q231)&gt;=10,"N.M.",R231/(-Q231)))),IF(R231=0,0,IF(OR(Q231=0,P231=0),"N.M.",IF(ABS(R231/Q231)&gt;=10,"N.M.",R231/Q231))))</f>
        <v>0</v>
      </c>
      <c r="T231" s="104"/>
      <c r="U231" s="15">
        <v>-7872.8</v>
      </c>
      <c r="V231" s="15">
        <v>2928.03</v>
      </c>
      <c r="W231" s="90">
        <f aca="true" t="shared" si="94" ref="W231:W262">+U231-V231</f>
        <v>-10800.83</v>
      </c>
      <c r="X231" s="103">
        <f aca="true" t="shared" si="95" ref="X231:X262">IF(V231&lt;0,IF(W231=0,0,IF(OR(V231=0,U231=0),"N.M.",IF(ABS(W231/V231)&gt;=10,"N.M.",W231/(-V231)))),IF(W231=0,0,IF(OR(V231=0,U231=0),"N.M.",IF(ABS(W231/V231)&gt;=10,"N.M.",W231/V231))))</f>
        <v>-3.6887702653319807</v>
      </c>
    </row>
    <row r="232" spans="1:24" s="14" customFormat="1" ht="12.75" hidden="1" outlineLevel="2">
      <c r="A232" s="14" t="s">
        <v>899</v>
      </c>
      <c r="B232" s="14" t="s">
        <v>900</v>
      </c>
      <c r="C232" s="54" t="s">
        <v>1493</v>
      </c>
      <c r="D232" s="15"/>
      <c r="E232" s="15"/>
      <c r="F232" s="15">
        <v>5556.2</v>
      </c>
      <c r="G232" s="15">
        <v>3702.09</v>
      </c>
      <c r="H232" s="90">
        <f t="shared" si="88"/>
        <v>1854.1099999999997</v>
      </c>
      <c r="I232" s="103">
        <f t="shared" si="89"/>
        <v>0.5008279107207009</v>
      </c>
      <c r="J232" s="104"/>
      <c r="K232" s="15">
        <v>14452.1</v>
      </c>
      <c r="L232" s="15">
        <v>10897.78</v>
      </c>
      <c r="M232" s="90">
        <f t="shared" si="90"/>
        <v>3554.3199999999997</v>
      </c>
      <c r="N232" s="103">
        <f t="shared" si="91"/>
        <v>0.3261508307196511</v>
      </c>
      <c r="O232" s="104"/>
      <c r="P232" s="15">
        <v>22723.61</v>
      </c>
      <c r="Q232" s="15">
        <v>14146.490000000002</v>
      </c>
      <c r="R232" s="90">
        <f t="shared" si="92"/>
        <v>8577.119999999999</v>
      </c>
      <c r="S232" s="103">
        <f t="shared" si="93"/>
        <v>0.6063072889458797</v>
      </c>
      <c r="T232" s="104"/>
      <c r="U232" s="15">
        <v>95697.41</v>
      </c>
      <c r="V232" s="15">
        <v>49300.61</v>
      </c>
      <c r="W232" s="90">
        <f t="shared" si="94"/>
        <v>46396.8</v>
      </c>
      <c r="X232" s="103">
        <f t="shared" si="95"/>
        <v>0.9410999174249569</v>
      </c>
    </row>
    <row r="233" spans="1:24" s="14" customFormat="1" ht="12.75" hidden="1" outlineLevel="2">
      <c r="A233" s="14" t="s">
        <v>901</v>
      </c>
      <c r="B233" s="14" t="s">
        <v>902</v>
      </c>
      <c r="C233" s="54" t="s">
        <v>1494</v>
      </c>
      <c r="D233" s="15"/>
      <c r="E233" s="15"/>
      <c r="F233" s="15">
        <v>1521</v>
      </c>
      <c r="G233" s="15">
        <v>1645.46</v>
      </c>
      <c r="H233" s="90">
        <f t="shared" si="88"/>
        <v>-124.46000000000004</v>
      </c>
      <c r="I233" s="103">
        <f t="shared" si="89"/>
        <v>-0.07563842329804434</v>
      </c>
      <c r="J233" s="104"/>
      <c r="K233" s="15">
        <v>3649.4500000000003</v>
      </c>
      <c r="L233" s="15">
        <v>4948.56</v>
      </c>
      <c r="M233" s="90">
        <f t="shared" si="90"/>
        <v>-1299.1100000000001</v>
      </c>
      <c r="N233" s="103">
        <f t="shared" si="91"/>
        <v>-0.26252283492571576</v>
      </c>
      <c r="O233" s="104"/>
      <c r="P233" s="15">
        <v>4994.66</v>
      </c>
      <c r="Q233" s="15">
        <v>6165.59</v>
      </c>
      <c r="R233" s="90">
        <f t="shared" si="92"/>
        <v>-1170.9300000000003</v>
      </c>
      <c r="S233" s="103">
        <f t="shared" si="93"/>
        <v>-0.18991369844572867</v>
      </c>
      <c r="T233" s="104"/>
      <c r="U233" s="15">
        <v>20754.920000000002</v>
      </c>
      <c r="V233" s="15">
        <v>17909.64</v>
      </c>
      <c r="W233" s="90">
        <f t="shared" si="94"/>
        <v>2845.2800000000025</v>
      </c>
      <c r="X233" s="103">
        <f t="shared" si="95"/>
        <v>0.15886863164195386</v>
      </c>
    </row>
    <row r="234" spans="1:24" s="14" customFormat="1" ht="12.75" hidden="1" outlineLevel="2">
      <c r="A234" s="14" t="s">
        <v>903</v>
      </c>
      <c r="B234" s="14" t="s">
        <v>904</v>
      </c>
      <c r="C234" s="54" t="s">
        <v>1495</v>
      </c>
      <c r="D234" s="15"/>
      <c r="E234" s="15"/>
      <c r="F234" s="15">
        <v>24781.3</v>
      </c>
      <c r="G234" s="15">
        <v>24102.100000000002</v>
      </c>
      <c r="H234" s="90">
        <f t="shared" si="88"/>
        <v>679.1999999999971</v>
      </c>
      <c r="I234" s="103">
        <f t="shared" si="89"/>
        <v>0.028180117085233113</v>
      </c>
      <c r="J234" s="104"/>
      <c r="K234" s="15">
        <v>56703.42</v>
      </c>
      <c r="L234" s="15">
        <v>68613.97</v>
      </c>
      <c r="M234" s="90">
        <f t="shared" si="90"/>
        <v>-11910.550000000003</v>
      </c>
      <c r="N234" s="103">
        <f t="shared" si="91"/>
        <v>-0.17358782766833056</v>
      </c>
      <c r="O234" s="104"/>
      <c r="P234" s="15">
        <v>76072.69</v>
      </c>
      <c r="Q234" s="15">
        <v>82284.67</v>
      </c>
      <c r="R234" s="90">
        <f t="shared" si="92"/>
        <v>-6211.979999999996</v>
      </c>
      <c r="S234" s="103">
        <f t="shared" si="93"/>
        <v>-0.07549377058934545</v>
      </c>
      <c r="T234" s="104"/>
      <c r="U234" s="15">
        <v>263289.82</v>
      </c>
      <c r="V234" s="15">
        <v>215282.1</v>
      </c>
      <c r="W234" s="90">
        <f t="shared" si="94"/>
        <v>48007.72</v>
      </c>
      <c r="X234" s="103">
        <f t="shared" si="95"/>
        <v>0.22299912533369007</v>
      </c>
    </row>
    <row r="235" spans="1:24" s="14" customFormat="1" ht="12.75" hidden="1" outlineLevel="2">
      <c r="A235" s="14" t="s">
        <v>905</v>
      </c>
      <c r="B235" s="14" t="s">
        <v>906</v>
      </c>
      <c r="C235" s="54" t="s">
        <v>1496</v>
      </c>
      <c r="D235" s="15"/>
      <c r="E235" s="15"/>
      <c r="F235" s="15">
        <v>33508.88</v>
      </c>
      <c r="G235" s="15">
        <v>10432.64</v>
      </c>
      <c r="H235" s="90">
        <f t="shared" si="88"/>
        <v>23076.239999999998</v>
      </c>
      <c r="I235" s="103">
        <f t="shared" si="89"/>
        <v>2.211927182381449</v>
      </c>
      <c r="J235" s="104"/>
      <c r="K235" s="15">
        <v>35806.36</v>
      </c>
      <c r="L235" s="15">
        <v>22914.350000000002</v>
      </c>
      <c r="M235" s="90">
        <f t="shared" si="90"/>
        <v>12892.009999999998</v>
      </c>
      <c r="N235" s="103">
        <f t="shared" si="91"/>
        <v>0.5626173118591624</v>
      </c>
      <c r="O235" s="104"/>
      <c r="P235" s="15">
        <v>67516.27</v>
      </c>
      <c r="Q235" s="15">
        <v>30437.200000000004</v>
      </c>
      <c r="R235" s="90">
        <f t="shared" si="92"/>
        <v>37079.07</v>
      </c>
      <c r="S235" s="103">
        <f t="shared" si="93"/>
        <v>1.2182155388800544</v>
      </c>
      <c r="T235" s="104"/>
      <c r="U235" s="15">
        <v>214301.3</v>
      </c>
      <c r="V235" s="15">
        <v>207975.11800000002</v>
      </c>
      <c r="W235" s="90">
        <f t="shared" si="94"/>
        <v>6326.181999999972</v>
      </c>
      <c r="X235" s="103">
        <f t="shared" si="95"/>
        <v>0.030417975288755318</v>
      </c>
    </row>
    <row r="236" spans="1:24" s="14" customFormat="1" ht="12.75" hidden="1" outlineLevel="2">
      <c r="A236" s="14" t="s">
        <v>907</v>
      </c>
      <c r="B236" s="14" t="s">
        <v>908</v>
      </c>
      <c r="C236" s="54" t="s">
        <v>1497</v>
      </c>
      <c r="D236" s="15"/>
      <c r="E236" s="15"/>
      <c r="F236" s="15">
        <v>25669.9</v>
      </c>
      <c r="G236" s="15">
        <v>-22798.91</v>
      </c>
      <c r="H236" s="90">
        <f t="shared" si="88"/>
        <v>48468.81</v>
      </c>
      <c r="I236" s="103">
        <f t="shared" si="89"/>
        <v>2.1259266342118988</v>
      </c>
      <c r="J236" s="104"/>
      <c r="K236" s="15">
        <v>26019.83</v>
      </c>
      <c r="L236" s="15">
        <v>-54649.57</v>
      </c>
      <c r="M236" s="90">
        <f t="shared" si="90"/>
        <v>80669.4</v>
      </c>
      <c r="N236" s="103">
        <f t="shared" si="91"/>
        <v>1.4761214040659423</v>
      </c>
      <c r="O236" s="104"/>
      <c r="P236" s="15">
        <v>62096.880000000005</v>
      </c>
      <c r="Q236" s="15">
        <v>-6356.659999999996</v>
      </c>
      <c r="R236" s="90">
        <f t="shared" si="92"/>
        <v>68453.54000000001</v>
      </c>
      <c r="S236" s="103" t="str">
        <f t="shared" si="93"/>
        <v>N.M.</v>
      </c>
      <c r="T236" s="104"/>
      <c r="U236" s="15">
        <v>201777.47999999998</v>
      </c>
      <c r="V236" s="15">
        <v>188631.46</v>
      </c>
      <c r="W236" s="90">
        <f t="shared" si="94"/>
        <v>13146.01999999999</v>
      </c>
      <c r="X236" s="103">
        <f t="shared" si="95"/>
        <v>0.06969155622291208</v>
      </c>
    </row>
    <row r="237" spans="1:24" s="14" customFormat="1" ht="12.75" hidden="1" outlineLevel="2">
      <c r="A237" s="14" t="s">
        <v>909</v>
      </c>
      <c r="B237" s="14" t="s">
        <v>910</v>
      </c>
      <c r="C237" s="54" t="s">
        <v>1498</v>
      </c>
      <c r="D237" s="15"/>
      <c r="E237" s="15"/>
      <c r="F237" s="15">
        <v>25554</v>
      </c>
      <c r="G237" s="15">
        <v>11227.5</v>
      </c>
      <c r="H237" s="90">
        <f t="shared" si="88"/>
        <v>14326.5</v>
      </c>
      <c r="I237" s="103">
        <f t="shared" si="89"/>
        <v>1.2760187040748163</v>
      </c>
      <c r="J237" s="104"/>
      <c r="K237" s="15">
        <v>48368.64</v>
      </c>
      <c r="L237" s="15">
        <v>23940</v>
      </c>
      <c r="M237" s="90">
        <f t="shared" si="90"/>
        <v>24428.64</v>
      </c>
      <c r="N237" s="103">
        <f t="shared" si="91"/>
        <v>1.0204110275689222</v>
      </c>
      <c r="O237" s="104"/>
      <c r="P237" s="15">
        <v>61199.64</v>
      </c>
      <c r="Q237" s="15">
        <v>35212.5</v>
      </c>
      <c r="R237" s="90">
        <f t="shared" si="92"/>
        <v>25987.14</v>
      </c>
      <c r="S237" s="103">
        <f t="shared" si="93"/>
        <v>0.7380089456869009</v>
      </c>
      <c r="T237" s="104"/>
      <c r="U237" s="15">
        <v>138503.64</v>
      </c>
      <c r="V237" s="15">
        <v>111960</v>
      </c>
      <c r="W237" s="90">
        <f t="shared" si="94"/>
        <v>26543.640000000014</v>
      </c>
      <c r="X237" s="103">
        <f t="shared" si="95"/>
        <v>0.23708145766345134</v>
      </c>
    </row>
    <row r="238" spans="1:24" s="14" customFormat="1" ht="12.75" hidden="1" outlineLevel="2">
      <c r="A238" s="14" t="s">
        <v>911</v>
      </c>
      <c r="B238" s="14" t="s">
        <v>912</v>
      </c>
      <c r="C238" s="54" t="s">
        <v>1499</v>
      </c>
      <c r="D238" s="15"/>
      <c r="E238" s="15"/>
      <c r="F238" s="15">
        <v>0</v>
      </c>
      <c r="G238" s="15">
        <v>-778274</v>
      </c>
      <c r="H238" s="90">
        <f t="shared" si="88"/>
        <v>778274</v>
      </c>
      <c r="I238" s="103" t="str">
        <f t="shared" si="89"/>
        <v>N.M.</v>
      </c>
      <c r="J238" s="104"/>
      <c r="K238" s="15">
        <v>0</v>
      </c>
      <c r="L238" s="15">
        <v>-1437612</v>
      </c>
      <c r="M238" s="90">
        <f t="shared" si="90"/>
        <v>1437612</v>
      </c>
      <c r="N238" s="103" t="str">
        <f t="shared" si="91"/>
        <v>N.M.</v>
      </c>
      <c r="O238" s="104"/>
      <c r="P238" s="15">
        <v>0</v>
      </c>
      <c r="Q238" s="15">
        <v>-2096950</v>
      </c>
      <c r="R238" s="90">
        <f t="shared" si="92"/>
        <v>2096950</v>
      </c>
      <c r="S238" s="103" t="str">
        <f t="shared" si="93"/>
        <v>N.M.</v>
      </c>
      <c r="T238" s="104"/>
      <c r="U238" s="15">
        <v>-6576208</v>
      </c>
      <c r="V238" s="15">
        <v>-8750553</v>
      </c>
      <c r="W238" s="90">
        <f t="shared" si="94"/>
        <v>2174345</v>
      </c>
      <c r="X238" s="103">
        <f t="shared" si="95"/>
        <v>0.24848086743774936</v>
      </c>
    </row>
    <row r="239" spans="1:24" s="14" customFormat="1" ht="12.75" hidden="1" outlineLevel="2">
      <c r="A239" s="14" t="s">
        <v>913</v>
      </c>
      <c r="B239" s="14" t="s">
        <v>914</v>
      </c>
      <c r="C239" s="54" t="s">
        <v>1500</v>
      </c>
      <c r="D239" s="15"/>
      <c r="E239" s="15"/>
      <c r="F239" s="15">
        <v>225375.99</v>
      </c>
      <c r="G239" s="15">
        <v>131148.2</v>
      </c>
      <c r="H239" s="90">
        <f t="shared" si="88"/>
        <v>94227.78999999998</v>
      </c>
      <c r="I239" s="103">
        <f t="shared" si="89"/>
        <v>0.7184832883714757</v>
      </c>
      <c r="J239" s="104"/>
      <c r="K239" s="15">
        <v>464859.43</v>
      </c>
      <c r="L239" s="15">
        <v>261427.46</v>
      </c>
      <c r="M239" s="90">
        <f t="shared" si="90"/>
        <v>203431.97</v>
      </c>
      <c r="N239" s="103">
        <f t="shared" si="91"/>
        <v>0.7781583847389253</v>
      </c>
      <c r="O239" s="104"/>
      <c r="P239" s="15">
        <v>637249.63</v>
      </c>
      <c r="Q239" s="15">
        <v>367460.76</v>
      </c>
      <c r="R239" s="90">
        <f t="shared" si="92"/>
        <v>269788.87</v>
      </c>
      <c r="S239" s="103">
        <f t="shared" si="93"/>
        <v>0.7341977684909812</v>
      </c>
      <c r="T239" s="104"/>
      <c r="U239" s="15">
        <v>2349898.5500000003</v>
      </c>
      <c r="V239" s="15">
        <v>1141403.68</v>
      </c>
      <c r="W239" s="90">
        <f t="shared" si="94"/>
        <v>1208494.8700000003</v>
      </c>
      <c r="X239" s="103">
        <f t="shared" si="95"/>
        <v>1.0587795459008862</v>
      </c>
    </row>
    <row r="240" spans="1:24" s="14" customFormat="1" ht="12.75" hidden="1" outlineLevel="2">
      <c r="A240" s="14" t="s">
        <v>915</v>
      </c>
      <c r="B240" s="14" t="s">
        <v>916</v>
      </c>
      <c r="C240" s="54" t="s">
        <v>1501</v>
      </c>
      <c r="D240" s="15"/>
      <c r="E240" s="15"/>
      <c r="F240" s="15">
        <v>2233.55</v>
      </c>
      <c r="G240" s="15">
        <v>0</v>
      </c>
      <c r="H240" s="90">
        <f t="shared" si="88"/>
        <v>2233.55</v>
      </c>
      <c r="I240" s="103" t="str">
        <f t="shared" si="89"/>
        <v>N.M.</v>
      </c>
      <c r="J240" s="104"/>
      <c r="K240" s="15">
        <v>8146.62</v>
      </c>
      <c r="L240" s="15">
        <v>0</v>
      </c>
      <c r="M240" s="90">
        <f t="shared" si="90"/>
        <v>8146.62</v>
      </c>
      <c r="N240" s="103" t="str">
        <f t="shared" si="91"/>
        <v>N.M.</v>
      </c>
      <c r="O240" s="104"/>
      <c r="P240" s="15">
        <v>18452.59</v>
      </c>
      <c r="Q240" s="15">
        <v>0</v>
      </c>
      <c r="R240" s="90">
        <f t="shared" si="92"/>
        <v>18452.59</v>
      </c>
      <c r="S240" s="103" t="str">
        <f t="shared" si="93"/>
        <v>N.M.</v>
      </c>
      <c r="T240" s="104"/>
      <c r="U240" s="15">
        <v>21194.02</v>
      </c>
      <c r="V240" s="15">
        <v>0</v>
      </c>
      <c r="W240" s="90">
        <f t="shared" si="94"/>
        <v>21194.02</v>
      </c>
      <c r="X240" s="103" t="str">
        <f t="shared" si="95"/>
        <v>N.M.</v>
      </c>
    </row>
    <row r="241" spans="1:24" s="14" customFormat="1" ht="12.75" hidden="1" outlineLevel="2">
      <c r="A241" s="14" t="s">
        <v>917</v>
      </c>
      <c r="B241" s="14" t="s">
        <v>918</v>
      </c>
      <c r="C241" s="54" t="s">
        <v>1502</v>
      </c>
      <c r="D241" s="15"/>
      <c r="E241" s="15"/>
      <c r="F241" s="15">
        <v>15229.880000000001</v>
      </c>
      <c r="G241" s="15">
        <v>0</v>
      </c>
      <c r="H241" s="90">
        <f t="shared" si="88"/>
        <v>15229.880000000001</v>
      </c>
      <c r="I241" s="103" t="str">
        <f t="shared" si="89"/>
        <v>N.M.</v>
      </c>
      <c r="J241" s="104"/>
      <c r="K241" s="15">
        <v>30162.39</v>
      </c>
      <c r="L241" s="15">
        <v>0</v>
      </c>
      <c r="M241" s="90">
        <f t="shared" si="90"/>
        <v>30162.39</v>
      </c>
      <c r="N241" s="103" t="str">
        <f t="shared" si="91"/>
        <v>N.M.</v>
      </c>
      <c r="O241" s="104"/>
      <c r="P241" s="15">
        <v>51041.2</v>
      </c>
      <c r="Q241" s="15">
        <v>0</v>
      </c>
      <c r="R241" s="90">
        <f t="shared" si="92"/>
        <v>51041.2</v>
      </c>
      <c r="S241" s="103" t="str">
        <f t="shared" si="93"/>
        <v>N.M.</v>
      </c>
      <c r="T241" s="104"/>
      <c r="U241" s="15">
        <v>152903.16</v>
      </c>
      <c r="V241" s="15">
        <v>0</v>
      </c>
      <c r="W241" s="90">
        <f t="shared" si="94"/>
        <v>152903.16</v>
      </c>
      <c r="X241" s="103" t="str">
        <f t="shared" si="95"/>
        <v>N.M.</v>
      </c>
    </row>
    <row r="242" spans="1:24" s="14" customFormat="1" ht="12.75" hidden="1" outlineLevel="2">
      <c r="A242" s="14" t="s">
        <v>919</v>
      </c>
      <c r="B242" s="14" t="s">
        <v>920</v>
      </c>
      <c r="C242" s="54" t="s">
        <v>1503</v>
      </c>
      <c r="D242" s="15"/>
      <c r="E242" s="15"/>
      <c r="F242" s="15">
        <v>0</v>
      </c>
      <c r="G242" s="15">
        <v>0</v>
      </c>
      <c r="H242" s="90">
        <f t="shared" si="88"/>
        <v>0</v>
      </c>
      <c r="I242" s="103">
        <f t="shared" si="89"/>
        <v>0</v>
      </c>
      <c r="J242" s="104"/>
      <c r="K242" s="15">
        <v>0</v>
      </c>
      <c r="L242" s="15">
        <v>0</v>
      </c>
      <c r="M242" s="90">
        <f t="shared" si="90"/>
        <v>0</v>
      </c>
      <c r="N242" s="103">
        <f t="shared" si="91"/>
        <v>0</v>
      </c>
      <c r="O242" s="104"/>
      <c r="P242" s="15">
        <v>26917.86</v>
      </c>
      <c r="Q242" s="15">
        <v>0</v>
      </c>
      <c r="R242" s="90">
        <f t="shared" si="92"/>
        <v>26917.86</v>
      </c>
      <c r="S242" s="103" t="str">
        <f t="shared" si="93"/>
        <v>N.M.</v>
      </c>
      <c r="T242" s="104"/>
      <c r="U242" s="15">
        <v>53803.46</v>
      </c>
      <c r="V242" s="15">
        <v>0</v>
      </c>
      <c r="W242" s="90">
        <f t="shared" si="94"/>
        <v>53803.46</v>
      </c>
      <c r="X242" s="103" t="str">
        <f t="shared" si="95"/>
        <v>N.M.</v>
      </c>
    </row>
    <row r="243" spans="1:24" s="14" customFormat="1" ht="12.75" hidden="1" outlineLevel="2">
      <c r="A243" s="14" t="s">
        <v>921</v>
      </c>
      <c r="B243" s="14" t="s">
        <v>922</v>
      </c>
      <c r="C243" s="54" t="s">
        <v>1504</v>
      </c>
      <c r="D243" s="15"/>
      <c r="E243" s="15"/>
      <c r="F243" s="15">
        <v>0</v>
      </c>
      <c r="G243" s="15">
        <v>-18208.99</v>
      </c>
      <c r="H243" s="90">
        <f t="shared" si="88"/>
        <v>18208.99</v>
      </c>
      <c r="I243" s="103" t="str">
        <f t="shared" si="89"/>
        <v>N.M.</v>
      </c>
      <c r="J243" s="104"/>
      <c r="K243" s="15">
        <v>0</v>
      </c>
      <c r="L243" s="15">
        <v>-37018.47</v>
      </c>
      <c r="M243" s="90">
        <f t="shared" si="90"/>
        <v>37018.47</v>
      </c>
      <c r="N243" s="103" t="str">
        <f t="shared" si="91"/>
        <v>N.M.</v>
      </c>
      <c r="O243" s="104"/>
      <c r="P243" s="15">
        <v>41654.75</v>
      </c>
      <c r="Q243" s="15">
        <v>-55827.94</v>
      </c>
      <c r="R243" s="90">
        <f t="shared" si="92"/>
        <v>97482.69</v>
      </c>
      <c r="S243" s="103">
        <f t="shared" si="93"/>
        <v>1.7461272975502946</v>
      </c>
      <c r="T243" s="104"/>
      <c r="U243" s="15">
        <v>-214464.4</v>
      </c>
      <c r="V243" s="15">
        <v>-169759.179</v>
      </c>
      <c r="W243" s="90">
        <f t="shared" si="94"/>
        <v>-44705.22099999999</v>
      </c>
      <c r="X243" s="103">
        <f t="shared" si="95"/>
        <v>-0.26334494112981066</v>
      </c>
    </row>
    <row r="244" spans="1:24" s="14" customFormat="1" ht="12.75" hidden="1" outlineLevel="2">
      <c r="A244" s="14" t="s">
        <v>923</v>
      </c>
      <c r="B244" s="14" t="s">
        <v>924</v>
      </c>
      <c r="C244" s="54" t="s">
        <v>1505</v>
      </c>
      <c r="D244" s="15"/>
      <c r="E244" s="15"/>
      <c r="F244" s="15">
        <v>72323.75</v>
      </c>
      <c r="G244" s="15">
        <v>89401.74</v>
      </c>
      <c r="H244" s="90">
        <f t="shared" si="88"/>
        <v>-17077.990000000005</v>
      </c>
      <c r="I244" s="103">
        <f t="shared" si="89"/>
        <v>-0.19102525297606068</v>
      </c>
      <c r="J244" s="104"/>
      <c r="K244" s="15">
        <v>94516.79000000001</v>
      </c>
      <c r="L244" s="15">
        <v>150751.95</v>
      </c>
      <c r="M244" s="90">
        <f t="shared" si="90"/>
        <v>-56235.16</v>
      </c>
      <c r="N244" s="103">
        <f t="shared" si="91"/>
        <v>-0.37303106195309577</v>
      </c>
      <c r="O244" s="104"/>
      <c r="P244" s="15">
        <v>280859.81</v>
      </c>
      <c r="Q244" s="15">
        <v>319374.77</v>
      </c>
      <c r="R244" s="90">
        <f t="shared" si="92"/>
        <v>-38514.96000000002</v>
      </c>
      <c r="S244" s="103">
        <f t="shared" si="93"/>
        <v>-0.12059487353994813</v>
      </c>
      <c r="T244" s="104"/>
      <c r="U244" s="15">
        <v>2356321.16</v>
      </c>
      <c r="V244" s="15">
        <v>827302.054</v>
      </c>
      <c r="W244" s="90">
        <f t="shared" si="94"/>
        <v>1529019.1060000001</v>
      </c>
      <c r="X244" s="103">
        <f t="shared" si="95"/>
        <v>1.8481993349432686</v>
      </c>
    </row>
    <row r="245" spans="1:24" s="14" customFormat="1" ht="12.75" hidden="1" outlineLevel="2">
      <c r="A245" s="14" t="s">
        <v>925</v>
      </c>
      <c r="B245" s="14" t="s">
        <v>926</v>
      </c>
      <c r="C245" s="54" t="s">
        <v>1506</v>
      </c>
      <c r="D245" s="15"/>
      <c r="E245" s="15"/>
      <c r="F245" s="15">
        <v>0</v>
      </c>
      <c r="G245" s="15">
        <v>0</v>
      </c>
      <c r="H245" s="90">
        <f t="shared" si="88"/>
        <v>0</v>
      </c>
      <c r="I245" s="103">
        <f t="shared" si="89"/>
        <v>0</v>
      </c>
      <c r="J245" s="104"/>
      <c r="K245" s="15">
        <v>0</v>
      </c>
      <c r="L245" s="15">
        <v>0</v>
      </c>
      <c r="M245" s="90">
        <f t="shared" si="90"/>
        <v>0</v>
      </c>
      <c r="N245" s="103">
        <f t="shared" si="91"/>
        <v>0</v>
      </c>
      <c r="O245" s="104"/>
      <c r="P245" s="15">
        <v>4375.55</v>
      </c>
      <c r="Q245" s="15">
        <v>0</v>
      </c>
      <c r="R245" s="90">
        <f t="shared" si="92"/>
        <v>4375.55</v>
      </c>
      <c r="S245" s="103" t="str">
        <f t="shared" si="93"/>
        <v>N.M.</v>
      </c>
      <c r="T245" s="104"/>
      <c r="U245" s="15">
        <v>4776.55</v>
      </c>
      <c r="V245" s="15">
        <v>5745.650000000001</v>
      </c>
      <c r="W245" s="90">
        <f t="shared" si="94"/>
        <v>-969.1000000000004</v>
      </c>
      <c r="X245" s="103">
        <f t="shared" si="95"/>
        <v>-0.16866673048306113</v>
      </c>
    </row>
    <row r="246" spans="1:24" s="14" customFormat="1" ht="12.75" hidden="1" outlineLevel="2">
      <c r="A246" s="14" t="s">
        <v>927</v>
      </c>
      <c r="B246" s="14" t="s">
        <v>928</v>
      </c>
      <c r="C246" s="54" t="s">
        <v>1507</v>
      </c>
      <c r="D246" s="15"/>
      <c r="E246" s="15"/>
      <c r="F246" s="15">
        <v>5948.43</v>
      </c>
      <c r="G246" s="15">
        <v>8066.03</v>
      </c>
      <c r="H246" s="90">
        <f t="shared" si="88"/>
        <v>-2117.5999999999995</v>
      </c>
      <c r="I246" s="103">
        <f t="shared" si="89"/>
        <v>-0.26253311728322354</v>
      </c>
      <c r="J246" s="104"/>
      <c r="K246" s="15">
        <v>12082.34</v>
      </c>
      <c r="L246" s="15">
        <v>17529.53</v>
      </c>
      <c r="M246" s="90">
        <f t="shared" si="90"/>
        <v>-5447.189999999999</v>
      </c>
      <c r="N246" s="103">
        <f t="shared" si="91"/>
        <v>-0.31074364229959384</v>
      </c>
      <c r="O246" s="104"/>
      <c r="P246" s="15">
        <v>18423.38</v>
      </c>
      <c r="Q246" s="15">
        <v>23667.36</v>
      </c>
      <c r="R246" s="90">
        <f t="shared" si="92"/>
        <v>-5243.98</v>
      </c>
      <c r="S246" s="103">
        <f t="shared" si="93"/>
        <v>-0.2215701286497522</v>
      </c>
      <c r="T246" s="104"/>
      <c r="U246" s="15">
        <v>96313.45999999999</v>
      </c>
      <c r="V246" s="15">
        <v>91662.13</v>
      </c>
      <c r="W246" s="90">
        <f t="shared" si="94"/>
        <v>4651.329999999987</v>
      </c>
      <c r="X246" s="103">
        <f t="shared" si="95"/>
        <v>0.05074429319938329</v>
      </c>
    </row>
    <row r="247" spans="1:24" s="14" customFormat="1" ht="12.75" hidden="1" outlineLevel="2">
      <c r="A247" s="14" t="s">
        <v>929</v>
      </c>
      <c r="B247" s="14" t="s">
        <v>930</v>
      </c>
      <c r="C247" s="54" t="s">
        <v>1508</v>
      </c>
      <c r="D247" s="15"/>
      <c r="E247" s="15"/>
      <c r="F247" s="15">
        <v>96989.75</v>
      </c>
      <c r="G247" s="15">
        <v>118160.98</v>
      </c>
      <c r="H247" s="90">
        <f t="shared" si="88"/>
        <v>-21171.229999999996</v>
      </c>
      <c r="I247" s="103">
        <f t="shared" si="89"/>
        <v>-0.17917276921704609</v>
      </c>
      <c r="J247" s="104"/>
      <c r="K247" s="15">
        <v>197996.49</v>
      </c>
      <c r="L247" s="15">
        <v>249846.7</v>
      </c>
      <c r="M247" s="90">
        <f t="shared" si="90"/>
        <v>-51850.21000000002</v>
      </c>
      <c r="N247" s="103">
        <f t="shared" si="91"/>
        <v>-0.20752809622860746</v>
      </c>
      <c r="O247" s="104"/>
      <c r="P247" s="15">
        <v>289656.68</v>
      </c>
      <c r="Q247" s="15">
        <v>318691.15</v>
      </c>
      <c r="R247" s="90">
        <f t="shared" si="92"/>
        <v>-29034.47000000003</v>
      </c>
      <c r="S247" s="103">
        <f t="shared" si="93"/>
        <v>-0.09110535388259143</v>
      </c>
      <c r="T247" s="104"/>
      <c r="U247" s="15">
        <v>1221407.04</v>
      </c>
      <c r="V247" s="15">
        <v>1101303.51</v>
      </c>
      <c r="W247" s="90">
        <f t="shared" si="94"/>
        <v>120103.53000000003</v>
      </c>
      <c r="X247" s="103">
        <f t="shared" si="95"/>
        <v>0.10905579516404158</v>
      </c>
    </row>
    <row r="248" spans="1:24" s="14" customFormat="1" ht="12.75" hidden="1" outlineLevel="2">
      <c r="A248" s="14" t="s">
        <v>931</v>
      </c>
      <c r="B248" s="14" t="s">
        <v>932</v>
      </c>
      <c r="C248" s="54" t="s">
        <v>1464</v>
      </c>
      <c r="D248" s="15"/>
      <c r="E248" s="15"/>
      <c r="F248" s="15">
        <v>9714.18</v>
      </c>
      <c r="G248" s="15">
        <v>97235.86</v>
      </c>
      <c r="H248" s="90">
        <f t="shared" si="88"/>
        <v>-87521.68</v>
      </c>
      <c r="I248" s="103">
        <f t="shared" si="89"/>
        <v>-0.9000967338592983</v>
      </c>
      <c r="J248" s="104"/>
      <c r="K248" s="15">
        <v>83297.59</v>
      </c>
      <c r="L248" s="15">
        <v>179313.62</v>
      </c>
      <c r="M248" s="90">
        <f t="shared" si="90"/>
        <v>-96016.03</v>
      </c>
      <c r="N248" s="103">
        <f t="shared" si="91"/>
        <v>-0.5354642330013749</v>
      </c>
      <c r="O248" s="104"/>
      <c r="P248" s="15">
        <v>156535.03999999998</v>
      </c>
      <c r="Q248" s="15">
        <v>277757.72</v>
      </c>
      <c r="R248" s="90">
        <f t="shared" si="92"/>
        <v>-121222.68</v>
      </c>
      <c r="S248" s="103">
        <f t="shared" si="93"/>
        <v>-0.43643316196575926</v>
      </c>
      <c r="T248" s="104"/>
      <c r="U248" s="15">
        <v>717889.39</v>
      </c>
      <c r="V248" s="15">
        <v>605229.76</v>
      </c>
      <c r="W248" s="90">
        <f t="shared" si="94"/>
        <v>112659.63</v>
      </c>
      <c r="X248" s="103">
        <f t="shared" si="95"/>
        <v>0.18614357297962347</v>
      </c>
    </row>
    <row r="249" spans="1:24" s="14" customFormat="1" ht="12.75" hidden="1" outlineLevel="2">
      <c r="A249" s="14" t="s">
        <v>933</v>
      </c>
      <c r="B249" s="14" t="s">
        <v>934</v>
      </c>
      <c r="C249" s="54" t="s">
        <v>1485</v>
      </c>
      <c r="D249" s="15"/>
      <c r="E249" s="15"/>
      <c r="F249" s="15">
        <v>176.59</v>
      </c>
      <c r="G249" s="15">
        <v>1114.4</v>
      </c>
      <c r="H249" s="90">
        <f t="shared" si="88"/>
        <v>-937.8100000000001</v>
      </c>
      <c r="I249" s="103">
        <f t="shared" si="89"/>
        <v>-0.8415380473797559</v>
      </c>
      <c r="J249" s="104"/>
      <c r="K249" s="15">
        <v>403</v>
      </c>
      <c r="L249" s="15">
        <v>-225.56</v>
      </c>
      <c r="M249" s="90">
        <f t="shared" si="90"/>
        <v>628.56</v>
      </c>
      <c r="N249" s="103">
        <f t="shared" si="91"/>
        <v>2.7866643021812374</v>
      </c>
      <c r="O249" s="104"/>
      <c r="P249" s="15">
        <v>342.18</v>
      </c>
      <c r="Q249" s="15">
        <v>-261.73</v>
      </c>
      <c r="R249" s="90">
        <f t="shared" si="92"/>
        <v>603.9100000000001</v>
      </c>
      <c r="S249" s="103">
        <f t="shared" si="93"/>
        <v>2.3073778321170675</v>
      </c>
      <c r="T249" s="104"/>
      <c r="U249" s="15">
        <v>3414.09</v>
      </c>
      <c r="V249" s="15">
        <v>2428.5</v>
      </c>
      <c r="W249" s="90">
        <f t="shared" si="94"/>
        <v>985.5900000000001</v>
      </c>
      <c r="X249" s="103">
        <f t="shared" si="95"/>
        <v>0.4058431130327363</v>
      </c>
    </row>
    <row r="250" spans="1:24" s="14" customFormat="1" ht="12.75" hidden="1" outlineLevel="2">
      <c r="A250" s="14" t="s">
        <v>935</v>
      </c>
      <c r="B250" s="14" t="s">
        <v>936</v>
      </c>
      <c r="C250" s="54" t="s">
        <v>1509</v>
      </c>
      <c r="D250" s="15"/>
      <c r="E250" s="15"/>
      <c r="F250" s="15">
        <v>12148.62</v>
      </c>
      <c r="G250" s="15">
        <v>24634.62</v>
      </c>
      <c r="H250" s="90">
        <f t="shared" si="88"/>
        <v>-12485.999999999998</v>
      </c>
      <c r="I250" s="103">
        <f t="shared" si="89"/>
        <v>-0.5068476802158912</v>
      </c>
      <c r="J250" s="104"/>
      <c r="K250" s="15">
        <v>29331.04</v>
      </c>
      <c r="L250" s="15">
        <v>39140.62</v>
      </c>
      <c r="M250" s="90">
        <f t="shared" si="90"/>
        <v>-9809.580000000002</v>
      </c>
      <c r="N250" s="103">
        <f t="shared" si="91"/>
        <v>-0.25062403201584443</v>
      </c>
      <c r="O250" s="104"/>
      <c r="P250" s="15">
        <v>45526.08</v>
      </c>
      <c r="Q250" s="15">
        <v>55869.92</v>
      </c>
      <c r="R250" s="90">
        <f t="shared" si="92"/>
        <v>-10343.839999999997</v>
      </c>
      <c r="S250" s="103">
        <f t="shared" si="93"/>
        <v>-0.18514148579414463</v>
      </c>
      <c r="T250" s="104"/>
      <c r="U250" s="15">
        <v>194632.84000000003</v>
      </c>
      <c r="V250" s="15">
        <v>242734.76</v>
      </c>
      <c r="W250" s="90">
        <f t="shared" si="94"/>
        <v>-48101.919999999984</v>
      </c>
      <c r="X250" s="103">
        <f t="shared" si="95"/>
        <v>-0.19816659138559298</v>
      </c>
    </row>
    <row r="251" spans="1:24" s="14" customFormat="1" ht="12.75" hidden="1" outlineLevel="2">
      <c r="A251" s="14" t="s">
        <v>937</v>
      </c>
      <c r="B251" s="14" t="s">
        <v>938</v>
      </c>
      <c r="C251" s="54" t="s">
        <v>1497</v>
      </c>
      <c r="D251" s="15"/>
      <c r="E251" s="15"/>
      <c r="F251" s="15">
        <v>73455.98</v>
      </c>
      <c r="G251" s="15">
        <v>77565.25</v>
      </c>
      <c r="H251" s="90">
        <f t="shared" si="88"/>
        <v>-4109.270000000004</v>
      </c>
      <c r="I251" s="103">
        <f t="shared" si="89"/>
        <v>-0.05297823445421763</v>
      </c>
      <c r="J251" s="104"/>
      <c r="K251" s="15">
        <v>138182.53</v>
      </c>
      <c r="L251" s="15">
        <v>420004.21</v>
      </c>
      <c r="M251" s="90">
        <f t="shared" si="90"/>
        <v>-281821.68000000005</v>
      </c>
      <c r="N251" s="103">
        <f t="shared" si="91"/>
        <v>-0.670997274051134</v>
      </c>
      <c r="O251" s="104"/>
      <c r="P251" s="15">
        <v>228713.01</v>
      </c>
      <c r="Q251" s="15">
        <v>563182.1900000001</v>
      </c>
      <c r="R251" s="90">
        <f t="shared" si="92"/>
        <v>-334469.18000000005</v>
      </c>
      <c r="S251" s="103">
        <f t="shared" si="93"/>
        <v>-0.5938916143637284</v>
      </c>
      <c r="T251" s="104"/>
      <c r="U251" s="15">
        <v>897896.2200000001</v>
      </c>
      <c r="V251" s="15">
        <v>1499132.44</v>
      </c>
      <c r="W251" s="90">
        <f t="shared" si="94"/>
        <v>-601236.2199999999</v>
      </c>
      <c r="X251" s="103">
        <f t="shared" si="95"/>
        <v>-0.4010561068240241</v>
      </c>
    </row>
    <row r="252" spans="1:24" s="14" customFormat="1" ht="12.75" hidden="1" outlineLevel="2">
      <c r="A252" s="14" t="s">
        <v>939</v>
      </c>
      <c r="B252" s="14" t="s">
        <v>940</v>
      </c>
      <c r="C252" s="54" t="s">
        <v>1510</v>
      </c>
      <c r="D252" s="15"/>
      <c r="E252" s="15"/>
      <c r="F252" s="15">
        <v>4152.46</v>
      </c>
      <c r="G252" s="15">
        <v>7879.39</v>
      </c>
      <c r="H252" s="90">
        <f t="shared" si="88"/>
        <v>-3726.9300000000003</v>
      </c>
      <c r="I252" s="103">
        <f t="shared" si="89"/>
        <v>-0.4729972751697784</v>
      </c>
      <c r="J252" s="104"/>
      <c r="K252" s="15">
        <v>15464.880000000001</v>
      </c>
      <c r="L252" s="15">
        <v>15560.09</v>
      </c>
      <c r="M252" s="90">
        <f t="shared" si="90"/>
        <v>-95.20999999999913</v>
      </c>
      <c r="N252" s="103">
        <f t="shared" si="91"/>
        <v>-0.006118859209683179</v>
      </c>
      <c r="O252" s="104"/>
      <c r="P252" s="15">
        <v>10313.830000000002</v>
      </c>
      <c r="Q252" s="15">
        <v>23650.96</v>
      </c>
      <c r="R252" s="90">
        <f t="shared" si="92"/>
        <v>-13337.129999999997</v>
      </c>
      <c r="S252" s="103">
        <f t="shared" si="93"/>
        <v>-0.5639149531350947</v>
      </c>
      <c r="T252" s="104"/>
      <c r="U252" s="15">
        <v>133833.7</v>
      </c>
      <c r="V252" s="15">
        <v>91192.99</v>
      </c>
      <c r="W252" s="90">
        <f t="shared" si="94"/>
        <v>42640.71000000001</v>
      </c>
      <c r="X252" s="103">
        <f t="shared" si="95"/>
        <v>0.46758758540541334</v>
      </c>
    </row>
    <row r="253" spans="1:24" s="14" customFormat="1" ht="12.75" hidden="1" outlineLevel="2">
      <c r="A253" s="14" t="s">
        <v>941</v>
      </c>
      <c r="B253" s="14" t="s">
        <v>942</v>
      </c>
      <c r="C253" s="54" t="s">
        <v>1511</v>
      </c>
      <c r="D253" s="15"/>
      <c r="E253" s="15"/>
      <c r="F253" s="15">
        <v>2718.29</v>
      </c>
      <c r="G253" s="15">
        <v>4913.7</v>
      </c>
      <c r="H253" s="90">
        <f t="shared" si="88"/>
        <v>-2195.41</v>
      </c>
      <c r="I253" s="103">
        <f t="shared" si="89"/>
        <v>-0.4467936585465128</v>
      </c>
      <c r="J253" s="104"/>
      <c r="K253" s="15">
        <v>7524.610000000001</v>
      </c>
      <c r="L253" s="15">
        <v>11895.43</v>
      </c>
      <c r="M253" s="90">
        <f t="shared" si="90"/>
        <v>-4370.82</v>
      </c>
      <c r="N253" s="103">
        <f t="shared" si="91"/>
        <v>-0.3674369064422219</v>
      </c>
      <c r="O253" s="104"/>
      <c r="P253" s="15">
        <v>10974.990000000002</v>
      </c>
      <c r="Q253" s="15">
        <v>19344.78</v>
      </c>
      <c r="R253" s="90">
        <f t="shared" si="92"/>
        <v>-8369.789999999997</v>
      </c>
      <c r="S253" s="103">
        <f t="shared" si="93"/>
        <v>-0.43266400548364975</v>
      </c>
      <c r="T253" s="104"/>
      <c r="U253" s="15">
        <v>55545.05</v>
      </c>
      <c r="V253" s="15">
        <v>63747.24</v>
      </c>
      <c r="W253" s="90">
        <f t="shared" si="94"/>
        <v>-8202.189999999995</v>
      </c>
      <c r="X253" s="103">
        <f t="shared" si="95"/>
        <v>-0.12866737446201584</v>
      </c>
    </row>
    <row r="254" spans="1:24" s="14" customFormat="1" ht="12.75" hidden="1" outlineLevel="2">
      <c r="A254" s="14" t="s">
        <v>943</v>
      </c>
      <c r="B254" s="14" t="s">
        <v>944</v>
      </c>
      <c r="C254" s="54" t="s">
        <v>1512</v>
      </c>
      <c r="D254" s="15"/>
      <c r="E254" s="15"/>
      <c r="F254" s="15">
        <v>69393.26</v>
      </c>
      <c r="G254" s="15">
        <v>100116.95</v>
      </c>
      <c r="H254" s="90">
        <f t="shared" si="88"/>
        <v>-30723.690000000002</v>
      </c>
      <c r="I254" s="103">
        <f t="shared" si="89"/>
        <v>-0.3068780061717821</v>
      </c>
      <c r="J254" s="104"/>
      <c r="K254" s="15">
        <v>161724.58000000002</v>
      </c>
      <c r="L254" s="15">
        <v>168407.85</v>
      </c>
      <c r="M254" s="90">
        <f t="shared" si="90"/>
        <v>-6683.2699999999895</v>
      </c>
      <c r="N254" s="103">
        <f t="shared" si="91"/>
        <v>-0.03968502655903504</v>
      </c>
      <c r="O254" s="104"/>
      <c r="P254" s="15">
        <v>234270.35000000003</v>
      </c>
      <c r="Q254" s="15">
        <v>225586.47</v>
      </c>
      <c r="R254" s="90">
        <f t="shared" si="92"/>
        <v>8683.880000000034</v>
      </c>
      <c r="S254" s="103">
        <f t="shared" si="93"/>
        <v>0.038494684543802796</v>
      </c>
      <c r="T254" s="104"/>
      <c r="U254" s="15">
        <v>896312.53</v>
      </c>
      <c r="V254" s="15">
        <v>797037.9</v>
      </c>
      <c r="W254" s="90">
        <f t="shared" si="94"/>
        <v>99274.63</v>
      </c>
      <c r="X254" s="103">
        <f t="shared" si="95"/>
        <v>0.12455446597959771</v>
      </c>
    </row>
    <row r="255" spans="1:24" s="14" customFormat="1" ht="12.75" hidden="1" outlineLevel="2">
      <c r="A255" s="14" t="s">
        <v>945</v>
      </c>
      <c r="B255" s="14" t="s">
        <v>946</v>
      </c>
      <c r="C255" s="54" t="s">
        <v>1513</v>
      </c>
      <c r="D255" s="15"/>
      <c r="E255" s="15"/>
      <c r="F255" s="15">
        <v>9491.81</v>
      </c>
      <c r="G255" s="15">
        <v>14292.43</v>
      </c>
      <c r="H255" s="90">
        <f t="shared" si="88"/>
        <v>-4800.620000000001</v>
      </c>
      <c r="I255" s="103">
        <f t="shared" si="89"/>
        <v>-0.33588550022634367</v>
      </c>
      <c r="J255" s="104"/>
      <c r="K255" s="15">
        <v>23179.91</v>
      </c>
      <c r="L255" s="15">
        <v>23326.100000000002</v>
      </c>
      <c r="M255" s="90">
        <f t="shared" si="90"/>
        <v>-146.19000000000233</v>
      </c>
      <c r="N255" s="103">
        <f t="shared" si="91"/>
        <v>-0.006267228555137906</v>
      </c>
      <c r="O255" s="104"/>
      <c r="P255" s="15">
        <v>36619.64</v>
      </c>
      <c r="Q255" s="15">
        <v>30793.500000000004</v>
      </c>
      <c r="R255" s="90">
        <f t="shared" si="92"/>
        <v>5826.139999999996</v>
      </c>
      <c r="S255" s="103">
        <f t="shared" si="93"/>
        <v>0.18920031824898095</v>
      </c>
      <c r="T255" s="104"/>
      <c r="U255" s="15">
        <v>135052.29</v>
      </c>
      <c r="V255" s="15">
        <v>129183.58</v>
      </c>
      <c r="W255" s="90">
        <f t="shared" si="94"/>
        <v>5868.710000000006</v>
      </c>
      <c r="X255" s="103">
        <f t="shared" si="95"/>
        <v>0.04542922560282047</v>
      </c>
    </row>
    <row r="256" spans="1:24" s="14" customFormat="1" ht="12.75" hidden="1" outlineLevel="2">
      <c r="A256" s="14" t="s">
        <v>947</v>
      </c>
      <c r="B256" s="14" t="s">
        <v>948</v>
      </c>
      <c r="C256" s="54" t="s">
        <v>1514</v>
      </c>
      <c r="D256" s="15"/>
      <c r="E256" s="15"/>
      <c r="F256" s="15">
        <v>660365.13</v>
      </c>
      <c r="G256" s="15">
        <v>472990.57</v>
      </c>
      <c r="H256" s="90">
        <f t="shared" si="88"/>
        <v>187374.56</v>
      </c>
      <c r="I256" s="103">
        <f t="shared" si="89"/>
        <v>0.3961486166626958</v>
      </c>
      <c r="J256" s="104"/>
      <c r="K256" s="15">
        <v>842123.81</v>
      </c>
      <c r="L256" s="15">
        <v>1018516.43</v>
      </c>
      <c r="M256" s="90">
        <f t="shared" si="90"/>
        <v>-176392.62</v>
      </c>
      <c r="N256" s="103">
        <f t="shared" si="91"/>
        <v>-0.17318583657997544</v>
      </c>
      <c r="O256" s="104"/>
      <c r="P256" s="15">
        <v>2268302.8600000003</v>
      </c>
      <c r="Q256" s="15">
        <v>1794290.895</v>
      </c>
      <c r="R256" s="90">
        <f t="shared" si="92"/>
        <v>474011.9650000003</v>
      </c>
      <c r="S256" s="103">
        <f t="shared" si="93"/>
        <v>0.2641778801424505</v>
      </c>
      <c r="T256" s="104"/>
      <c r="U256" s="15">
        <v>10244885.274</v>
      </c>
      <c r="V256" s="15">
        <v>4054247.5020000003</v>
      </c>
      <c r="W256" s="90">
        <f t="shared" si="94"/>
        <v>6190637.772</v>
      </c>
      <c r="X256" s="103">
        <f t="shared" si="95"/>
        <v>1.5269511219889997</v>
      </c>
    </row>
    <row r="257" spans="1:24" s="14" customFormat="1" ht="12.75" hidden="1" outlineLevel="2">
      <c r="A257" s="14" t="s">
        <v>949</v>
      </c>
      <c r="B257" s="14" t="s">
        <v>950</v>
      </c>
      <c r="C257" s="54" t="s">
        <v>1506</v>
      </c>
      <c r="D257" s="15"/>
      <c r="E257" s="15"/>
      <c r="F257" s="15">
        <v>129965.44</v>
      </c>
      <c r="G257" s="15">
        <v>227636.59</v>
      </c>
      <c r="H257" s="90">
        <f t="shared" si="88"/>
        <v>-97671.15</v>
      </c>
      <c r="I257" s="103">
        <f t="shared" si="89"/>
        <v>-0.42906612684718215</v>
      </c>
      <c r="J257" s="104"/>
      <c r="K257" s="15">
        <v>308224.72000000003</v>
      </c>
      <c r="L257" s="15">
        <v>356415.97000000003</v>
      </c>
      <c r="M257" s="90">
        <f t="shared" si="90"/>
        <v>-48191.25</v>
      </c>
      <c r="N257" s="103">
        <f t="shared" si="91"/>
        <v>-0.13521069215837886</v>
      </c>
      <c r="O257" s="104"/>
      <c r="P257" s="15">
        <v>426522.60000000003</v>
      </c>
      <c r="Q257" s="15">
        <v>470682.99000000005</v>
      </c>
      <c r="R257" s="90">
        <f t="shared" si="92"/>
        <v>-44160.390000000014</v>
      </c>
      <c r="S257" s="103">
        <f t="shared" si="93"/>
        <v>-0.09382193735108212</v>
      </c>
      <c r="T257" s="104"/>
      <c r="U257" s="15">
        <v>1543307.97</v>
      </c>
      <c r="V257" s="15">
        <v>1634808.51</v>
      </c>
      <c r="W257" s="90">
        <f t="shared" si="94"/>
        <v>-91500.54000000004</v>
      </c>
      <c r="X257" s="103">
        <f t="shared" si="95"/>
        <v>-0.055970188214887646</v>
      </c>
    </row>
    <row r="258" spans="1:24" s="14" customFormat="1" ht="12.75" hidden="1" outlineLevel="2">
      <c r="A258" s="14" t="s">
        <v>951</v>
      </c>
      <c r="B258" s="14" t="s">
        <v>952</v>
      </c>
      <c r="C258" s="54" t="s">
        <v>1515</v>
      </c>
      <c r="D258" s="15"/>
      <c r="E258" s="15"/>
      <c r="F258" s="15">
        <v>5598.168000000001</v>
      </c>
      <c r="G258" s="15">
        <v>5390.735000000001</v>
      </c>
      <c r="H258" s="90">
        <f t="shared" si="88"/>
        <v>207.433</v>
      </c>
      <c r="I258" s="103">
        <f t="shared" si="89"/>
        <v>0.038479539432006944</v>
      </c>
      <c r="J258" s="104"/>
      <c r="K258" s="15">
        <v>11196.336</v>
      </c>
      <c r="L258" s="15">
        <v>10781.47</v>
      </c>
      <c r="M258" s="90">
        <f t="shared" si="90"/>
        <v>414.866</v>
      </c>
      <c r="N258" s="103">
        <f t="shared" si="91"/>
        <v>0.03847953943200695</v>
      </c>
      <c r="O258" s="104"/>
      <c r="P258" s="15">
        <v>16587.071</v>
      </c>
      <c r="Q258" s="15">
        <v>16175.06</v>
      </c>
      <c r="R258" s="90">
        <f t="shared" si="92"/>
        <v>412.0110000000004</v>
      </c>
      <c r="S258" s="103">
        <f t="shared" si="93"/>
        <v>0.025471992066799162</v>
      </c>
      <c r="T258" s="104"/>
      <c r="U258" s="15">
        <v>65103.686</v>
      </c>
      <c r="V258" s="15">
        <v>64717.37</v>
      </c>
      <c r="W258" s="90">
        <f t="shared" si="94"/>
        <v>386.3159999999989</v>
      </c>
      <c r="X258" s="103">
        <f t="shared" si="95"/>
        <v>0.005969278417834329</v>
      </c>
    </row>
    <row r="259" spans="1:24" s="14" customFormat="1" ht="12.75" hidden="1" outlineLevel="2">
      <c r="A259" s="14" t="s">
        <v>953</v>
      </c>
      <c r="B259" s="14" t="s">
        <v>954</v>
      </c>
      <c r="C259" s="54" t="s">
        <v>1516</v>
      </c>
      <c r="D259" s="15"/>
      <c r="E259" s="15"/>
      <c r="F259" s="15">
        <v>27099.22</v>
      </c>
      <c r="G259" s="15">
        <v>35139.21</v>
      </c>
      <c r="H259" s="90">
        <f t="shared" si="88"/>
        <v>-8039.989999999998</v>
      </c>
      <c r="I259" s="103">
        <f t="shared" si="89"/>
        <v>-0.22880394863743375</v>
      </c>
      <c r="J259" s="104"/>
      <c r="K259" s="15">
        <v>56299.590000000004</v>
      </c>
      <c r="L259" s="15">
        <v>64470.14</v>
      </c>
      <c r="M259" s="90">
        <f t="shared" si="90"/>
        <v>-8170.549999999996</v>
      </c>
      <c r="N259" s="103">
        <f t="shared" si="91"/>
        <v>-0.12673386470077458</v>
      </c>
      <c r="O259" s="104"/>
      <c r="P259" s="15">
        <v>81108.04000000001</v>
      </c>
      <c r="Q259" s="15">
        <v>87684.84</v>
      </c>
      <c r="R259" s="90">
        <f t="shared" si="92"/>
        <v>-6576.799999999988</v>
      </c>
      <c r="S259" s="103">
        <f t="shared" si="93"/>
        <v>-0.07500498375773952</v>
      </c>
      <c r="T259" s="104"/>
      <c r="U259" s="15">
        <v>325968.49000000005</v>
      </c>
      <c r="V259" s="15">
        <v>382865.766</v>
      </c>
      <c r="W259" s="90">
        <f t="shared" si="94"/>
        <v>-56897.275999999954</v>
      </c>
      <c r="X259" s="103">
        <f t="shared" si="95"/>
        <v>-0.14860894092056262</v>
      </c>
    </row>
    <row r="260" spans="1:24" s="14" customFormat="1" ht="12.75" hidden="1" outlineLevel="2">
      <c r="A260" s="14" t="s">
        <v>955</v>
      </c>
      <c r="B260" s="14" t="s">
        <v>956</v>
      </c>
      <c r="C260" s="54" t="s">
        <v>1517</v>
      </c>
      <c r="D260" s="15"/>
      <c r="E260" s="15"/>
      <c r="F260" s="15">
        <v>175.96</v>
      </c>
      <c r="G260" s="15">
        <v>871.8100000000001</v>
      </c>
      <c r="H260" s="90">
        <f t="shared" si="88"/>
        <v>-695.85</v>
      </c>
      <c r="I260" s="103">
        <f t="shared" si="89"/>
        <v>-0.7981670318073892</v>
      </c>
      <c r="J260" s="104"/>
      <c r="K260" s="15">
        <v>3390.9</v>
      </c>
      <c r="L260" s="15">
        <v>10356.28</v>
      </c>
      <c r="M260" s="90">
        <f t="shared" si="90"/>
        <v>-6965.380000000001</v>
      </c>
      <c r="N260" s="103">
        <f t="shared" si="91"/>
        <v>-0.6725754807710878</v>
      </c>
      <c r="O260" s="104"/>
      <c r="P260" s="15">
        <v>428.9000000000001</v>
      </c>
      <c r="Q260" s="15">
        <v>3715.3900000000003</v>
      </c>
      <c r="R260" s="90">
        <f t="shared" si="92"/>
        <v>-3286.4900000000002</v>
      </c>
      <c r="S260" s="103">
        <f t="shared" si="93"/>
        <v>-0.8845612439070999</v>
      </c>
      <c r="T260" s="104"/>
      <c r="U260" s="15">
        <v>4997.37</v>
      </c>
      <c r="V260" s="15">
        <v>21286.71</v>
      </c>
      <c r="W260" s="90">
        <f t="shared" si="94"/>
        <v>-16289.34</v>
      </c>
      <c r="X260" s="103">
        <f t="shared" si="95"/>
        <v>-0.7652352101381567</v>
      </c>
    </row>
    <row r="261" spans="1:24" s="14" customFormat="1" ht="12.75" hidden="1" outlineLevel="2">
      <c r="A261" s="14" t="s">
        <v>957</v>
      </c>
      <c r="B261" s="14" t="s">
        <v>958</v>
      </c>
      <c r="C261" s="54" t="s">
        <v>1518</v>
      </c>
      <c r="D261" s="15"/>
      <c r="E261" s="15"/>
      <c r="F261" s="15">
        <v>0</v>
      </c>
      <c r="G261" s="15">
        <v>0</v>
      </c>
      <c r="H261" s="90">
        <f t="shared" si="88"/>
        <v>0</v>
      </c>
      <c r="I261" s="103">
        <f t="shared" si="89"/>
        <v>0</v>
      </c>
      <c r="J261" s="104"/>
      <c r="K261" s="15">
        <v>6.49</v>
      </c>
      <c r="L261" s="15">
        <v>0</v>
      </c>
      <c r="M261" s="90">
        <f t="shared" si="90"/>
        <v>6.49</v>
      </c>
      <c r="N261" s="103" t="str">
        <f t="shared" si="91"/>
        <v>N.M.</v>
      </c>
      <c r="O261" s="104"/>
      <c r="P261" s="15">
        <v>6.49</v>
      </c>
      <c r="Q261" s="15">
        <v>0</v>
      </c>
      <c r="R261" s="90">
        <f t="shared" si="92"/>
        <v>6.49</v>
      </c>
      <c r="S261" s="103" t="str">
        <f t="shared" si="93"/>
        <v>N.M.</v>
      </c>
      <c r="T261" s="104"/>
      <c r="U261" s="15">
        <v>6.49</v>
      </c>
      <c r="V261" s="15">
        <v>-6.3500000000000005</v>
      </c>
      <c r="W261" s="90">
        <f t="shared" si="94"/>
        <v>12.84</v>
      </c>
      <c r="X261" s="103">
        <f t="shared" si="95"/>
        <v>2.022047244094488</v>
      </c>
    </row>
    <row r="262" spans="1:24" s="14" customFormat="1" ht="12.75" hidden="1" outlineLevel="2">
      <c r="A262" s="14" t="s">
        <v>959</v>
      </c>
      <c r="B262" s="14" t="s">
        <v>960</v>
      </c>
      <c r="C262" s="54" t="s">
        <v>1519</v>
      </c>
      <c r="D262" s="15"/>
      <c r="E262" s="15"/>
      <c r="F262" s="15">
        <v>53872.97</v>
      </c>
      <c r="G262" s="15">
        <v>50246.21</v>
      </c>
      <c r="H262" s="90">
        <f t="shared" si="88"/>
        <v>3626.760000000002</v>
      </c>
      <c r="I262" s="103">
        <f t="shared" si="89"/>
        <v>0.0721797723649207</v>
      </c>
      <c r="J262" s="104"/>
      <c r="K262" s="15">
        <v>145218.94</v>
      </c>
      <c r="L262" s="15">
        <v>99537.01000000001</v>
      </c>
      <c r="M262" s="90">
        <f t="shared" si="90"/>
        <v>45681.92999999999</v>
      </c>
      <c r="N262" s="103">
        <f t="shared" si="91"/>
        <v>0.4589441655922756</v>
      </c>
      <c r="O262" s="104"/>
      <c r="P262" s="15">
        <v>191112.85</v>
      </c>
      <c r="Q262" s="15">
        <v>181005.68</v>
      </c>
      <c r="R262" s="90">
        <f t="shared" si="92"/>
        <v>10107.170000000013</v>
      </c>
      <c r="S262" s="103">
        <f t="shared" si="93"/>
        <v>0.05583896593742259</v>
      </c>
      <c r="T262" s="104"/>
      <c r="U262" s="15">
        <v>607541.73</v>
      </c>
      <c r="V262" s="15">
        <v>581963.92</v>
      </c>
      <c r="W262" s="90">
        <f t="shared" si="94"/>
        <v>25577.80999999994</v>
      </c>
      <c r="X262" s="103">
        <f t="shared" si="95"/>
        <v>0.043950851798510014</v>
      </c>
    </row>
    <row r="263" spans="1:24" s="14" customFormat="1" ht="12.75" hidden="1" outlineLevel="2">
      <c r="A263" s="14" t="s">
        <v>961</v>
      </c>
      <c r="B263" s="14" t="s">
        <v>962</v>
      </c>
      <c r="C263" s="54" t="s">
        <v>1520</v>
      </c>
      <c r="D263" s="15"/>
      <c r="E263" s="15"/>
      <c r="F263" s="15">
        <v>3378.53</v>
      </c>
      <c r="G263" s="15">
        <v>3250.04</v>
      </c>
      <c r="H263" s="90">
        <f aca="true" t="shared" si="96" ref="H263:H294">+F263-G263</f>
        <v>128.49000000000024</v>
      </c>
      <c r="I263" s="103">
        <f aca="true" t="shared" si="97" ref="I263:I294">IF(G263&lt;0,IF(H263=0,0,IF(OR(G263=0,F263=0),"N.M.",IF(ABS(H263/G263)&gt;=10,"N.M.",H263/(-G263)))),IF(H263=0,0,IF(OR(G263=0,F263=0),"N.M.",IF(ABS(H263/G263)&gt;=10,"N.M.",H263/G263))))</f>
        <v>0.03953489803202429</v>
      </c>
      <c r="J263" s="104"/>
      <c r="K263" s="15">
        <v>7477.56</v>
      </c>
      <c r="L263" s="15">
        <v>7190.71</v>
      </c>
      <c r="M263" s="90">
        <f aca="true" t="shared" si="98" ref="M263:M294">+K263-L263</f>
        <v>286.85000000000036</v>
      </c>
      <c r="N263" s="103">
        <f aca="true" t="shared" si="99" ref="N263:N294">IF(L263&lt;0,IF(M263=0,0,IF(OR(L263=0,K263=0),"N.M.",IF(ABS(M263/L263)&gt;=10,"N.M.",M263/(-L263)))),IF(M263=0,0,IF(OR(L263=0,K263=0),"N.M.",IF(ABS(M263/L263)&gt;=10,"N.M.",M263/L263))))</f>
        <v>0.03989174921530702</v>
      </c>
      <c r="O263" s="104"/>
      <c r="P263" s="15">
        <v>12621.76</v>
      </c>
      <c r="Q263" s="15">
        <v>10436.58</v>
      </c>
      <c r="R263" s="90">
        <f aca="true" t="shared" si="100" ref="R263:R294">+P263-Q263</f>
        <v>2185.1800000000003</v>
      </c>
      <c r="S263" s="103">
        <f aca="true" t="shared" si="101" ref="S263:S294">IF(Q263&lt;0,IF(R263=0,0,IF(OR(Q263=0,P263=0),"N.M.",IF(ABS(R263/Q263)&gt;=10,"N.M.",R263/(-Q263)))),IF(R263=0,0,IF(OR(Q263=0,P263=0),"N.M.",IF(ABS(R263/Q263)&gt;=10,"N.M.",R263/Q263))))</f>
        <v>0.20937701814195842</v>
      </c>
      <c r="T263" s="104"/>
      <c r="U263" s="15">
        <v>47860.84</v>
      </c>
      <c r="V263" s="15">
        <v>39647.23</v>
      </c>
      <c r="W263" s="90">
        <f aca="true" t="shared" si="102" ref="W263:W294">+U263-V263</f>
        <v>8213.609999999993</v>
      </c>
      <c r="X263" s="103">
        <f aca="true" t="shared" si="103" ref="X263:X294">IF(V263&lt;0,IF(W263=0,0,IF(OR(V263=0,U263=0),"N.M.",IF(ABS(W263/V263)&gt;=10,"N.M.",W263/(-V263)))),IF(W263=0,0,IF(OR(V263=0,U263=0),"N.M.",IF(ABS(W263/V263)&gt;=10,"N.M.",W263/V263))))</f>
        <v>0.20716731030137522</v>
      </c>
    </row>
    <row r="264" spans="1:24" s="14" customFormat="1" ht="12.75" hidden="1" outlineLevel="2">
      <c r="A264" s="14" t="s">
        <v>963</v>
      </c>
      <c r="B264" s="14" t="s">
        <v>964</v>
      </c>
      <c r="C264" s="54" t="s">
        <v>1521</v>
      </c>
      <c r="D264" s="15"/>
      <c r="E264" s="15"/>
      <c r="F264" s="15">
        <v>-114.29</v>
      </c>
      <c r="G264" s="15">
        <v>8671.37</v>
      </c>
      <c r="H264" s="90">
        <f t="shared" si="96"/>
        <v>-8785.660000000002</v>
      </c>
      <c r="I264" s="103">
        <f t="shared" si="97"/>
        <v>-1.0131801549236166</v>
      </c>
      <c r="J264" s="104"/>
      <c r="K264" s="15">
        <v>6337.99</v>
      </c>
      <c r="L264" s="15">
        <v>11375.210000000001</v>
      </c>
      <c r="M264" s="90">
        <f t="shared" si="98"/>
        <v>-5037.220000000001</v>
      </c>
      <c r="N264" s="103">
        <f t="shared" si="99"/>
        <v>-0.4428243522537167</v>
      </c>
      <c r="O264" s="104"/>
      <c r="P264" s="15">
        <v>8661.1</v>
      </c>
      <c r="Q264" s="15">
        <v>13284.900000000001</v>
      </c>
      <c r="R264" s="90">
        <f t="shared" si="100"/>
        <v>-4623.800000000001</v>
      </c>
      <c r="S264" s="103">
        <f t="shared" si="101"/>
        <v>-0.34804928904244675</v>
      </c>
      <c r="T264" s="104"/>
      <c r="U264" s="15">
        <v>40306.26</v>
      </c>
      <c r="V264" s="15">
        <v>61163.15</v>
      </c>
      <c r="W264" s="90">
        <f t="shared" si="102"/>
        <v>-20856.89</v>
      </c>
      <c r="X264" s="103">
        <f t="shared" si="103"/>
        <v>-0.3410041830742857</v>
      </c>
    </row>
    <row r="265" spans="1:24" s="14" customFormat="1" ht="12.75" hidden="1" outlineLevel="2">
      <c r="A265" s="14" t="s">
        <v>965</v>
      </c>
      <c r="B265" s="14" t="s">
        <v>966</v>
      </c>
      <c r="C265" s="54" t="s">
        <v>1522</v>
      </c>
      <c r="D265" s="15"/>
      <c r="E265" s="15"/>
      <c r="F265" s="15">
        <v>42566.840000000004</v>
      </c>
      <c r="G265" s="15">
        <v>41419.33</v>
      </c>
      <c r="H265" s="90">
        <f t="shared" si="96"/>
        <v>1147.510000000002</v>
      </c>
      <c r="I265" s="103">
        <f t="shared" si="97"/>
        <v>0.027704697299545937</v>
      </c>
      <c r="J265" s="104"/>
      <c r="K265" s="15">
        <v>92528.03</v>
      </c>
      <c r="L265" s="15">
        <v>126791.3</v>
      </c>
      <c r="M265" s="90">
        <f t="shared" si="98"/>
        <v>-34263.270000000004</v>
      </c>
      <c r="N265" s="103">
        <f t="shared" si="99"/>
        <v>-0.27023360435613486</v>
      </c>
      <c r="O265" s="104"/>
      <c r="P265" s="15">
        <v>138108.65</v>
      </c>
      <c r="Q265" s="15">
        <v>165015.6</v>
      </c>
      <c r="R265" s="90">
        <f t="shared" si="100"/>
        <v>-26906.95000000001</v>
      </c>
      <c r="S265" s="103">
        <f t="shared" si="101"/>
        <v>-0.16305700794349146</v>
      </c>
      <c r="T265" s="104"/>
      <c r="U265" s="15">
        <v>498403.43000000005</v>
      </c>
      <c r="V265" s="15">
        <v>557310.53</v>
      </c>
      <c r="W265" s="90">
        <f t="shared" si="102"/>
        <v>-58907.09999999998</v>
      </c>
      <c r="X265" s="103">
        <f t="shared" si="103"/>
        <v>-0.1056988820936148</v>
      </c>
    </row>
    <row r="266" spans="1:24" s="14" customFormat="1" ht="12.75" hidden="1" outlineLevel="2">
      <c r="A266" s="14" t="s">
        <v>967</v>
      </c>
      <c r="B266" s="14" t="s">
        <v>968</v>
      </c>
      <c r="C266" s="54" t="s">
        <v>1523</v>
      </c>
      <c r="D266" s="15"/>
      <c r="E266" s="15"/>
      <c r="F266" s="15">
        <v>208583.12</v>
      </c>
      <c r="G266" s="15">
        <v>174976.08000000002</v>
      </c>
      <c r="H266" s="90">
        <f t="shared" si="96"/>
        <v>33607.03999999998</v>
      </c>
      <c r="I266" s="103">
        <f t="shared" si="97"/>
        <v>0.1920664813156174</v>
      </c>
      <c r="J266" s="104"/>
      <c r="K266" s="15">
        <v>467119.18</v>
      </c>
      <c r="L266" s="15">
        <v>401161.93</v>
      </c>
      <c r="M266" s="90">
        <f t="shared" si="98"/>
        <v>65957.25</v>
      </c>
      <c r="N266" s="103">
        <f t="shared" si="99"/>
        <v>0.16441552666774736</v>
      </c>
      <c r="O266" s="104"/>
      <c r="P266" s="15">
        <v>739326.12</v>
      </c>
      <c r="Q266" s="15">
        <v>575806.6</v>
      </c>
      <c r="R266" s="90">
        <f t="shared" si="100"/>
        <v>163519.52000000002</v>
      </c>
      <c r="S266" s="103">
        <f t="shared" si="101"/>
        <v>0.2839834069286459</v>
      </c>
      <c r="T266" s="104"/>
      <c r="U266" s="15">
        <v>2474259.65</v>
      </c>
      <c r="V266" s="15">
        <v>2478915.71</v>
      </c>
      <c r="W266" s="90">
        <f t="shared" si="102"/>
        <v>-4656.060000000056</v>
      </c>
      <c r="X266" s="103">
        <f t="shared" si="103"/>
        <v>-0.0018782647514868733</v>
      </c>
    </row>
    <row r="267" spans="1:24" s="14" customFormat="1" ht="12.75" hidden="1" outlineLevel="2">
      <c r="A267" s="14" t="s">
        <v>969</v>
      </c>
      <c r="B267" s="14" t="s">
        <v>970</v>
      </c>
      <c r="C267" s="54" t="s">
        <v>1524</v>
      </c>
      <c r="D267" s="15"/>
      <c r="E267" s="15"/>
      <c r="F267" s="15">
        <v>2966.03</v>
      </c>
      <c r="G267" s="15">
        <v>2705.3</v>
      </c>
      <c r="H267" s="90">
        <f t="shared" si="96"/>
        <v>260.73</v>
      </c>
      <c r="I267" s="103">
        <f t="shared" si="97"/>
        <v>0.09637748124052785</v>
      </c>
      <c r="J267" s="104"/>
      <c r="K267" s="15">
        <v>6260.7300000000005</v>
      </c>
      <c r="L267" s="15">
        <v>5607.08</v>
      </c>
      <c r="M267" s="90">
        <f t="shared" si="98"/>
        <v>653.6500000000005</v>
      </c>
      <c r="N267" s="103">
        <f t="shared" si="99"/>
        <v>0.11657582913031392</v>
      </c>
      <c r="O267" s="104"/>
      <c r="P267" s="15">
        <v>9229.18</v>
      </c>
      <c r="Q267" s="15">
        <v>8258.92</v>
      </c>
      <c r="R267" s="90">
        <f t="shared" si="100"/>
        <v>970.2600000000002</v>
      </c>
      <c r="S267" s="103">
        <f t="shared" si="101"/>
        <v>0.11748025165518013</v>
      </c>
      <c r="T267" s="104"/>
      <c r="U267" s="15">
        <v>33878.86</v>
      </c>
      <c r="V267" s="15">
        <v>38807.08</v>
      </c>
      <c r="W267" s="90">
        <f t="shared" si="102"/>
        <v>-4928.220000000001</v>
      </c>
      <c r="X267" s="103">
        <f t="shared" si="103"/>
        <v>-0.1269928064672735</v>
      </c>
    </row>
    <row r="268" spans="1:24" s="14" customFormat="1" ht="12.75" hidden="1" outlineLevel="2">
      <c r="A268" s="14" t="s">
        <v>971</v>
      </c>
      <c r="B268" s="14" t="s">
        <v>972</v>
      </c>
      <c r="C268" s="54" t="s">
        <v>1525</v>
      </c>
      <c r="D268" s="15"/>
      <c r="E268" s="15"/>
      <c r="F268" s="15">
        <v>49547.72</v>
      </c>
      <c r="G268" s="15">
        <v>35569.700000000004</v>
      </c>
      <c r="H268" s="90">
        <f t="shared" si="96"/>
        <v>13978.019999999997</v>
      </c>
      <c r="I268" s="103">
        <f t="shared" si="97"/>
        <v>0.39297548194109017</v>
      </c>
      <c r="J268" s="104"/>
      <c r="K268" s="15">
        <v>93816.44</v>
      </c>
      <c r="L268" s="15">
        <v>50193.37</v>
      </c>
      <c r="M268" s="90">
        <f t="shared" si="98"/>
        <v>43623.07</v>
      </c>
      <c r="N268" s="103">
        <f t="shared" si="99"/>
        <v>0.8691002417251521</v>
      </c>
      <c r="O268" s="104"/>
      <c r="P268" s="15">
        <v>167051.93</v>
      </c>
      <c r="Q268" s="15">
        <v>135685.24</v>
      </c>
      <c r="R268" s="90">
        <f t="shared" si="100"/>
        <v>31366.690000000002</v>
      </c>
      <c r="S268" s="103">
        <f t="shared" si="101"/>
        <v>0.23117245471946693</v>
      </c>
      <c r="T268" s="104"/>
      <c r="U268" s="15">
        <v>683391.3800000001</v>
      </c>
      <c r="V268" s="15">
        <v>712435.97</v>
      </c>
      <c r="W268" s="90">
        <f t="shared" si="102"/>
        <v>-29044.58999999985</v>
      </c>
      <c r="X268" s="103">
        <f t="shared" si="103"/>
        <v>-0.04076800052641903</v>
      </c>
    </row>
    <row r="269" spans="1:24" s="14" customFormat="1" ht="12.75" hidden="1" outlineLevel="2">
      <c r="A269" s="14" t="s">
        <v>973</v>
      </c>
      <c r="B269" s="14" t="s">
        <v>974</v>
      </c>
      <c r="C269" s="54" t="s">
        <v>1526</v>
      </c>
      <c r="D269" s="15"/>
      <c r="E269" s="15"/>
      <c r="F269" s="15">
        <v>8736</v>
      </c>
      <c r="G269" s="15">
        <v>8744.85</v>
      </c>
      <c r="H269" s="90">
        <f t="shared" si="96"/>
        <v>-8.850000000000364</v>
      </c>
      <c r="I269" s="103">
        <f t="shared" si="97"/>
        <v>-0.0010120242199695092</v>
      </c>
      <c r="J269" s="104"/>
      <c r="K269" s="15">
        <v>18445.22</v>
      </c>
      <c r="L269" s="15">
        <v>16508.3</v>
      </c>
      <c r="M269" s="90">
        <f t="shared" si="98"/>
        <v>1936.920000000002</v>
      </c>
      <c r="N269" s="103">
        <f t="shared" si="99"/>
        <v>0.11733007032825923</v>
      </c>
      <c r="O269" s="104"/>
      <c r="P269" s="15">
        <v>28979.43</v>
      </c>
      <c r="Q269" s="15">
        <v>23512.85</v>
      </c>
      <c r="R269" s="90">
        <f t="shared" si="100"/>
        <v>5466.580000000002</v>
      </c>
      <c r="S269" s="103">
        <f t="shared" si="101"/>
        <v>0.23249329621887616</v>
      </c>
      <c r="T269" s="104"/>
      <c r="U269" s="15">
        <v>129997.48000000001</v>
      </c>
      <c r="V269" s="15">
        <v>116724.64</v>
      </c>
      <c r="W269" s="90">
        <f t="shared" si="102"/>
        <v>13272.840000000011</v>
      </c>
      <c r="X269" s="103">
        <f t="shared" si="103"/>
        <v>0.11371069553095225</v>
      </c>
    </row>
    <row r="270" spans="1:24" s="14" customFormat="1" ht="12.75" hidden="1" outlineLevel="2">
      <c r="A270" s="14" t="s">
        <v>975</v>
      </c>
      <c r="B270" s="14" t="s">
        <v>976</v>
      </c>
      <c r="C270" s="54" t="s">
        <v>1527</v>
      </c>
      <c r="D270" s="15"/>
      <c r="E270" s="15"/>
      <c r="F270" s="15">
        <v>8186.45</v>
      </c>
      <c r="G270" s="15">
        <v>7091.21</v>
      </c>
      <c r="H270" s="90">
        <f t="shared" si="96"/>
        <v>1095.2399999999998</v>
      </c>
      <c r="I270" s="103">
        <f t="shared" si="97"/>
        <v>0.15445036883691216</v>
      </c>
      <c r="J270" s="104"/>
      <c r="K270" s="15">
        <v>15449.630000000001</v>
      </c>
      <c r="L270" s="15">
        <v>14506.18</v>
      </c>
      <c r="M270" s="90">
        <f t="shared" si="98"/>
        <v>943.4500000000007</v>
      </c>
      <c r="N270" s="103">
        <f t="shared" si="99"/>
        <v>0.06503779768347012</v>
      </c>
      <c r="O270" s="104"/>
      <c r="P270" s="15">
        <v>22762.920000000002</v>
      </c>
      <c r="Q270" s="15">
        <v>21732.42</v>
      </c>
      <c r="R270" s="90">
        <f t="shared" si="100"/>
        <v>1030.5000000000036</v>
      </c>
      <c r="S270" s="103">
        <f t="shared" si="101"/>
        <v>0.0474176368761511</v>
      </c>
      <c r="T270" s="104"/>
      <c r="U270" s="15">
        <v>97202.71</v>
      </c>
      <c r="V270" s="15">
        <v>99818.73000000001</v>
      </c>
      <c r="W270" s="90">
        <f t="shared" si="102"/>
        <v>-2616.020000000004</v>
      </c>
      <c r="X270" s="103">
        <f t="shared" si="103"/>
        <v>-0.02620770670995317</v>
      </c>
    </row>
    <row r="271" spans="1:24" s="14" customFormat="1" ht="12.75" hidden="1" outlineLevel="2">
      <c r="A271" s="14" t="s">
        <v>977</v>
      </c>
      <c r="B271" s="14" t="s">
        <v>978</v>
      </c>
      <c r="C271" s="54" t="s">
        <v>1528</v>
      </c>
      <c r="D271" s="15"/>
      <c r="E271" s="15"/>
      <c r="F271" s="15">
        <v>66974.24</v>
      </c>
      <c r="G271" s="15">
        <v>74897.37</v>
      </c>
      <c r="H271" s="90">
        <f t="shared" si="96"/>
        <v>-7923.12999999999</v>
      </c>
      <c r="I271" s="103">
        <f t="shared" si="97"/>
        <v>-0.1057864915683954</v>
      </c>
      <c r="J271" s="104"/>
      <c r="K271" s="15">
        <v>133501.01</v>
      </c>
      <c r="L271" s="15">
        <v>141156.66</v>
      </c>
      <c r="M271" s="90">
        <f t="shared" si="98"/>
        <v>-7655.649999999994</v>
      </c>
      <c r="N271" s="103">
        <f t="shared" si="99"/>
        <v>-0.05423513137814393</v>
      </c>
      <c r="O271" s="104"/>
      <c r="P271" s="15">
        <v>204986.95</v>
      </c>
      <c r="Q271" s="15">
        <v>198886.13</v>
      </c>
      <c r="R271" s="90">
        <f t="shared" si="100"/>
        <v>6100.820000000007</v>
      </c>
      <c r="S271" s="103">
        <f t="shared" si="101"/>
        <v>0.03067493947416045</v>
      </c>
      <c r="T271" s="104"/>
      <c r="U271" s="15">
        <v>1000173.02</v>
      </c>
      <c r="V271" s="15">
        <v>947542.1900000001</v>
      </c>
      <c r="W271" s="90">
        <f t="shared" si="102"/>
        <v>52630.82999999996</v>
      </c>
      <c r="X271" s="103">
        <f t="shared" si="103"/>
        <v>0.05554457685942191</v>
      </c>
    </row>
    <row r="272" spans="1:24" s="14" customFormat="1" ht="12.75" hidden="1" outlineLevel="2">
      <c r="A272" s="14" t="s">
        <v>979</v>
      </c>
      <c r="B272" s="14" t="s">
        <v>980</v>
      </c>
      <c r="C272" s="54" t="s">
        <v>1529</v>
      </c>
      <c r="D272" s="15"/>
      <c r="E272" s="15"/>
      <c r="F272" s="15">
        <v>39431.5</v>
      </c>
      <c r="G272" s="15">
        <v>36477.82</v>
      </c>
      <c r="H272" s="90">
        <f t="shared" si="96"/>
        <v>2953.6800000000003</v>
      </c>
      <c r="I272" s="103">
        <f t="shared" si="97"/>
        <v>0.08097194404709493</v>
      </c>
      <c r="J272" s="104"/>
      <c r="K272" s="15">
        <v>87605.56</v>
      </c>
      <c r="L272" s="15">
        <v>74192.26</v>
      </c>
      <c r="M272" s="90">
        <f t="shared" si="98"/>
        <v>13413.300000000003</v>
      </c>
      <c r="N272" s="103">
        <f t="shared" si="99"/>
        <v>0.1807910959984236</v>
      </c>
      <c r="O272" s="104"/>
      <c r="P272" s="15">
        <v>134231.65</v>
      </c>
      <c r="Q272" s="15">
        <v>112900.63</v>
      </c>
      <c r="R272" s="90">
        <f t="shared" si="100"/>
        <v>21331.01999999999</v>
      </c>
      <c r="S272" s="103">
        <f t="shared" si="101"/>
        <v>0.18893623534253076</v>
      </c>
      <c r="T272" s="104"/>
      <c r="U272" s="15">
        <v>488807.11</v>
      </c>
      <c r="V272" s="15">
        <v>405986.14</v>
      </c>
      <c r="W272" s="90">
        <f t="shared" si="102"/>
        <v>82820.96999999997</v>
      </c>
      <c r="X272" s="103">
        <f t="shared" si="103"/>
        <v>0.20399950106671122</v>
      </c>
    </row>
    <row r="273" spans="1:24" s="14" customFormat="1" ht="12.75" hidden="1" outlineLevel="2">
      <c r="A273" s="14" t="s">
        <v>981</v>
      </c>
      <c r="B273" s="14" t="s">
        <v>982</v>
      </c>
      <c r="C273" s="54" t="s">
        <v>1530</v>
      </c>
      <c r="D273" s="15"/>
      <c r="E273" s="15"/>
      <c r="F273" s="15">
        <v>8938.07</v>
      </c>
      <c r="G273" s="15">
        <v>11975.050000000001</v>
      </c>
      <c r="H273" s="90">
        <f t="shared" si="96"/>
        <v>-3036.9800000000014</v>
      </c>
      <c r="I273" s="103">
        <f t="shared" si="97"/>
        <v>-0.253608961966756</v>
      </c>
      <c r="J273" s="104"/>
      <c r="K273" s="15">
        <v>22042.15</v>
      </c>
      <c r="L273" s="15">
        <v>25598.33</v>
      </c>
      <c r="M273" s="90">
        <f t="shared" si="98"/>
        <v>-3556.1800000000003</v>
      </c>
      <c r="N273" s="103">
        <f t="shared" si="99"/>
        <v>-0.13892234376226886</v>
      </c>
      <c r="O273" s="104"/>
      <c r="P273" s="15">
        <v>35390.8</v>
      </c>
      <c r="Q273" s="15">
        <v>45544.22</v>
      </c>
      <c r="R273" s="90">
        <f t="shared" si="100"/>
        <v>-10153.419999999998</v>
      </c>
      <c r="S273" s="103">
        <f t="shared" si="101"/>
        <v>-0.222935424077962</v>
      </c>
      <c r="T273" s="104"/>
      <c r="U273" s="15">
        <v>139841.95</v>
      </c>
      <c r="V273" s="15">
        <v>182782.11</v>
      </c>
      <c r="W273" s="90">
        <f t="shared" si="102"/>
        <v>-42940.159999999974</v>
      </c>
      <c r="X273" s="103">
        <f t="shared" si="103"/>
        <v>-0.23492539833356765</v>
      </c>
    </row>
    <row r="274" spans="1:24" s="14" customFormat="1" ht="12.75" hidden="1" outlineLevel="2">
      <c r="A274" s="14" t="s">
        <v>983</v>
      </c>
      <c r="B274" s="14" t="s">
        <v>984</v>
      </c>
      <c r="C274" s="54" t="s">
        <v>1531</v>
      </c>
      <c r="D274" s="15"/>
      <c r="E274" s="15"/>
      <c r="F274" s="15">
        <v>5350.7</v>
      </c>
      <c r="G274" s="15">
        <v>-11846.11</v>
      </c>
      <c r="H274" s="90">
        <f t="shared" si="96"/>
        <v>17196.81</v>
      </c>
      <c r="I274" s="103">
        <f t="shared" si="97"/>
        <v>1.4516841393503859</v>
      </c>
      <c r="J274" s="104"/>
      <c r="K274" s="15">
        <v>21833.84</v>
      </c>
      <c r="L274" s="15">
        <v>-8353.39</v>
      </c>
      <c r="M274" s="90">
        <f t="shared" si="98"/>
        <v>30187.23</v>
      </c>
      <c r="N274" s="103">
        <f t="shared" si="99"/>
        <v>3.6137699784159487</v>
      </c>
      <c r="O274" s="104"/>
      <c r="P274" s="15">
        <v>21833.33</v>
      </c>
      <c r="Q274" s="15">
        <v>-50609.55</v>
      </c>
      <c r="R274" s="90">
        <f t="shared" si="100"/>
        <v>72442.88</v>
      </c>
      <c r="S274" s="103">
        <f t="shared" si="101"/>
        <v>1.4314073134418306</v>
      </c>
      <c r="T274" s="104"/>
      <c r="U274" s="15">
        <v>40395.4</v>
      </c>
      <c r="V274" s="15">
        <v>-8705.289999999999</v>
      </c>
      <c r="W274" s="90">
        <f t="shared" si="102"/>
        <v>49100.69</v>
      </c>
      <c r="X274" s="103">
        <f t="shared" si="103"/>
        <v>5.64032789258026</v>
      </c>
    </row>
    <row r="275" spans="1:24" s="14" customFormat="1" ht="12.75" hidden="1" outlineLevel="2">
      <c r="A275" s="14" t="s">
        <v>985</v>
      </c>
      <c r="B275" s="14" t="s">
        <v>986</v>
      </c>
      <c r="C275" s="54" t="s">
        <v>1532</v>
      </c>
      <c r="D275" s="15"/>
      <c r="E275" s="15"/>
      <c r="F275" s="15">
        <v>3172</v>
      </c>
      <c r="G275" s="15">
        <v>887.85</v>
      </c>
      <c r="H275" s="90">
        <f t="shared" si="96"/>
        <v>2284.15</v>
      </c>
      <c r="I275" s="103">
        <f t="shared" si="97"/>
        <v>2.5726755645660866</v>
      </c>
      <c r="J275" s="104"/>
      <c r="K275" s="15">
        <v>6305.68</v>
      </c>
      <c r="L275" s="15">
        <v>1589.19</v>
      </c>
      <c r="M275" s="90">
        <f t="shared" si="98"/>
        <v>4716.49</v>
      </c>
      <c r="N275" s="103">
        <f t="shared" si="99"/>
        <v>2.967857839528313</v>
      </c>
      <c r="O275" s="104"/>
      <c r="P275" s="15">
        <v>12321.39</v>
      </c>
      <c r="Q275" s="15">
        <v>6352.639999999999</v>
      </c>
      <c r="R275" s="90">
        <f t="shared" si="100"/>
        <v>5968.75</v>
      </c>
      <c r="S275" s="103">
        <f t="shared" si="101"/>
        <v>0.9395700055410036</v>
      </c>
      <c r="T275" s="104"/>
      <c r="U275" s="15">
        <v>35446.67</v>
      </c>
      <c r="V275" s="15">
        <v>10939.320000000002</v>
      </c>
      <c r="W275" s="90">
        <f t="shared" si="102"/>
        <v>24507.35</v>
      </c>
      <c r="X275" s="103">
        <f t="shared" si="103"/>
        <v>2.2402992142107547</v>
      </c>
    </row>
    <row r="276" spans="1:24" s="14" customFormat="1" ht="12.75" hidden="1" outlineLevel="2">
      <c r="A276" s="14" t="s">
        <v>987</v>
      </c>
      <c r="B276" s="14" t="s">
        <v>988</v>
      </c>
      <c r="C276" s="54" t="s">
        <v>1533</v>
      </c>
      <c r="D276" s="15"/>
      <c r="E276" s="15"/>
      <c r="F276" s="15">
        <v>22482.41</v>
      </c>
      <c r="G276" s="15">
        <v>20545.41</v>
      </c>
      <c r="H276" s="90">
        <f t="shared" si="96"/>
        <v>1937</v>
      </c>
      <c r="I276" s="103">
        <f t="shared" si="97"/>
        <v>0.09427896547209329</v>
      </c>
      <c r="J276" s="104"/>
      <c r="K276" s="15">
        <v>48066.91</v>
      </c>
      <c r="L276" s="15">
        <v>36366.36</v>
      </c>
      <c r="M276" s="90">
        <f t="shared" si="98"/>
        <v>11700.550000000003</v>
      </c>
      <c r="N276" s="103">
        <f t="shared" si="99"/>
        <v>0.32174102659710796</v>
      </c>
      <c r="O276" s="104"/>
      <c r="P276" s="15">
        <v>76649.85</v>
      </c>
      <c r="Q276" s="15">
        <v>50984.86</v>
      </c>
      <c r="R276" s="90">
        <f t="shared" si="100"/>
        <v>25664.990000000005</v>
      </c>
      <c r="S276" s="103">
        <f t="shared" si="101"/>
        <v>0.5033845341538646</v>
      </c>
      <c r="T276" s="104"/>
      <c r="U276" s="15">
        <v>270982.54000000004</v>
      </c>
      <c r="V276" s="15">
        <v>209123.13</v>
      </c>
      <c r="W276" s="90">
        <f t="shared" si="102"/>
        <v>61859.41000000003</v>
      </c>
      <c r="X276" s="103">
        <f t="shared" si="103"/>
        <v>0.2958037688131391</v>
      </c>
    </row>
    <row r="277" spans="1:24" s="14" customFormat="1" ht="12.75" hidden="1" outlineLevel="2">
      <c r="A277" s="14" t="s">
        <v>989</v>
      </c>
      <c r="B277" s="14" t="s">
        <v>990</v>
      </c>
      <c r="C277" s="54" t="s">
        <v>1534</v>
      </c>
      <c r="D277" s="15"/>
      <c r="E277" s="15"/>
      <c r="F277" s="15">
        <v>149.29</v>
      </c>
      <c r="G277" s="15">
        <v>124</v>
      </c>
      <c r="H277" s="90">
        <f t="shared" si="96"/>
        <v>25.289999999999992</v>
      </c>
      <c r="I277" s="103">
        <f t="shared" si="97"/>
        <v>0.20395161290322575</v>
      </c>
      <c r="J277" s="104"/>
      <c r="K277" s="15">
        <v>332.6</v>
      </c>
      <c r="L277" s="15">
        <v>599.48</v>
      </c>
      <c r="M277" s="90">
        <f t="shared" si="98"/>
        <v>-266.88</v>
      </c>
      <c r="N277" s="103">
        <f t="shared" si="99"/>
        <v>-0.44518582771735504</v>
      </c>
      <c r="O277" s="104"/>
      <c r="P277" s="15">
        <v>376.91</v>
      </c>
      <c r="Q277" s="15">
        <v>1060.64</v>
      </c>
      <c r="R277" s="90">
        <f t="shared" si="100"/>
        <v>-683.73</v>
      </c>
      <c r="S277" s="103">
        <f t="shared" si="101"/>
        <v>-0.6446390858349675</v>
      </c>
      <c r="T277" s="104"/>
      <c r="U277" s="15">
        <v>2209.2400000000002</v>
      </c>
      <c r="V277" s="15">
        <v>4762.360000000001</v>
      </c>
      <c r="W277" s="90">
        <f t="shared" si="102"/>
        <v>-2553.1200000000003</v>
      </c>
      <c r="X277" s="103">
        <f t="shared" si="103"/>
        <v>-0.536103948462527</v>
      </c>
    </row>
    <row r="278" spans="1:24" s="14" customFormat="1" ht="12.75" hidden="1" outlineLevel="2">
      <c r="A278" s="14" t="s">
        <v>991</v>
      </c>
      <c r="B278" s="14" t="s">
        <v>992</v>
      </c>
      <c r="C278" s="54" t="s">
        <v>1535</v>
      </c>
      <c r="D278" s="15"/>
      <c r="E278" s="15"/>
      <c r="F278" s="15">
        <v>42827.58</v>
      </c>
      <c r="G278" s="15">
        <v>33346.590000000004</v>
      </c>
      <c r="H278" s="90">
        <f t="shared" si="96"/>
        <v>9480.989999999998</v>
      </c>
      <c r="I278" s="103">
        <f t="shared" si="97"/>
        <v>0.2843166272773317</v>
      </c>
      <c r="J278" s="104"/>
      <c r="K278" s="15">
        <v>87973.89</v>
      </c>
      <c r="L278" s="15">
        <v>72444.21</v>
      </c>
      <c r="M278" s="90">
        <f t="shared" si="98"/>
        <v>15529.679999999993</v>
      </c>
      <c r="N278" s="103">
        <f t="shared" si="99"/>
        <v>0.21436744220138493</v>
      </c>
      <c r="O278" s="104"/>
      <c r="P278" s="15">
        <v>135140.13</v>
      </c>
      <c r="Q278" s="15">
        <v>105935.01000000001</v>
      </c>
      <c r="R278" s="90">
        <f t="shared" si="100"/>
        <v>29205.119999999995</v>
      </c>
      <c r="S278" s="103">
        <f t="shared" si="101"/>
        <v>0.275689028584601</v>
      </c>
      <c r="T278" s="104"/>
      <c r="U278" s="15">
        <v>498488.9</v>
      </c>
      <c r="V278" s="15">
        <v>443922.92000000004</v>
      </c>
      <c r="W278" s="90">
        <f t="shared" si="102"/>
        <v>54565.97999999998</v>
      </c>
      <c r="X278" s="103">
        <f t="shared" si="103"/>
        <v>0.12291769030533493</v>
      </c>
    </row>
    <row r="279" spans="1:24" s="14" customFormat="1" ht="12.75" hidden="1" outlineLevel="2">
      <c r="A279" s="14" t="s">
        <v>993</v>
      </c>
      <c r="B279" s="14" t="s">
        <v>994</v>
      </c>
      <c r="C279" s="54" t="s">
        <v>1536</v>
      </c>
      <c r="D279" s="15"/>
      <c r="E279" s="15"/>
      <c r="F279" s="15">
        <v>326098.11</v>
      </c>
      <c r="G279" s="15">
        <v>153814.51</v>
      </c>
      <c r="H279" s="90">
        <f t="shared" si="96"/>
        <v>172283.59999999998</v>
      </c>
      <c r="I279" s="103">
        <f t="shared" si="97"/>
        <v>1.1200737823759277</v>
      </c>
      <c r="J279" s="104"/>
      <c r="K279" s="15">
        <v>741407.89</v>
      </c>
      <c r="L279" s="15">
        <v>305969.26</v>
      </c>
      <c r="M279" s="90">
        <f t="shared" si="98"/>
        <v>435438.63</v>
      </c>
      <c r="N279" s="103">
        <f t="shared" si="99"/>
        <v>1.423145024438076</v>
      </c>
      <c r="O279" s="104"/>
      <c r="P279" s="15">
        <v>1066848.65</v>
      </c>
      <c r="Q279" s="15">
        <v>391760.43</v>
      </c>
      <c r="R279" s="90">
        <f t="shared" si="100"/>
        <v>675088.22</v>
      </c>
      <c r="S279" s="103">
        <f t="shared" si="101"/>
        <v>1.7232169670632635</v>
      </c>
      <c r="T279" s="104"/>
      <c r="U279" s="15">
        <v>2256325.33</v>
      </c>
      <c r="V279" s="15">
        <v>960658.78</v>
      </c>
      <c r="W279" s="90">
        <f t="shared" si="102"/>
        <v>1295666.55</v>
      </c>
      <c r="X279" s="103">
        <f t="shared" si="103"/>
        <v>1.3487271203621332</v>
      </c>
    </row>
    <row r="280" spans="1:24" s="14" customFormat="1" ht="12.75" hidden="1" outlineLevel="2">
      <c r="A280" s="14" t="s">
        <v>995</v>
      </c>
      <c r="B280" s="14" t="s">
        <v>996</v>
      </c>
      <c r="C280" s="54" t="s">
        <v>1537</v>
      </c>
      <c r="D280" s="15"/>
      <c r="E280" s="15"/>
      <c r="F280" s="15">
        <v>6089.07</v>
      </c>
      <c r="G280" s="15">
        <v>279.83</v>
      </c>
      <c r="H280" s="90">
        <f t="shared" si="96"/>
        <v>5809.24</v>
      </c>
      <c r="I280" s="103" t="str">
        <f t="shared" si="97"/>
        <v>N.M.</v>
      </c>
      <c r="J280" s="104"/>
      <c r="K280" s="15">
        <v>10330.83</v>
      </c>
      <c r="L280" s="15">
        <v>-1071.55</v>
      </c>
      <c r="M280" s="90">
        <f t="shared" si="98"/>
        <v>11402.38</v>
      </c>
      <c r="N280" s="103" t="str">
        <f t="shared" si="99"/>
        <v>N.M.</v>
      </c>
      <c r="O280" s="104"/>
      <c r="P280" s="15">
        <v>16631.86</v>
      </c>
      <c r="Q280" s="15">
        <v>34362.45</v>
      </c>
      <c r="R280" s="90">
        <f t="shared" si="100"/>
        <v>-17730.589999999997</v>
      </c>
      <c r="S280" s="103">
        <f t="shared" si="101"/>
        <v>-0.5159873641140256</v>
      </c>
      <c r="T280" s="104"/>
      <c r="U280" s="15">
        <v>207118.72</v>
      </c>
      <c r="V280" s="15">
        <v>150849.94</v>
      </c>
      <c r="W280" s="90">
        <f t="shared" si="102"/>
        <v>56268.78</v>
      </c>
      <c r="X280" s="103">
        <f t="shared" si="103"/>
        <v>0.3730116167099569</v>
      </c>
    </row>
    <row r="281" spans="1:24" s="14" customFormat="1" ht="12.75" hidden="1" outlineLevel="2">
      <c r="A281" s="14" t="s">
        <v>997</v>
      </c>
      <c r="B281" s="14" t="s">
        <v>998</v>
      </c>
      <c r="C281" s="54" t="s">
        <v>1538</v>
      </c>
      <c r="D281" s="15"/>
      <c r="E281" s="15"/>
      <c r="F281" s="15">
        <v>1472.51</v>
      </c>
      <c r="G281" s="15">
        <v>188.13</v>
      </c>
      <c r="H281" s="90">
        <f t="shared" si="96"/>
        <v>1284.38</v>
      </c>
      <c r="I281" s="103">
        <f t="shared" si="97"/>
        <v>6.827087652155425</v>
      </c>
      <c r="J281" s="104"/>
      <c r="K281" s="15">
        <v>1475.45</v>
      </c>
      <c r="L281" s="15">
        <v>1898.05</v>
      </c>
      <c r="M281" s="90">
        <f t="shared" si="98"/>
        <v>-422.5999999999999</v>
      </c>
      <c r="N281" s="103">
        <f t="shared" si="99"/>
        <v>-0.22264956139195485</v>
      </c>
      <c r="O281" s="104"/>
      <c r="P281" s="15">
        <v>6231.79</v>
      </c>
      <c r="Q281" s="15">
        <v>3339.6099999999997</v>
      </c>
      <c r="R281" s="90">
        <f t="shared" si="100"/>
        <v>2892.1800000000003</v>
      </c>
      <c r="S281" s="103">
        <f t="shared" si="101"/>
        <v>0.8660232781672114</v>
      </c>
      <c r="T281" s="104"/>
      <c r="U281" s="15">
        <v>32148.36</v>
      </c>
      <c r="V281" s="15">
        <v>34766.07000000001</v>
      </c>
      <c r="W281" s="90">
        <f t="shared" si="102"/>
        <v>-2617.7100000000064</v>
      </c>
      <c r="X281" s="103">
        <f t="shared" si="103"/>
        <v>-0.07529496431434458</v>
      </c>
    </row>
    <row r="282" spans="1:24" s="14" customFormat="1" ht="12.75" hidden="1" outlineLevel="2">
      <c r="A282" s="14" t="s">
        <v>999</v>
      </c>
      <c r="B282" s="14" t="s">
        <v>1000</v>
      </c>
      <c r="C282" s="54" t="s">
        <v>1539</v>
      </c>
      <c r="D282" s="15"/>
      <c r="E282" s="15"/>
      <c r="F282" s="15">
        <v>0</v>
      </c>
      <c r="G282" s="15">
        <v>0</v>
      </c>
      <c r="H282" s="90">
        <f t="shared" si="96"/>
        <v>0</v>
      </c>
      <c r="I282" s="103">
        <f t="shared" si="97"/>
        <v>0</v>
      </c>
      <c r="J282" s="104"/>
      <c r="K282" s="15">
        <v>4.04</v>
      </c>
      <c r="L282" s="15">
        <v>0</v>
      </c>
      <c r="M282" s="90">
        <f t="shared" si="98"/>
        <v>4.04</v>
      </c>
      <c r="N282" s="103" t="str">
        <f t="shared" si="99"/>
        <v>N.M.</v>
      </c>
      <c r="O282" s="104"/>
      <c r="P282" s="15">
        <v>61.85</v>
      </c>
      <c r="Q282" s="15">
        <v>0</v>
      </c>
      <c r="R282" s="90">
        <f t="shared" si="100"/>
        <v>61.85</v>
      </c>
      <c r="S282" s="103" t="str">
        <f t="shared" si="101"/>
        <v>N.M.</v>
      </c>
      <c r="T282" s="104"/>
      <c r="U282" s="15">
        <v>61.85</v>
      </c>
      <c r="V282" s="15">
        <v>0</v>
      </c>
      <c r="W282" s="90">
        <f t="shared" si="102"/>
        <v>61.85</v>
      </c>
      <c r="X282" s="103" t="str">
        <f t="shared" si="103"/>
        <v>N.M.</v>
      </c>
    </row>
    <row r="283" spans="1:24" s="14" customFormat="1" ht="12.75" hidden="1" outlineLevel="2">
      <c r="A283" s="14" t="s">
        <v>1001</v>
      </c>
      <c r="B283" s="14" t="s">
        <v>1002</v>
      </c>
      <c r="C283" s="54" t="s">
        <v>1540</v>
      </c>
      <c r="D283" s="15"/>
      <c r="E283" s="15"/>
      <c r="F283" s="15">
        <v>0</v>
      </c>
      <c r="G283" s="15">
        <v>0</v>
      </c>
      <c r="H283" s="90">
        <f t="shared" si="96"/>
        <v>0</v>
      </c>
      <c r="I283" s="103">
        <f t="shared" si="97"/>
        <v>0</v>
      </c>
      <c r="J283" s="104"/>
      <c r="K283" s="15">
        <v>0</v>
      </c>
      <c r="L283" s="15">
        <v>0</v>
      </c>
      <c r="M283" s="90">
        <f t="shared" si="98"/>
        <v>0</v>
      </c>
      <c r="N283" s="103">
        <f t="shared" si="99"/>
        <v>0</v>
      </c>
      <c r="O283" s="104"/>
      <c r="P283" s="15">
        <v>4.09</v>
      </c>
      <c r="Q283" s="15">
        <v>0</v>
      </c>
      <c r="R283" s="90">
        <f t="shared" si="100"/>
        <v>4.09</v>
      </c>
      <c r="S283" s="103" t="str">
        <f t="shared" si="101"/>
        <v>N.M.</v>
      </c>
      <c r="T283" s="104"/>
      <c r="U283" s="15">
        <v>11.56</v>
      </c>
      <c r="V283" s="15">
        <v>0</v>
      </c>
      <c r="W283" s="90">
        <f t="shared" si="102"/>
        <v>11.56</v>
      </c>
      <c r="X283" s="103" t="str">
        <f t="shared" si="103"/>
        <v>N.M.</v>
      </c>
    </row>
    <row r="284" spans="1:24" s="14" customFormat="1" ht="12.75" hidden="1" outlineLevel="2">
      <c r="A284" s="14" t="s">
        <v>1003</v>
      </c>
      <c r="B284" s="14" t="s">
        <v>1004</v>
      </c>
      <c r="C284" s="54" t="s">
        <v>1541</v>
      </c>
      <c r="D284" s="15"/>
      <c r="E284" s="15"/>
      <c r="F284" s="15">
        <v>461640.3</v>
      </c>
      <c r="G284" s="15">
        <v>583233.83</v>
      </c>
      <c r="H284" s="90">
        <f t="shared" si="96"/>
        <v>-121593.52999999997</v>
      </c>
      <c r="I284" s="103">
        <f t="shared" si="97"/>
        <v>-0.20848161362656206</v>
      </c>
      <c r="J284" s="104"/>
      <c r="K284" s="15">
        <v>973929.72</v>
      </c>
      <c r="L284" s="15">
        <v>1131590.91</v>
      </c>
      <c r="M284" s="90">
        <f t="shared" si="98"/>
        <v>-157661.18999999994</v>
      </c>
      <c r="N284" s="103">
        <f t="shared" si="99"/>
        <v>-0.13932702057495314</v>
      </c>
      <c r="O284" s="104"/>
      <c r="P284" s="15">
        <v>1487280.63</v>
      </c>
      <c r="Q284" s="15">
        <v>1756624.68</v>
      </c>
      <c r="R284" s="90">
        <f t="shared" si="100"/>
        <v>-269344.05000000005</v>
      </c>
      <c r="S284" s="103">
        <f t="shared" si="101"/>
        <v>-0.15333044848259791</v>
      </c>
      <c r="T284" s="104"/>
      <c r="U284" s="15">
        <v>7357780.7809999995</v>
      </c>
      <c r="V284" s="15">
        <v>6427268.28</v>
      </c>
      <c r="W284" s="90">
        <f t="shared" si="102"/>
        <v>930512.5009999992</v>
      </c>
      <c r="X284" s="103">
        <f t="shared" si="103"/>
        <v>0.1447757368236073</v>
      </c>
    </row>
    <row r="285" spans="1:24" s="14" customFormat="1" ht="12.75" hidden="1" outlineLevel="2">
      <c r="A285" s="14" t="s">
        <v>1005</v>
      </c>
      <c r="B285" s="14" t="s">
        <v>1006</v>
      </c>
      <c r="C285" s="54" t="s">
        <v>1542</v>
      </c>
      <c r="D285" s="15"/>
      <c r="E285" s="15"/>
      <c r="F285" s="15">
        <v>0</v>
      </c>
      <c r="G285" s="15">
        <v>34.7</v>
      </c>
      <c r="H285" s="90">
        <f t="shared" si="96"/>
        <v>-34.7</v>
      </c>
      <c r="I285" s="103" t="str">
        <f t="shared" si="97"/>
        <v>N.M.</v>
      </c>
      <c r="J285" s="104"/>
      <c r="K285" s="15">
        <v>-46.34</v>
      </c>
      <c r="L285" s="15">
        <v>78.83</v>
      </c>
      <c r="M285" s="90">
        <f t="shared" si="98"/>
        <v>-125.17</v>
      </c>
      <c r="N285" s="103">
        <f t="shared" si="99"/>
        <v>-1.587847266269187</v>
      </c>
      <c r="O285" s="104"/>
      <c r="P285" s="15">
        <v>-131.98000000000002</v>
      </c>
      <c r="Q285" s="15">
        <v>78.83</v>
      </c>
      <c r="R285" s="90">
        <f t="shared" si="100"/>
        <v>-210.81</v>
      </c>
      <c r="S285" s="103">
        <f t="shared" si="101"/>
        <v>-2.6742356970696437</v>
      </c>
      <c r="T285" s="104"/>
      <c r="U285" s="15">
        <v>-78.83000000000001</v>
      </c>
      <c r="V285" s="15">
        <v>78.83</v>
      </c>
      <c r="W285" s="90">
        <f t="shared" si="102"/>
        <v>-157.66000000000003</v>
      </c>
      <c r="X285" s="103">
        <f t="shared" si="103"/>
        <v>-2.0000000000000004</v>
      </c>
    </row>
    <row r="286" spans="1:24" s="14" customFormat="1" ht="12.75" hidden="1" outlineLevel="2">
      <c r="A286" s="14" t="s">
        <v>1007</v>
      </c>
      <c r="B286" s="14" t="s">
        <v>1008</v>
      </c>
      <c r="C286" s="54" t="s">
        <v>1543</v>
      </c>
      <c r="D286" s="15"/>
      <c r="E286" s="15"/>
      <c r="F286" s="15">
        <v>75662.83</v>
      </c>
      <c r="G286" s="15">
        <v>133977.25</v>
      </c>
      <c r="H286" s="90">
        <f t="shared" si="96"/>
        <v>-58314.42</v>
      </c>
      <c r="I286" s="103">
        <f t="shared" si="97"/>
        <v>-0.4352561349035004</v>
      </c>
      <c r="J286" s="104"/>
      <c r="K286" s="15">
        <v>242437.83000000002</v>
      </c>
      <c r="L286" s="15">
        <v>389803.91000000003</v>
      </c>
      <c r="M286" s="90">
        <f t="shared" si="98"/>
        <v>-147366.08000000002</v>
      </c>
      <c r="N286" s="103">
        <f t="shared" si="99"/>
        <v>-0.378051826109184</v>
      </c>
      <c r="O286" s="104"/>
      <c r="P286" s="15">
        <v>86149.93000000002</v>
      </c>
      <c r="Q286" s="15">
        <v>226384.77000000002</v>
      </c>
      <c r="R286" s="90">
        <f t="shared" si="100"/>
        <v>-140234.84</v>
      </c>
      <c r="S286" s="103">
        <f t="shared" si="101"/>
        <v>-0.6194535082903324</v>
      </c>
      <c r="T286" s="104"/>
      <c r="U286" s="15">
        <v>594489.595</v>
      </c>
      <c r="V286" s="15">
        <v>638146.01</v>
      </c>
      <c r="W286" s="90">
        <f t="shared" si="102"/>
        <v>-43656.41500000004</v>
      </c>
      <c r="X286" s="103">
        <f t="shared" si="103"/>
        <v>-0.06841132642982448</v>
      </c>
    </row>
    <row r="287" spans="1:24" s="14" customFormat="1" ht="12.75" hidden="1" outlineLevel="2">
      <c r="A287" s="14" t="s">
        <v>1009</v>
      </c>
      <c r="B287" s="14" t="s">
        <v>1010</v>
      </c>
      <c r="C287" s="54" t="s">
        <v>1544</v>
      </c>
      <c r="D287" s="15"/>
      <c r="E287" s="15"/>
      <c r="F287" s="15">
        <v>0</v>
      </c>
      <c r="G287" s="15">
        <v>27.51</v>
      </c>
      <c r="H287" s="90">
        <f t="shared" si="96"/>
        <v>-27.51</v>
      </c>
      <c r="I287" s="103" t="str">
        <f t="shared" si="97"/>
        <v>N.M.</v>
      </c>
      <c r="J287" s="104"/>
      <c r="K287" s="15">
        <v>-2.32</v>
      </c>
      <c r="L287" s="15">
        <v>34.39</v>
      </c>
      <c r="M287" s="90">
        <f t="shared" si="98"/>
        <v>-36.71</v>
      </c>
      <c r="N287" s="103">
        <f t="shared" si="99"/>
        <v>-1.0674614713579529</v>
      </c>
      <c r="O287" s="104"/>
      <c r="P287" s="15">
        <v>6.640000000000001</v>
      </c>
      <c r="Q287" s="15">
        <v>34.39</v>
      </c>
      <c r="R287" s="90">
        <f t="shared" si="100"/>
        <v>-27.75</v>
      </c>
      <c r="S287" s="103">
        <f t="shared" si="101"/>
        <v>-0.8069206164582727</v>
      </c>
      <c r="T287" s="104"/>
      <c r="U287" s="15">
        <v>6.640000000000001</v>
      </c>
      <c r="V287" s="15">
        <v>34.39</v>
      </c>
      <c r="W287" s="90">
        <f t="shared" si="102"/>
        <v>-27.75</v>
      </c>
      <c r="X287" s="103">
        <f t="shared" si="103"/>
        <v>-0.8069206164582727</v>
      </c>
    </row>
    <row r="288" spans="1:24" s="14" customFormat="1" ht="12.75" hidden="1" outlineLevel="2">
      <c r="A288" s="14" t="s">
        <v>1011</v>
      </c>
      <c r="B288" s="14" t="s">
        <v>1012</v>
      </c>
      <c r="C288" s="54" t="s">
        <v>1545</v>
      </c>
      <c r="D288" s="15"/>
      <c r="E288" s="15"/>
      <c r="F288" s="15">
        <v>0</v>
      </c>
      <c r="G288" s="15">
        <v>0</v>
      </c>
      <c r="H288" s="90">
        <f t="shared" si="96"/>
        <v>0</v>
      </c>
      <c r="I288" s="103">
        <f t="shared" si="97"/>
        <v>0</v>
      </c>
      <c r="J288" s="104"/>
      <c r="K288" s="15">
        <v>0</v>
      </c>
      <c r="L288" s="15">
        <v>0</v>
      </c>
      <c r="M288" s="90">
        <f t="shared" si="98"/>
        <v>0</v>
      </c>
      <c r="N288" s="103">
        <f t="shared" si="99"/>
        <v>0</v>
      </c>
      <c r="O288" s="104"/>
      <c r="P288" s="15">
        <v>0</v>
      </c>
      <c r="Q288" s="15">
        <v>0</v>
      </c>
      <c r="R288" s="90">
        <f t="shared" si="100"/>
        <v>0</v>
      </c>
      <c r="S288" s="103">
        <f t="shared" si="101"/>
        <v>0</v>
      </c>
      <c r="T288" s="104"/>
      <c r="U288" s="15">
        <v>647.6</v>
      </c>
      <c r="V288" s="15">
        <v>0</v>
      </c>
      <c r="W288" s="90">
        <f t="shared" si="102"/>
        <v>647.6</v>
      </c>
      <c r="X288" s="103" t="str">
        <f t="shared" si="103"/>
        <v>N.M.</v>
      </c>
    </row>
    <row r="289" spans="1:24" s="14" customFormat="1" ht="12.75" hidden="1" outlineLevel="2">
      <c r="A289" s="14" t="s">
        <v>1013</v>
      </c>
      <c r="B289" s="14" t="s">
        <v>1014</v>
      </c>
      <c r="C289" s="54" t="s">
        <v>1546</v>
      </c>
      <c r="D289" s="15"/>
      <c r="E289" s="15"/>
      <c r="F289" s="15">
        <v>0</v>
      </c>
      <c r="G289" s="15">
        <v>0</v>
      </c>
      <c r="H289" s="90">
        <f t="shared" si="96"/>
        <v>0</v>
      </c>
      <c r="I289" s="103">
        <f t="shared" si="97"/>
        <v>0</v>
      </c>
      <c r="J289" s="104"/>
      <c r="K289" s="15">
        <v>0</v>
      </c>
      <c r="L289" s="15">
        <v>5.33</v>
      </c>
      <c r="M289" s="90">
        <f t="shared" si="98"/>
        <v>-5.33</v>
      </c>
      <c r="N289" s="103" t="str">
        <f t="shared" si="99"/>
        <v>N.M.</v>
      </c>
      <c r="O289" s="104"/>
      <c r="P289" s="15">
        <v>0</v>
      </c>
      <c r="Q289" s="15">
        <v>10.219999999999999</v>
      </c>
      <c r="R289" s="90">
        <f t="shared" si="100"/>
        <v>-10.219999999999999</v>
      </c>
      <c r="S289" s="103" t="str">
        <f t="shared" si="101"/>
        <v>N.M.</v>
      </c>
      <c r="T289" s="104"/>
      <c r="U289" s="15">
        <v>1.56</v>
      </c>
      <c r="V289" s="15">
        <v>25.910000000000004</v>
      </c>
      <c r="W289" s="90">
        <f t="shared" si="102"/>
        <v>-24.350000000000005</v>
      </c>
      <c r="X289" s="103">
        <f t="shared" si="103"/>
        <v>-0.9397915862601313</v>
      </c>
    </row>
    <row r="290" spans="1:24" s="14" customFormat="1" ht="12.75" hidden="1" outlineLevel="2">
      <c r="A290" s="14" t="s">
        <v>1015</v>
      </c>
      <c r="B290" s="14" t="s">
        <v>1016</v>
      </c>
      <c r="C290" s="54" t="s">
        <v>1547</v>
      </c>
      <c r="D290" s="15"/>
      <c r="E290" s="15"/>
      <c r="F290" s="15">
        <v>-102.37</v>
      </c>
      <c r="G290" s="15">
        <v>0</v>
      </c>
      <c r="H290" s="90">
        <f t="shared" si="96"/>
        <v>-102.37</v>
      </c>
      <c r="I290" s="103" t="str">
        <f t="shared" si="97"/>
        <v>N.M.</v>
      </c>
      <c r="J290" s="104"/>
      <c r="K290" s="15">
        <v>-102.37</v>
      </c>
      <c r="L290" s="15">
        <v>0</v>
      </c>
      <c r="M290" s="90">
        <f t="shared" si="98"/>
        <v>-102.37</v>
      </c>
      <c r="N290" s="103" t="str">
        <f t="shared" si="99"/>
        <v>N.M.</v>
      </c>
      <c r="O290" s="104"/>
      <c r="P290" s="15">
        <v>-158.92000000000002</v>
      </c>
      <c r="Q290" s="15">
        <v>0</v>
      </c>
      <c r="R290" s="90">
        <f t="shared" si="100"/>
        <v>-158.92000000000002</v>
      </c>
      <c r="S290" s="103" t="str">
        <f t="shared" si="101"/>
        <v>N.M.</v>
      </c>
      <c r="T290" s="104"/>
      <c r="U290" s="15">
        <v>-259.55</v>
      </c>
      <c r="V290" s="15">
        <v>-6271.22</v>
      </c>
      <c r="W290" s="90">
        <f t="shared" si="102"/>
        <v>6011.67</v>
      </c>
      <c r="X290" s="103">
        <f t="shared" si="103"/>
        <v>0.9586125187762509</v>
      </c>
    </row>
    <row r="291" spans="1:24" s="14" customFormat="1" ht="12.75" hidden="1" outlineLevel="2">
      <c r="A291" s="14" t="s">
        <v>1017</v>
      </c>
      <c r="B291" s="14" t="s">
        <v>1018</v>
      </c>
      <c r="C291" s="54" t="s">
        <v>1548</v>
      </c>
      <c r="D291" s="15"/>
      <c r="E291" s="15"/>
      <c r="F291" s="15">
        <v>-24384</v>
      </c>
      <c r="G291" s="15">
        <v>-31404</v>
      </c>
      <c r="H291" s="90">
        <f t="shared" si="96"/>
        <v>7020</v>
      </c>
      <c r="I291" s="103">
        <f t="shared" si="97"/>
        <v>0.22353840275124187</v>
      </c>
      <c r="J291" s="104"/>
      <c r="K291" s="15">
        <v>-44827</v>
      </c>
      <c r="L291" s="15">
        <v>-57619</v>
      </c>
      <c r="M291" s="90">
        <f t="shared" si="98"/>
        <v>12792</v>
      </c>
      <c r="N291" s="103">
        <f t="shared" si="99"/>
        <v>0.22201010083479408</v>
      </c>
      <c r="O291" s="104"/>
      <c r="P291" s="15">
        <v>-73280.84</v>
      </c>
      <c r="Q291" s="15">
        <v>-84682</v>
      </c>
      <c r="R291" s="90">
        <f t="shared" si="100"/>
        <v>11401.160000000003</v>
      </c>
      <c r="S291" s="103">
        <f t="shared" si="101"/>
        <v>0.1346349873644931</v>
      </c>
      <c r="T291" s="104"/>
      <c r="U291" s="15">
        <v>-366737.24</v>
      </c>
      <c r="V291" s="15">
        <v>-399478.76</v>
      </c>
      <c r="W291" s="90">
        <f t="shared" si="102"/>
        <v>32741.52000000002</v>
      </c>
      <c r="X291" s="103">
        <f t="shared" si="103"/>
        <v>0.08196060286158899</v>
      </c>
    </row>
    <row r="292" spans="1:24" s="14" customFormat="1" ht="12.75" hidden="1" outlineLevel="2">
      <c r="A292" s="14" t="s">
        <v>1019</v>
      </c>
      <c r="B292" s="14" t="s">
        <v>1020</v>
      </c>
      <c r="C292" s="54" t="s">
        <v>1549</v>
      </c>
      <c r="D292" s="15"/>
      <c r="E292" s="15"/>
      <c r="F292" s="15">
        <v>0</v>
      </c>
      <c r="G292" s="15">
        <v>-208.5</v>
      </c>
      <c r="H292" s="90">
        <f t="shared" si="96"/>
        <v>208.5</v>
      </c>
      <c r="I292" s="103" t="str">
        <f t="shared" si="97"/>
        <v>N.M.</v>
      </c>
      <c r="J292" s="104"/>
      <c r="K292" s="15">
        <v>-149.76</v>
      </c>
      <c r="L292" s="15">
        <v>-344.98</v>
      </c>
      <c r="M292" s="90">
        <f t="shared" si="98"/>
        <v>195.22000000000003</v>
      </c>
      <c r="N292" s="103">
        <f t="shared" si="99"/>
        <v>0.5658878775581193</v>
      </c>
      <c r="O292" s="104"/>
      <c r="P292" s="15">
        <v>-2045.52</v>
      </c>
      <c r="Q292" s="15">
        <v>-1309.62</v>
      </c>
      <c r="R292" s="90">
        <f t="shared" si="100"/>
        <v>-735.9000000000001</v>
      </c>
      <c r="S292" s="103">
        <f t="shared" si="101"/>
        <v>-0.5619187245155084</v>
      </c>
      <c r="T292" s="104"/>
      <c r="U292" s="15">
        <v>-6275.06</v>
      </c>
      <c r="V292" s="15">
        <v>-9264.17</v>
      </c>
      <c r="W292" s="90">
        <f t="shared" si="102"/>
        <v>2989.1099999999997</v>
      </c>
      <c r="X292" s="103">
        <f t="shared" si="103"/>
        <v>0.322652757883329</v>
      </c>
    </row>
    <row r="293" spans="1:24" s="14" customFormat="1" ht="12.75" hidden="1" outlineLevel="2">
      <c r="A293" s="14" t="s">
        <v>1021</v>
      </c>
      <c r="B293" s="14" t="s">
        <v>1022</v>
      </c>
      <c r="C293" s="54" t="s">
        <v>1550</v>
      </c>
      <c r="D293" s="15"/>
      <c r="E293" s="15"/>
      <c r="F293" s="15">
        <v>-45617.49</v>
      </c>
      <c r="G293" s="15">
        <v>-42231.14</v>
      </c>
      <c r="H293" s="90">
        <f t="shared" si="96"/>
        <v>-3386.3499999999985</v>
      </c>
      <c r="I293" s="103">
        <f t="shared" si="97"/>
        <v>-0.08018609016948154</v>
      </c>
      <c r="J293" s="104"/>
      <c r="K293" s="15">
        <v>-88664.72</v>
      </c>
      <c r="L293" s="15">
        <v>-89570.97</v>
      </c>
      <c r="M293" s="90">
        <f t="shared" si="98"/>
        <v>906.25</v>
      </c>
      <c r="N293" s="103">
        <f t="shared" si="99"/>
        <v>0.010117675403090979</v>
      </c>
      <c r="O293" s="104"/>
      <c r="P293" s="15">
        <v>-130975.26000000001</v>
      </c>
      <c r="Q293" s="15">
        <v>-134628.32</v>
      </c>
      <c r="R293" s="90">
        <f t="shared" si="100"/>
        <v>3653.0599999999977</v>
      </c>
      <c r="S293" s="103">
        <f t="shared" si="101"/>
        <v>0.027134409758659973</v>
      </c>
      <c r="T293" s="104"/>
      <c r="U293" s="15">
        <v>-521991.11</v>
      </c>
      <c r="V293" s="15">
        <v>-501343.56000000006</v>
      </c>
      <c r="W293" s="90">
        <f t="shared" si="102"/>
        <v>-20647.54999999993</v>
      </c>
      <c r="X293" s="103">
        <f t="shared" si="103"/>
        <v>-0.04118443248777331</v>
      </c>
    </row>
    <row r="294" spans="1:24" s="14" customFormat="1" ht="12.75" hidden="1" outlineLevel="2">
      <c r="A294" s="14" t="s">
        <v>1023</v>
      </c>
      <c r="B294" s="14" t="s">
        <v>1024</v>
      </c>
      <c r="C294" s="54" t="s">
        <v>1551</v>
      </c>
      <c r="D294" s="15"/>
      <c r="E294" s="15"/>
      <c r="F294" s="15">
        <v>51473.319</v>
      </c>
      <c r="G294" s="15">
        <v>36970.83</v>
      </c>
      <c r="H294" s="90">
        <f t="shared" si="96"/>
        <v>14502.489000000001</v>
      </c>
      <c r="I294" s="103">
        <f t="shared" si="97"/>
        <v>0.3922684181015141</v>
      </c>
      <c r="J294" s="104"/>
      <c r="K294" s="15">
        <v>126575.289</v>
      </c>
      <c r="L294" s="15">
        <v>147581.45</v>
      </c>
      <c r="M294" s="90">
        <f t="shared" si="98"/>
        <v>-21006.161000000007</v>
      </c>
      <c r="N294" s="103">
        <f t="shared" si="99"/>
        <v>-0.14233605239682903</v>
      </c>
      <c r="O294" s="104"/>
      <c r="P294" s="15">
        <v>230835.529</v>
      </c>
      <c r="Q294" s="15">
        <v>313954.80000000005</v>
      </c>
      <c r="R294" s="90">
        <f t="shared" si="100"/>
        <v>-83119.27100000004</v>
      </c>
      <c r="S294" s="103">
        <f t="shared" si="101"/>
        <v>-0.26474916452941644</v>
      </c>
      <c r="T294" s="104"/>
      <c r="U294" s="15">
        <v>802681.099</v>
      </c>
      <c r="V294" s="15">
        <v>711892.6599999999</v>
      </c>
      <c r="W294" s="90">
        <f t="shared" si="102"/>
        <v>90788.43900000013</v>
      </c>
      <c r="X294" s="103">
        <f t="shared" si="103"/>
        <v>0.1275310789129363</v>
      </c>
    </row>
    <row r="295" spans="1:24" s="14" customFormat="1" ht="12.75" hidden="1" outlineLevel="2">
      <c r="A295" s="14" t="s">
        <v>1025</v>
      </c>
      <c r="B295" s="14" t="s">
        <v>1026</v>
      </c>
      <c r="C295" s="54" t="s">
        <v>1552</v>
      </c>
      <c r="D295" s="15"/>
      <c r="E295" s="15"/>
      <c r="F295" s="15">
        <v>209124.9</v>
      </c>
      <c r="G295" s="15">
        <v>223112.14</v>
      </c>
      <c r="H295" s="90">
        <f aca="true" t="shared" si="104" ref="H295:H326">+F295-G295</f>
        <v>-13987.24000000002</v>
      </c>
      <c r="I295" s="103">
        <f aca="true" t="shared" si="105" ref="I295:I326">IF(G295&lt;0,IF(H295=0,0,IF(OR(G295=0,F295=0),"N.M.",IF(ABS(H295/G295)&gt;=10,"N.M.",H295/(-G295)))),IF(H295=0,0,IF(OR(G295=0,F295=0),"N.M.",IF(ABS(H295/G295)&gt;=10,"N.M.",H295/G295))))</f>
        <v>-0.06269152364367093</v>
      </c>
      <c r="J295" s="104"/>
      <c r="K295" s="15">
        <v>778970.3200000001</v>
      </c>
      <c r="L295" s="15">
        <v>777539.228</v>
      </c>
      <c r="M295" s="90">
        <f aca="true" t="shared" si="106" ref="M295:M326">+K295-L295</f>
        <v>1431.0920000000624</v>
      </c>
      <c r="N295" s="103">
        <f aca="true" t="shared" si="107" ref="N295:N326">IF(L295&lt;0,IF(M295=0,0,IF(OR(L295=0,K295=0),"N.M.",IF(ABS(M295/L295)&gt;=10,"N.M.",M295/(-L295)))),IF(M295=0,0,IF(OR(L295=0,K295=0),"N.M.",IF(ABS(M295/L295)&gt;=10,"N.M.",M295/L295))))</f>
        <v>0.0018405399347903543</v>
      </c>
      <c r="O295" s="104"/>
      <c r="P295" s="15">
        <v>1225549.974</v>
      </c>
      <c r="Q295" s="15">
        <v>1286327.63</v>
      </c>
      <c r="R295" s="90">
        <f aca="true" t="shared" si="108" ref="R295:R326">+P295-Q295</f>
        <v>-60777.65599999996</v>
      </c>
      <c r="S295" s="103">
        <f aca="true" t="shared" si="109" ref="S295:S326">IF(Q295&lt;0,IF(R295=0,0,IF(OR(Q295=0,P295=0),"N.M.",IF(ABS(R295/Q295)&gt;=10,"N.M.",R295/(-Q295)))),IF(R295=0,0,IF(OR(Q295=0,P295=0),"N.M.",IF(ABS(R295/Q295)&gt;=10,"N.M.",R295/Q295))))</f>
        <v>-0.04724897031093079</v>
      </c>
      <c r="T295" s="104"/>
      <c r="U295" s="15">
        <v>4389175.514</v>
      </c>
      <c r="V295" s="15">
        <v>3494007.554</v>
      </c>
      <c r="W295" s="90">
        <f aca="true" t="shared" si="110" ref="W295:W326">+U295-V295</f>
        <v>895167.9600000004</v>
      </c>
      <c r="X295" s="103">
        <f aca="true" t="shared" si="111" ref="X295:X326">IF(V295&lt;0,IF(W295=0,0,IF(OR(V295=0,U295=0),"N.M.",IF(ABS(W295/V295)&gt;=10,"N.M.",W295/(-V295)))),IF(W295=0,0,IF(OR(V295=0,U295=0),"N.M.",IF(ABS(W295/V295)&gt;=10,"N.M.",W295/V295))))</f>
        <v>0.2562009229130592</v>
      </c>
    </row>
    <row r="296" spans="1:24" s="14" customFormat="1" ht="12.75" hidden="1" outlineLevel="2">
      <c r="A296" s="14" t="s">
        <v>1027</v>
      </c>
      <c r="B296" s="14" t="s">
        <v>1028</v>
      </c>
      <c r="C296" s="54" t="s">
        <v>1553</v>
      </c>
      <c r="D296" s="15"/>
      <c r="E296" s="15"/>
      <c r="F296" s="15">
        <v>48782.36</v>
      </c>
      <c r="G296" s="15">
        <v>35476.3</v>
      </c>
      <c r="H296" s="90">
        <f t="shared" si="104"/>
        <v>13306.059999999998</v>
      </c>
      <c r="I296" s="103">
        <f t="shared" si="105"/>
        <v>0.37506898971989744</v>
      </c>
      <c r="J296" s="104"/>
      <c r="K296" s="15">
        <v>97511.35</v>
      </c>
      <c r="L296" s="15">
        <v>70911.71</v>
      </c>
      <c r="M296" s="90">
        <f t="shared" si="106"/>
        <v>26599.64</v>
      </c>
      <c r="N296" s="103">
        <f t="shared" si="107"/>
        <v>0.3751092732074857</v>
      </c>
      <c r="O296" s="104"/>
      <c r="P296" s="15">
        <v>146293.18</v>
      </c>
      <c r="Q296" s="15">
        <v>107655.19</v>
      </c>
      <c r="R296" s="90">
        <f t="shared" si="108"/>
        <v>38637.98999999999</v>
      </c>
      <c r="S296" s="103">
        <f t="shared" si="109"/>
        <v>0.35890503746266195</v>
      </c>
      <c r="T296" s="104"/>
      <c r="U296" s="15">
        <v>533348.86</v>
      </c>
      <c r="V296" s="15">
        <v>414379.15</v>
      </c>
      <c r="W296" s="90">
        <f t="shared" si="110"/>
        <v>118969.70999999996</v>
      </c>
      <c r="X296" s="103">
        <f t="shared" si="111"/>
        <v>0.2871035137747639</v>
      </c>
    </row>
    <row r="297" spans="1:24" s="14" customFormat="1" ht="12.75" hidden="1" outlineLevel="2">
      <c r="A297" s="14" t="s">
        <v>1029</v>
      </c>
      <c r="B297" s="14" t="s">
        <v>1030</v>
      </c>
      <c r="C297" s="54" t="s">
        <v>1554</v>
      </c>
      <c r="D297" s="15"/>
      <c r="E297" s="15"/>
      <c r="F297" s="15">
        <v>91700.33</v>
      </c>
      <c r="G297" s="15">
        <v>93142.29000000001</v>
      </c>
      <c r="H297" s="90">
        <f t="shared" si="104"/>
        <v>-1441.9600000000064</v>
      </c>
      <c r="I297" s="103">
        <f t="shared" si="105"/>
        <v>-0.015481259908898592</v>
      </c>
      <c r="J297" s="104"/>
      <c r="K297" s="15">
        <v>183742.37</v>
      </c>
      <c r="L297" s="15">
        <v>186284.80000000002</v>
      </c>
      <c r="M297" s="90">
        <f t="shared" si="106"/>
        <v>-2542.430000000022</v>
      </c>
      <c r="N297" s="103">
        <f t="shared" si="107"/>
        <v>-0.013648080788126685</v>
      </c>
      <c r="O297" s="104"/>
      <c r="P297" s="15">
        <v>273410.99</v>
      </c>
      <c r="Q297" s="15">
        <v>280444.81</v>
      </c>
      <c r="R297" s="90">
        <f t="shared" si="108"/>
        <v>-7033.820000000007</v>
      </c>
      <c r="S297" s="103">
        <f t="shared" si="109"/>
        <v>-0.025080941950753187</v>
      </c>
      <c r="T297" s="104"/>
      <c r="U297" s="15">
        <v>1096902.65</v>
      </c>
      <c r="V297" s="15">
        <v>1085020.333</v>
      </c>
      <c r="W297" s="90">
        <f t="shared" si="110"/>
        <v>11882.316999999806</v>
      </c>
      <c r="X297" s="103">
        <f t="shared" si="111"/>
        <v>0.010951239012402733</v>
      </c>
    </row>
    <row r="298" spans="1:24" s="14" customFormat="1" ht="12.75" hidden="1" outlineLevel="2">
      <c r="A298" s="14" t="s">
        <v>1031</v>
      </c>
      <c r="B298" s="14" t="s">
        <v>1032</v>
      </c>
      <c r="C298" s="54" t="s">
        <v>1555</v>
      </c>
      <c r="D298" s="15"/>
      <c r="E298" s="15"/>
      <c r="F298" s="15">
        <v>0</v>
      </c>
      <c r="G298" s="15">
        <v>0</v>
      </c>
      <c r="H298" s="90">
        <f t="shared" si="104"/>
        <v>0</v>
      </c>
      <c r="I298" s="103">
        <f t="shared" si="105"/>
        <v>0</v>
      </c>
      <c r="J298" s="104"/>
      <c r="K298" s="15">
        <v>0</v>
      </c>
      <c r="L298" s="15">
        <v>0</v>
      </c>
      <c r="M298" s="90">
        <f t="shared" si="106"/>
        <v>0</v>
      </c>
      <c r="N298" s="103">
        <f t="shared" si="107"/>
        <v>0</v>
      </c>
      <c r="O298" s="104"/>
      <c r="P298" s="15">
        <v>0</v>
      </c>
      <c r="Q298" s="15">
        <v>0</v>
      </c>
      <c r="R298" s="90">
        <f t="shared" si="108"/>
        <v>0</v>
      </c>
      <c r="S298" s="103">
        <f t="shared" si="109"/>
        <v>0</v>
      </c>
      <c r="T298" s="104"/>
      <c r="U298" s="15">
        <v>0</v>
      </c>
      <c r="V298" s="15">
        <v>185.68</v>
      </c>
      <c r="W298" s="90">
        <f t="shared" si="110"/>
        <v>-185.68</v>
      </c>
      <c r="X298" s="103" t="str">
        <f t="shared" si="111"/>
        <v>N.M.</v>
      </c>
    </row>
    <row r="299" spans="1:24" s="14" customFormat="1" ht="12.75" hidden="1" outlineLevel="2">
      <c r="A299" s="14" t="s">
        <v>1033</v>
      </c>
      <c r="B299" s="14" t="s">
        <v>1034</v>
      </c>
      <c r="C299" s="54" t="s">
        <v>0</v>
      </c>
      <c r="D299" s="15"/>
      <c r="E299" s="15"/>
      <c r="F299" s="15">
        <v>1587.45</v>
      </c>
      <c r="G299" s="15">
        <v>10142.15</v>
      </c>
      <c r="H299" s="90">
        <f t="shared" si="104"/>
        <v>-8554.699999999999</v>
      </c>
      <c r="I299" s="103">
        <f t="shared" si="105"/>
        <v>-0.8434799327558752</v>
      </c>
      <c r="J299" s="104"/>
      <c r="K299" s="15">
        <v>3736.75</v>
      </c>
      <c r="L299" s="15">
        <v>18511.350000000002</v>
      </c>
      <c r="M299" s="90">
        <f t="shared" si="106"/>
        <v>-14774.600000000002</v>
      </c>
      <c r="N299" s="103">
        <f t="shared" si="107"/>
        <v>-0.7981373589716579</v>
      </c>
      <c r="O299" s="104"/>
      <c r="P299" s="15">
        <v>4174.98</v>
      </c>
      <c r="Q299" s="15">
        <v>21029.280000000002</v>
      </c>
      <c r="R299" s="90">
        <f t="shared" si="108"/>
        <v>-16854.300000000003</v>
      </c>
      <c r="S299" s="103">
        <f t="shared" si="109"/>
        <v>-0.8014682385702221</v>
      </c>
      <c r="T299" s="104"/>
      <c r="U299" s="15">
        <v>105957.54000000001</v>
      </c>
      <c r="V299" s="15">
        <v>113219.51000000001</v>
      </c>
      <c r="W299" s="90">
        <f t="shared" si="110"/>
        <v>-7261.970000000001</v>
      </c>
      <c r="X299" s="103">
        <f t="shared" si="111"/>
        <v>-0.06414062382004657</v>
      </c>
    </row>
    <row r="300" spans="1:24" s="14" customFormat="1" ht="12.75" hidden="1" outlineLevel="2">
      <c r="A300" s="14" t="s">
        <v>1035</v>
      </c>
      <c r="B300" s="14" t="s">
        <v>1036</v>
      </c>
      <c r="C300" s="54" t="s">
        <v>1</v>
      </c>
      <c r="D300" s="15"/>
      <c r="E300" s="15"/>
      <c r="F300" s="15">
        <v>539.35</v>
      </c>
      <c r="G300" s="15">
        <v>0</v>
      </c>
      <c r="H300" s="90">
        <f t="shared" si="104"/>
        <v>539.35</v>
      </c>
      <c r="I300" s="103" t="str">
        <f t="shared" si="105"/>
        <v>N.M.</v>
      </c>
      <c r="J300" s="104"/>
      <c r="K300" s="15">
        <v>1712.0900000000001</v>
      </c>
      <c r="L300" s="15">
        <v>0</v>
      </c>
      <c r="M300" s="90">
        <f t="shared" si="106"/>
        <v>1712.0900000000001</v>
      </c>
      <c r="N300" s="103" t="str">
        <f t="shared" si="107"/>
        <v>N.M.</v>
      </c>
      <c r="O300" s="104"/>
      <c r="P300" s="15">
        <v>4402.120000000001</v>
      </c>
      <c r="Q300" s="15">
        <v>157.4</v>
      </c>
      <c r="R300" s="90">
        <f t="shared" si="108"/>
        <v>4244.720000000001</v>
      </c>
      <c r="S300" s="103" t="str">
        <f t="shared" si="109"/>
        <v>N.M.</v>
      </c>
      <c r="T300" s="104"/>
      <c r="U300" s="15">
        <v>24276.57</v>
      </c>
      <c r="V300" s="15">
        <v>295.76</v>
      </c>
      <c r="W300" s="90">
        <f t="shared" si="110"/>
        <v>23980.81</v>
      </c>
      <c r="X300" s="103" t="str">
        <f t="shared" si="111"/>
        <v>N.M.</v>
      </c>
    </row>
    <row r="301" spans="1:24" s="14" customFormat="1" ht="12.75" hidden="1" outlineLevel="2">
      <c r="A301" s="14" t="s">
        <v>1037</v>
      </c>
      <c r="B301" s="14" t="s">
        <v>1038</v>
      </c>
      <c r="C301" s="54" t="s">
        <v>2</v>
      </c>
      <c r="D301" s="15"/>
      <c r="E301" s="15"/>
      <c r="F301" s="15">
        <v>-1650.95</v>
      </c>
      <c r="G301" s="15">
        <v>-19435.54</v>
      </c>
      <c r="H301" s="90">
        <f t="shared" si="104"/>
        <v>17784.59</v>
      </c>
      <c r="I301" s="103">
        <f t="shared" si="105"/>
        <v>0.9150551000898354</v>
      </c>
      <c r="J301" s="104"/>
      <c r="K301" s="15">
        <v>186166.22</v>
      </c>
      <c r="L301" s="15">
        <v>106711.7</v>
      </c>
      <c r="M301" s="90">
        <f t="shared" si="106"/>
        <v>79454.52</v>
      </c>
      <c r="N301" s="103">
        <f t="shared" si="107"/>
        <v>0.7445717761032764</v>
      </c>
      <c r="O301" s="104"/>
      <c r="P301" s="15">
        <v>105664.54</v>
      </c>
      <c r="Q301" s="15">
        <v>376003.65</v>
      </c>
      <c r="R301" s="90">
        <f t="shared" si="108"/>
        <v>-270339.11000000004</v>
      </c>
      <c r="S301" s="103">
        <f t="shared" si="109"/>
        <v>-0.718980015220597</v>
      </c>
      <c r="T301" s="104"/>
      <c r="U301" s="15">
        <v>250343.84</v>
      </c>
      <c r="V301" s="15">
        <v>685228.867</v>
      </c>
      <c r="W301" s="90">
        <f t="shared" si="110"/>
        <v>-434885.027</v>
      </c>
      <c r="X301" s="103">
        <f t="shared" si="111"/>
        <v>-0.6346566059074099</v>
      </c>
    </row>
    <row r="302" spans="1:24" s="14" customFormat="1" ht="12.75" hidden="1" outlineLevel="2">
      <c r="A302" s="14" t="s">
        <v>1039</v>
      </c>
      <c r="B302" s="14" t="s">
        <v>1040</v>
      </c>
      <c r="C302" s="54" t="s">
        <v>3</v>
      </c>
      <c r="D302" s="15"/>
      <c r="E302" s="15"/>
      <c r="F302" s="15">
        <v>19573.27</v>
      </c>
      <c r="G302" s="15">
        <v>4632.55</v>
      </c>
      <c r="H302" s="90">
        <f t="shared" si="104"/>
        <v>14940.720000000001</v>
      </c>
      <c r="I302" s="103">
        <f t="shared" si="105"/>
        <v>3.2251610883854465</v>
      </c>
      <c r="J302" s="104"/>
      <c r="K302" s="15">
        <v>19623.33</v>
      </c>
      <c r="L302" s="15">
        <v>31277.99</v>
      </c>
      <c r="M302" s="90">
        <f t="shared" si="106"/>
        <v>-11654.66</v>
      </c>
      <c r="N302" s="103">
        <f t="shared" si="107"/>
        <v>-0.37261537586014953</v>
      </c>
      <c r="O302" s="104"/>
      <c r="P302" s="15">
        <v>33405.81</v>
      </c>
      <c r="Q302" s="15">
        <v>32259.59</v>
      </c>
      <c r="R302" s="90">
        <f t="shared" si="108"/>
        <v>1146.2199999999975</v>
      </c>
      <c r="S302" s="103">
        <f t="shared" si="109"/>
        <v>0.035531139732401976</v>
      </c>
      <c r="T302" s="104"/>
      <c r="U302" s="15">
        <v>188640.62</v>
      </c>
      <c r="V302" s="15">
        <v>239987.19999999998</v>
      </c>
      <c r="W302" s="90">
        <f t="shared" si="110"/>
        <v>-51346.57999999999</v>
      </c>
      <c r="X302" s="103">
        <f t="shared" si="111"/>
        <v>-0.21395549429302893</v>
      </c>
    </row>
    <row r="303" spans="1:24" s="14" customFormat="1" ht="12.75" hidden="1" outlineLevel="2">
      <c r="A303" s="14" t="s">
        <v>1041</v>
      </c>
      <c r="B303" s="14" t="s">
        <v>1042</v>
      </c>
      <c r="C303" s="54" t="s">
        <v>4</v>
      </c>
      <c r="D303" s="15"/>
      <c r="E303" s="15"/>
      <c r="F303" s="15">
        <v>-13427.960000000001</v>
      </c>
      <c r="G303" s="15">
        <v>-8567.960000000001</v>
      </c>
      <c r="H303" s="90">
        <f t="shared" si="104"/>
        <v>-4860</v>
      </c>
      <c r="I303" s="103">
        <f t="shared" si="105"/>
        <v>-0.5672295388867361</v>
      </c>
      <c r="J303" s="104"/>
      <c r="K303" s="15">
        <v>-26026.24</v>
      </c>
      <c r="L303" s="15">
        <v>-16267.78</v>
      </c>
      <c r="M303" s="90">
        <f t="shared" si="106"/>
        <v>-9758.460000000001</v>
      </c>
      <c r="N303" s="103">
        <f t="shared" si="107"/>
        <v>-0.5998642715846908</v>
      </c>
      <c r="O303" s="104"/>
      <c r="P303" s="15">
        <v>-39890.08</v>
      </c>
      <c r="Q303" s="15">
        <v>-31455.78</v>
      </c>
      <c r="R303" s="90">
        <f t="shared" si="108"/>
        <v>-8434.300000000003</v>
      </c>
      <c r="S303" s="103">
        <f t="shared" si="109"/>
        <v>-0.268131961757108</v>
      </c>
      <c r="T303" s="104"/>
      <c r="U303" s="15">
        <v>-108705.17000000001</v>
      </c>
      <c r="V303" s="15">
        <v>-111258.417</v>
      </c>
      <c r="W303" s="90">
        <f t="shared" si="110"/>
        <v>2553.2469999999885</v>
      </c>
      <c r="X303" s="103">
        <f t="shared" si="111"/>
        <v>0.022948798561460645</v>
      </c>
    </row>
    <row r="304" spans="1:24" s="14" customFormat="1" ht="12.75" hidden="1" outlineLevel="2">
      <c r="A304" s="14" t="s">
        <v>1043</v>
      </c>
      <c r="B304" s="14" t="s">
        <v>1044</v>
      </c>
      <c r="C304" s="54" t="s">
        <v>5</v>
      </c>
      <c r="D304" s="15"/>
      <c r="E304" s="15"/>
      <c r="F304" s="15">
        <v>761.37</v>
      </c>
      <c r="G304" s="15">
        <v>815.04</v>
      </c>
      <c r="H304" s="90">
        <f t="shared" si="104"/>
        <v>-53.66999999999996</v>
      </c>
      <c r="I304" s="103">
        <f t="shared" si="105"/>
        <v>-0.06584952885747934</v>
      </c>
      <c r="J304" s="104"/>
      <c r="K304" s="15">
        <v>1428.38</v>
      </c>
      <c r="L304" s="15">
        <v>1548.29</v>
      </c>
      <c r="M304" s="90">
        <f t="shared" si="106"/>
        <v>-119.90999999999985</v>
      </c>
      <c r="N304" s="103">
        <f t="shared" si="107"/>
        <v>-0.07744673155545787</v>
      </c>
      <c r="O304" s="104"/>
      <c r="P304" s="15">
        <v>2059.27</v>
      </c>
      <c r="Q304" s="15">
        <v>2258.41</v>
      </c>
      <c r="R304" s="90">
        <f t="shared" si="108"/>
        <v>-199.13999999999987</v>
      </c>
      <c r="S304" s="103">
        <f t="shared" si="109"/>
        <v>-0.08817708033528009</v>
      </c>
      <c r="T304" s="104"/>
      <c r="U304" s="15">
        <v>8696.630000000001</v>
      </c>
      <c r="V304" s="15">
        <v>9667.91</v>
      </c>
      <c r="W304" s="90">
        <f t="shared" si="110"/>
        <v>-971.2799999999988</v>
      </c>
      <c r="X304" s="103">
        <f t="shared" si="111"/>
        <v>-0.10046431958923892</v>
      </c>
    </row>
    <row r="305" spans="1:24" s="14" customFormat="1" ht="12.75" hidden="1" outlineLevel="2">
      <c r="A305" s="14" t="s">
        <v>1045</v>
      </c>
      <c r="B305" s="14" t="s">
        <v>1046</v>
      </c>
      <c r="C305" s="54" t="s">
        <v>6</v>
      </c>
      <c r="D305" s="15"/>
      <c r="E305" s="15"/>
      <c r="F305" s="15">
        <v>2268.76</v>
      </c>
      <c r="G305" s="15">
        <v>1661.57</v>
      </c>
      <c r="H305" s="90">
        <f t="shared" si="104"/>
        <v>607.1900000000003</v>
      </c>
      <c r="I305" s="103">
        <f t="shared" si="105"/>
        <v>0.3654314894948755</v>
      </c>
      <c r="J305" s="104"/>
      <c r="K305" s="15">
        <v>5330.2300000000005</v>
      </c>
      <c r="L305" s="15">
        <v>3599.88</v>
      </c>
      <c r="M305" s="90">
        <f t="shared" si="106"/>
        <v>1730.3500000000004</v>
      </c>
      <c r="N305" s="103">
        <f t="shared" si="107"/>
        <v>0.48066880007111357</v>
      </c>
      <c r="O305" s="104"/>
      <c r="P305" s="15">
        <v>6847.860000000001</v>
      </c>
      <c r="Q305" s="15">
        <v>6262.66</v>
      </c>
      <c r="R305" s="90">
        <f t="shared" si="108"/>
        <v>585.2000000000007</v>
      </c>
      <c r="S305" s="103">
        <f t="shared" si="109"/>
        <v>0.0934427224214632</v>
      </c>
      <c r="T305" s="104"/>
      <c r="U305" s="15">
        <v>25341.33</v>
      </c>
      <c r="V305" s="15">
        <v>17795.56</v>
      </c>
      <c r="W305" s="90">
        <f t="shared" si="110"/>
        <v>7545.77</v>
      </c>
      <c r="X305" s="103">
        <f t="shared" si="111"/>
        <v>0.42402543106257967</v>
      </c>
    </row>
    <row r="306" spans="1:24" s="14" customFormat="1" ht="12.75" hidden="1" outlineLevel="2">
      <c r="A306" s="14" t="s">
        <v>1047</v>
      </c>
      <c r="B306" s="14" t="s">
        <v>1048</v>
      </c>
      <c r="C306" s="54" t="s">
        <v>7</v>
      </c>
      <c r="D306" s="15"/>
      <c r="E306" s="15"/>
      <c r="F306" s="15">
        <v>292</v>
      </c>
      <c r="G306" s="15">
        <v>945</v>
      </c>
      <c r="H306" s="90">
        <f t="shared" si="104"/>
        <v>-653</v>
      </c>
      <c r="I306" s="103">
        <f t="shared" si="105"/>
        <v>-0.691005291005291</v>
      </c>
      <c r="J306" s="104"/>
      <c r="K306" s="15">
        <v>370</v>
      </c>
      <c r="L306" s="15">
        <v>1821</v>
      </c>
      <c r="M306" s="90">
        <f t="shared" si="106"/>
        <v>-1451</v>
      </c>
      <c r="N306" s="103">
        <f t="shared" si="107"/>
        <v>-0.7968149368478857</v>
      </c>
      <c r="O306" s="104"/>
      <c r="P306" s="15">
        <v>1354</v>
      </c>
      <c r="Q306" s="15">
        <v>3055</v>
      </c>
      <c r="R306" s="90">
        <f t="shared" si="108"/>
        <v>-1701</v>
      </c>
      <c r="S306" s="103">
        <f t="shared" si="109"/>
        <v>-0.5567921440261866</v>
      </c>
      <c r="T306" s="104"/>
      <c r="U306" s="15">
        <v>15547</v>
      </c>
      <c r="V306" s="15">
        <v>12067</v>
      </c>
      <c r="W306" s="90">
        <f t="shared" si="110"/>
        <v>3480</v>
      </c>
      <c r="X306" s="103">
        <f t="shared" si="111"/>
        <v>0.2883898234855391</v>
      </c>
    </row>
    <row r="307" spans="1:24" s="14" customFormat="1" ht="12.75" hidden="1" outlineLevel="2">
      <c r="A307" s="14" t="s">
        <v>1049</v>
      </c>
      <c r="B307" s="14" t="s">
        <v>1050</v>
      </c>
      <c r="C307" s="54" t="s">
        <v>8</v>
      </c>
      <c r="D307" s="15"/>
      <c r="E307" s="15"/>
      <c r="F307" s="15">
        <v>263166.67</v>
      </c>
      <c r="G307" s="15">
        <v>316000</v>
      </c>
      <c r="H307" s="90">
        <f t="shared" si="104"/>
        <v>-52833.330000000016</v>
      </c>
      <c r="I307" s="103">
        <f t="shared" si="105"/>
        <v>-0.16719408227848107</v>
      </c>
      <c r="J307" s="104"/>
      <c r="K307" s="15">
        <v>526333.34</v>
      </c>
      <c r="L307" s="15">
        <v>632000</v>
      </c>
      <c r="M307" s="90">
        <f t="shared" si="106"/>
        <v>-105666.66000000003</v>
      </c>
      <c r="N307" s="103">
        <f t="shared" si="107"/>
        <v>-0.16719408227848107</v>
      </c>
      <c r="O307" s="104"/>
      <c r="P307" s="15">
        <v>775966.94</v>
      </c>
      <c r="Q307" s="15">
        <v>816618.02</v>
      </c>
      <c r="R307" s="90">
        <f t="shared" si="108"/>
        <v>-40651.080000000075</v>
      </c>
      <c r="S307" s="103">
        <f t="shared" si="109"/>
        <v>-0.04977979790355358</v>
      </c>
      <c r="T307" s="104"/>
      <c r="U307" s="15">
        <v>2889936.54</v>
      </c>
      <c r="V307" s="15">
        <v>2475916.24</v>
      </c>
      <c r="W307" s="90">
        <f t="shared" si="110"/>
        <v>414020.2999999998</v>
      </c>
      <c r="X307" s="103">
        <f t="shared" si="111"/>
        <v>0.16721902514763576</v>
      </c>
    </row>
    <row r="308" spans="1:24" s="14" customFormat="1" ht="12.75" hidden="1" outlineLevel="2">
      <c r="A308" s="14" t="s">
        <v>1051</v>
      </c>
      <c r="B308" s="14" t="s">
        <v>1052</v>
      </c>
      <c r="C308" s="54" t="s">
        <v>9</v>
      </c>
      <c r="D308" s="15"/>
      <c r="E308" s="15"/>
      <c r="F308" s="15">
        <v>10788.1</v>
      </c>
      <c r="G308" s="15">
        <v>13054.91</v>
      </c>
      <c r="H308" s="90">
        <f t="shared" si="104"/>
        <v>-2266.8099999999995</v>
      </c>
      <c r="I308" s="103">
        <f t="shared" si="105"/>
        <v>-0.1736365857750072</v>
      </c>
      <c r="J308" s="104"/>
      <c r="K308" s="15">
        <v>21586.760000000002</v>
      </c>
      <c r="L308" s="15">
        <v>26123.29</v>
      </c>
      <c r="M308" s="90">
        <f t="shared" si="106"/>
        <v>-4536.529999999999</v>
      </c>
      <c r="N308" s="103">
        <f t="shared" si="107"/>
        <v>-0.17365844807449593</v>
      </c>
      <c r="O308" s="104"/>
      <c r="P308" s="15">
        <v>32559.57</v>
      </c>
      <c r="Q308" s="15">
        <v>39171.340000000004</v>
      </c>
      <c r="R308" s="90">
        <f t="shared" si="108"/>
        <v>-6611.770000000004</v>
      </c>
      <c r="S308" s="103">
        <f t="shared" si="109"/>
        <v>-0.1687910089366359</v>
      </c>
      <c r="T308" s="104"/>
      <c r="U308" s="15">
        <v>138304.47</v>
      </c>
      <c r="V308" s="15">
        <v>154632.93</v>
      </c>
      <c r="W308" s="90">
        <f t="shared" si="110"/>
        <v>-16328.459999999992</v>
      </c>
      <c r="X308" s="103">
        <f t="shared" si="111"/>
        <v>-0.1055949725585617</v>
      </c>
    </row>
    <row r="309" spans="1:24" s="14" customFormat="1" ht="12.75" hidden="1" outlineLevel="2">
      <c r="A309" s="14" t="s">
        <v>1053</v>
      </c>
      <c r="B309" s="14" t="s">
        <v>1054</v>
      </c>
      <c r="C309" s="54" t="s">
        <v>10</v>
      </c>
      <c r="D309" s="15"/>
      <c r="E309" s="15"/>
      <c r="F309" s="15">
        <v>369943.01</v>
      </c>
      <c r="G309" s="15">
        <v>429836.85000000003</v>
      </c>
      <c r="H309" s="90">
        <f t="shared" si="104"/>
        <v>-59893.840000000026</v>
      </c>
      <c r="I309" s="103">
        <f t="shared" si="105"/>
        <v>-0.139340868517904</v>
      </c>
      <c r="J309" s="104"/>
      <c r="K309" s="15">
        <v>751611.68</v>
      </c>
      <c r="L309" s="15">
        <v>872169.8200000001</v>
      </c>
      <c r="M309" s="90">
        <f t="shared" si="106"/>
        <v>-120558.14000000001</v>
      </c>
      <c r="N309" s="103">
        <f t="shared" si="107"/>
        <v>-0.13822782815392534</v>
      </c>
      <c r="O309" s="104"/>
      <c r="P309" s="15">
        <v>1055782.21</v>
      </c>
      <c r="Q309" s="15">
        <v>1415551.2400000002</v>
      </c>
      <c r="R309" s="90">
        <f t="shared" si="108"/>
        <v>-359769.03000000026</v>
      </c>
      <c r="S309" s="103">
        <f t="shared" si="109"/>
        <v>-0.25415472067263367</v>
      </c>
      <c r="T309" s="104"/>
      <c r="U309" s="15">
        <v>4486342.31</v>
      </c>
      <c r="V309" s="15">
        <v>5217998.100000001</v>
      </c>
      <c r="W309" s="90">
        <f t="shared" si="110"/>
        <v>-731655.790000001</v>
      </c>
      <c r="X309" s="103">
        <f t="shared" si="111"/>
        <v>-0.14021771874543246</v>
      </c>
    </row>
    <row r="310" spans="1:24" s="14" customFormat="1" ht="12.75" hidden="1" outlineLevel="2">
      <c r="A310" s="14" t="s">
        <v>1055</v>
      </c>
      <c r="B310" s="14" t="s">
        <v>1056</v>
      </c>
      <c r="C310" s="54" t="s">
        <v>11</v>
      </c>
      <c r="D310" s="15"/>
      <c r="E310" s="15"/>
      <c r="F310" s="15">
        <v>0</v>
      </c>
      <c r="G310" s="15">
        <v>0</v>
      </c>
      <c r="H310" s="90">
        <f t="shared" si="104"/>
        <v>0</v>
      </c>
      <c r="I310" s="103">
        <f t="shared" si="105"/>
        <v>0</v>
      </c>
      <c r="J310" s="104"/>
      <c r="K310" s="15">
        <v>0</v>
      </c>
      <c r="L310" s="15">
        <v>0</v>
      </c>
      <c r="M310" s="90">
        <f t="shared" si="106"/>
        <v>0</v>
      </c>
      <c r="N310" s="103">
        <f t="shared" si="107"/>
        <v>0</v>
      </c>
      <c r="O310" s="104"/>
      <c r="P310" s="15">
        <v>0</v>
      </c>
      <c r="Q310" s="15">
        <v>-1.5</v>
      </c>
      <c r="R310" s="90">
        <f t="shared" si="108"/>
        <v>1.5</v>
      </c>
      <c r="S310" s="103" t="str">
        <f t="shared" si="109"/>
        <v>N.M.</v>
      </c>
      <c r="T310" s="104"/>
      <c r="U310" s="15">
        <v>0</v>
      </c>
      <c r="V310" s="15">
        <v>0</v>
      </c>
      <c r="W310" s="90">
        <f t="shared" si="110"/>
        <v>0</v>
      </c>
      <c r="X310" s="103">
        <f t="shared" si="111"/>
        <v>0</v>
      </c>
    </row>
    <row r="311" spans="1:24" s="14" customFormat="1" ht="12.75" hidden="1" outlineLevel="2">
      <c r="A311" s="14" t="s">
        <v>1057</v>
      </c>
      <c r="B311" s="14" t="s">
        <v>1058</v>
      </c>
      <c r="C311" s="54" t="s">
        <v>12</v>
      </c>
      <c r="D311" s="15"/>
      <c r="E311" s="15"/>
      <c r="F311" s="15">
        <v>14809.43</v>
      </c>
      <c r="G311" s="15">
        <v>16730.27</v>
      </c>
      <c r="H311" s="90">
        <f t="shared" si="104"/>
        <v>-1920.8400000000001</v>
      </c>
      <c r="I311" s="103">
        <f t="shared" si="105"/>
        <v>-0.11481225347827621</v>
      </c>
      <c r="J311" s="104"/>
      <c r="K311" s="15">
        <v>29686.38</v>
      </c>
      <c r="L311" s="15">
        <v>33498.49</v>
      </c>
      <c r="M311" s="90">
        <f t="shared" si="106"/>
        <v>-3812.109999999997</v>
      </c>
      <c r="N311" s="103">
        <f t="shared" si="107"/>
        <v>-0.1137994578263079</v>
      </c>
      <c r="O311" s="104"/>
      <c r="P311" s="15">
        <v>41046.62</v>
      </c>
      <c r="Q311" s="15">
        <v>30172.699999999997</v>
      </c>
      <c r="R311" s="90">
        <f t="shared" si="108"/>
        <v>10873.920000000006</v>
      </c>
      <c r="S311" s="103">
        <f t="shared" si="109"/>
        <v>0.36038935859237015</v>
      </c>
      <c r="T311" s="104"/>
      <c r="U311" s="15">
        <v>182901.16</v>
      </c>
      <c r="V311" s="15">
        <v>30492.12</v>
      </c>
      <c r="W311" s="90">
        <f t="shared" si="110"/>
        <v>152409.04</v>
      </c>
      <c r="X311" s="103">
        <f t="shared" si="111"/>
        <v>4.998309071327281</v>
      </c>
    </row>
    <row r="312" spans="1:24" s="14" customFormat="1" ht="12.75" hidden="1" outlineLevel="2">
      <c r="A312" s="14" t="s">
        <v>1059</v>
      </c>
      <c r="B312" s="14" t="s">
        <v>1060</v>
      </c>
      <c r="C312" s="54" t="s">
        <v>13</v>
      </c>
      <c r="D312" s="15"/>
      <c r="E312" s="15"/>
      <c r="F312" s="15">
        <v>18729.87</v>
      </c>
      <c r="G312" s="15">
        <v>21574.65</v>
      </c>
      <c r="H312" s="90">
        <f t="shared" si="104"/>
        <v>-2844.7800000000025</v>
      </c>
      <c r="I312" s="103">
        <f t="shared" si="105"/>
        <v>-0.13185752723682667</v>
      </c>
      <c r="J312" s="104"/>
      <c r="K312" s="15">
        <v>38092.93</v>
      </c>
      <c r="L312" s="15">
        <v>44348.26</v>
      </c>
      <c r="M312" s="90">
        <f t="shared" si="106"/>
        <v>-6255.330000000002</v>
      </c>
      <c r="N312" s="103">
        <f t="shared" si="107"/>
        <v>-0.14105017874432957</v>
      </c>
      <c r="O312" s="104"/>
      <c r="P312" s="15">
        <v>55948.51</v>
      </c>
      <c r="Q312" s="15">
        <v>63586.76</v>
      </c>
      <c r="R312" s="90">
        <f t="shared" si="108"/>
        <v>-7638.25</v>
      </c>
      <c r="S312" s="103">
        <f t="shared" si="109"/>
        <v>-0.12012327723570126</v>
      </c>
      <c r="T312" s="104"/>
      <c r="U312" s="15">
        <v>240610.03</v>
      </c>
      <c r="V312" s="15">
        <v>179382.79</v>
      </c>
      <c r="W312" s="90">
        <f t="shared" si="110"/>
        <v>61227.23999999999</v>
      </c>
      <c r="X312" s="103">
        <f t="shared" si="111"/>
        <v>0.3413217065026137</v>
      </c>
    </row>
    <row r="313" spans="1:24" s="14" customFormat="1" ht="12.75" hidden="1" outlineLevel="2">
      <c r="A313" s="14" t="s">
        <v>1061</v>
      </c>
      <c r="B313" s="14" t="s">
        <v>1062</v>
      </c>
      <c r="C313" s="54" t="s">
        <v>14</v>
      </c>
      <c r="D313" s="15"/>
      <c r="E313" s="15"/>
      <c r="F313" s="15">
        <v>25</v>
      </c>
      <c r="G313" s="15">
        <v>0</v>
      </c>
      <c r="H313" s="90">
        <f t="shared" si="104"/>
        <v>25</v>
      </c>
      <c r="I313" s="103" t="str">
        <f t="shared" si="105"/>
        <v>N.M.</v>
      </c>
      <c r="J313" s="104"/>
      <c r="K313" s="15">
        <v>25.560000000000002</v>
      </c>
      <c r="L313" s="15">
        <v>0</v>
      </c>
      <c r="M313" s="90">
        <f t="shared" si="106"/>
        <v>25.560000000000002</v>
      </c>
      <c r="N313" s="103" t="str">
        <f t="shared" si="107"/>
        <v>N.M.</v>
      </c>
      <c r="O313" s="104"/>
      <c r="P313" s="15">
        <v>738.8800000000001</v>
      </c>
      <c r="Q313" s="15">
        <v>212.86</v>
      </c>
      <c r="R313" s="90">
        <f t="shared" si="108"/>
        <v>526.0200000000001</v>
      </c>
      <c r="S313" s="103">
        <f t="shared" si="109"/>
        <v>2.471201728835855</v>
      </c>
      <c r="T313" s="104"/>
      <c r="U313" s="15">
        <v>4536.200000000001</v>
      </c>
      <c r="V313" s="15">
        <v>9912.32</v>
      </c>
      <c r="W313" s="90">
        <f t="shared" si="110"/>
        <v>-5376.119999999999</v>
      </c>
      <c r="X313" s="103">
        <f t="shared" si="111"/>
        <v>-0.5423674780475206</v>
      </c>
    </row>
    <row r="314" spans="1:24" s="14" customFormat="1" ht="12.75" hidden="1" outlineLevel="2">
      <c r="A314" s="14" t="s">
        <v>1063</v>
      </c>
      <c r="B314" s="14" t="s">
        <v>1064</v>
      </c>
      <c r="C314" s="54" t="s">
        <v>15</v>
      </c>
      <c r="D314" s="15"/>
      <c r="E314" s="15"/>
      <c r="F314" s="15">
        <v>437.66</v>
      </c>
      <c r="G314" s="15">
        <v>69.48</v>
      </c>
      <c r="H314" s="90">
        <f t="shared" si="104"/>
        <v>368.18</v>
      </c>
      <c r="I314" s="103">
        <f t="shared" si="105"/>
        <v>5.2990788716177315</v>
      </c>
      <c r="J314" s="104"/>
      <c r="K314" s="15">
        <v>693.28</v>
      </c>
      <c r="L314" s="15">
        <v>148.23</v>
      </c>
      <c r="M314" s="90">
        <f t="shared" si="106"/>
        <v>545.05</v>
      </c>
      <c r="N314" s="103">
        <f t="shared" si="107"/>
        <v>3.6770559266005534</v>
      </c>
      <c r="O314" s="104"/>
      <c r="P314" s="15">
        <v>1248.58</v>
      </c>
      <c r="Q314" s="15">
        <v>92.82999999999998</v>
      </c>
      <c r="R314" s="90">
        <f t="shared" si="108"/>
        <v>1155.75</v>
      </c>
      <c r="S314" s="103" t="str">
        <f t="shared" si="109"/>
        <v>N.M.</v>
      </c>
      <c r="T314" s="104"/>
      <c r="U314" s="15">
        <v>2276.99</v>
      </c>
      <c r="V314" s="15">
        <v>1090.18</v>
      </c>
      <c r="W314" s="90">
        <f t="shared" si="110"/>
        <v>1186.8099999999997</v>
      </c>
      <c r="X314" s="103">
        <f t="shared" si="111"/>
        <v>1.0886367388871558</v>
      </c>
    </row>
    <row r="315" spans="1:24" s="14" customFormat="1" ht="12.75" hidden="1" outlineLevel="2">
      <c r="A315" s="14" t="s">
        <v>1065</v>
      </c>
      <c r="B315" s="14" t="s">
        <v>1066</v>
      </c>
      <c r="C315" s="54" t="s">
        <v>16</v>
      </c>
      <c r="D315" s="15"/>
      <c r="E315" s="15"/>
      <c r="F315" s="15">
        <v>4971.46</v>
      </c>
      <c r="G315" s="15">
        <v>2.56</v>
      </c>
      <c r="H315" s="90">
        <f t="shared" si="104"/>
        <v>4968.9</v>
      </c>
      <c r="I315" s="103" t="str">
        <f t="shared" si="105"/>
        <v>N.M.</v>
      </c>
      <c r="J315" s="104"/>
      <c r="K315" s="15">
        <v>8547.27</v>
      </c>
      <c r="L315" s="15">
        <v>2132.88</v>
      </c>
      <c r="M315" s="90">
        <f t="shared" si="106"/>
        <v>6414.39</v>
      </c>
      <c r="N315" s="103">
        <f t="shared" si="107"/>
        <v>3.007384381681107</v>
      </c>
      <c r="O315" s="104"/>
      <c r="P315" s="15">
        <v>10190.310000000001</v>
      </c>
      <c r="Q315" s="15">
        <v>3828.58</v>
      </c>
      <c r="R315" s="90">
        <f t="shared" si="108"/>
        <v>6361.730000000001</v>
      </c>
      <c r="S315" s="103">
        <f t="shared" si="109"/>
        <v>1.6616421754279658</v>
      </c>
      <c r="T315" s="104"/>
      <c r="U315" s="15">
        <v>31401.77</v>
      </c>
      <c r="V315" s="15">
        <v>19960.920000000002</v>
      </c>
      <c r="W315" s="90">
        <f t="shared" si="110"/>
        <v>11440.849999999999</v>
      </c>
      <c r="X315" s="103">
        <f t="shared" si="111"/>
        <v>0.5731624594457568</v>
      </c>
    </row>
    <row r="316" spans="1:24" s="14" customFormat="1" ht="12.75" hidden="1" outlineLevel="2">
      <c r="A316" s="14" t="s">
        <v>1067</v>
      </c>
      <c r="B316" s="14" t="s">
        <v>1068</v>
      </c>
      <c r="C316" s="54" t="s">
        <v>17</v>
      </c>
      <c r="D316" s="15"/>
      <c r="E316" s="15"/>
      <c r="F316" s="15">
        <v>182995.164</v>
      </c>
      <c r="G316" s="15">
        <v>281361.41000000003</v>
      </c>
      <c r="H316" s="90">
        <f t="shared" si="104"/>
        <v>-98366.24600000004</v>
      </c>
      <c r="I316" s="103">
        <f t="shared" si="105"/>
        <v>-0.34960816410466533</v>
      </c>
      <c r="J316" s="104"/>
      <c r="K316" s="15">
        <v>398361.204</v>
      </c>
      <c r="L316" s="15">
        <v>562722.8200000001</v>
      </c>
      <c r="M316" s="90">
        <f t="shared" si="106"/>
        <v>-164361.61600000004</v>
      </c>
      <c r="N316" s="103">
        <f t="shared" si="107"/>
        <v>-0.29208272733634655</v>
      </c>
      <c r="O316" s="104"/>
      <c r="P316" s="15">
        <v>677264.3740000001</v>
      </c>
      <c r="Q316" s="15">
        <v>904353.3200000001</v>
      </c>
      <c r="R316" s="90">
        <f t="shared" si="108"/>
        <v>-227088.946</v>
      </c>
      <c r="S316" s="103">
        <f t="shared" si="109"/>
        <v>-0.25110644366297014</v>
      </c>
      <c r="T316" s="104"/>
      <c r="U316" s="15">
        <v>3182476.414</v>
      </c>
      <c r="V316" s="15">
        <v>3931119.66</v>
      </c>
      <c r="W316" s="90">
        <f t="shared" si="110"/>
        <v>-748643.2460000003</v>
      </c>
      <c r="X316" s="103">
        <f t="shared" si="111"/>
        <v>-0.19044020807038986</v>
      </c>
    </row>
    <row r="317" spans="1:24" s="14" customFormat="1" ht="12.75" hidden="1" outlineLevel="2">
      <c r="A317" s="14" t="s">
        <v>1069</v>
      </c>
      <c r="B317" s="14" t="s">
        <v>1070</v>
      </c>
      <c r="C317" s="54" t="s">
        <v>18</v>
      </c>
      <c r="D317" s="15"/>
      <c r="E317" s="15"/>
      <c r="F317" s="15">
        <v>105568.95</v>
      </c>
      <c r="G317" s="15">
        <v>103321.47</v>
      </c>
      <c r="H317" s="90">
        <f t="shared" si="104"/>
        <v>2247.479999999996</v>
      </c>
      <c r="I317" s="103">
        <f t="shared" si="105"/>
        <v>0.021752303756421544</v>
      </c>
      <c r="J317" s="104"/>
      <c r="K317" s="15">
        <v>208729.765</v>
      </c>
      <c r="L317" s="15">
        <v>224345.1</v>
      </c>
      <c r="M317" s="90">
        <f t="shared" si="106"/>
        <v>-15615.334999999992</v>
      </c>
      <c r="N317" s="103">
        <f t="shared" si="107"/>
        <v>-0.06960408317364628</v>
      </c>
      <c r="O317" s="104"/>
      <c r="P317" s="15">
        <v>427338.38</v>
      </c>
      <c r="Q317" s="15">
        <v>430042.93000000005</v>
      </c>
      <c r="R317" s="90">
        <f t="shared" si="108"/>
        <v>-2704.5500000000466</v>
      </c>
      <c r="S317" s="103">
        <f t="shared" si="109"/>
        <v>-0.0062890232842568675</v>
      </c>
      <c r="T317" s="104"/>
      <c r="U317" s="15">
        <v>1513485.98</v>
      </c>
      <c r="V317" s="15">
        <v>1511290.9700000002</v>
      </c>
      <c r="W317" s="90">
        <f t="shared" si="110"/>
        <v>2195.0099999997765</v>
      </c>
      <c r="X317" s="103">
        <f t="shared" si="111"/>
        <v>0.0014524072753506734</v>
      </c>
    </row>
    <row r="318" spans="1:24" s="14" customFormat="1" ht="12.75" hidden="1" outlineLevel="2">
      <c r="A318" s="14" t="s">
        <v>1071</v>
      </c>
      <c r="B318" s="14" t="s">
        <v>1072</v>
      </c>
      <c r="C318" s="54" t="s">
        <v>19</v>
      </c>
      <c r="D318" s="15"/>
      <c r="E318" s="15"/>
      <c r="F318" s="15">
        <v>0</v>
      </c>
      <c r="G318" s="15">
        <v>0</v>
      </c>
      <c r="H318" s="90">
        <f t="shared" si="104"/>
        <v>0</v>
      </c>
      <c r="I318" s="103">
        <f t="shared" si="105"/>
        <v>0</v>
      </c>
      <c r="J318" s="104"/>
      <c r="K318" s="15">
        <v>0</v>
      </c>
      <c r="L318" s="15">
        <v>0</v>
      </c>
      <c r="M318" s="90">
        <f t="shared" si="106"/>
        <v>0</v>
      </c>
      <c r="N318" s="103">
        <f t="shared" si="107"/>
        <v>0</v>
      </c>
      <c r="O318" s="104"/>
      <c r="P318" s="15">
        <v>7780.24</v>
      </c>
      <c r="Q318" s="15">
        <v>7258.62</v>
      </c>
      <c r="R318" s="90">
        <f t="shared" si="108"/>
        <v>521.6199999999999</v>
      </c>
      <c r="S318" s="103">
        <f t="shared" si="109"/>
        <v>0.0718621445949781</v>
      </c>
      <c r="T318" s="104"/>
      <c r="U318" s="15">
        <v>24070.06</v>
      </c>
      <c r="V318" s="15">
        <v>20598.34</v>
      </c>
      <c r="W318" s="90">
        <f t="shared" si="110"/>
        <v>3471.720000000001</v>
      </c>
      <c r="X318" s="103">
        <f t="shared" si="111"/>
        <v>0.16854367876246343</v>
      </c>
    </row>
    <row r="319" spans="1:24" s="14" customFormat="1" ht="12.75" hidden="1" outlineLevel="2">
      <c r="A319" s="14" t="s">
        <v>1073</v>
      </c>
      <c r="B319" s="14" t="s">
        <v>1074</v>
      </c>
      <c r="C319" s="54" t="s">
        <v>20</v>
      </c>
      <c r="D319" s="15"/>
      <c r="E319" s="15"/>
      <c r="F319" s="15">
        <v>83.33</v>
      </c>
      <c r="G319" s="15">
        <v>166.67000000000002</v>
      </c>
      <c r="H319" s="90">
        <f t="shared" si="104"/>
        <v>-83.34000000000002</v>
      </c>
      <c r="I319" s="103">
        <f t="shared" si="105"/>
        <v>-0.500029999400012</v>
      </c>
      <c r="J319" s="104"/>
      <c r="K319" s="15">
        <v>166.66</v>
      </c>
      <c r="L319" s="15">
        <v>333.34000000000003</v>
      </c>
      <c r="M319" s="90">
        <f t="shared" si="106"/>
        <v>-166.68000000000004</v>
      </c>
      <c r="N319" s="103">
        <f t="shared" si="107"/>
        <v>-0.500029999400012</v>
      </c>
      <c r="O319" s="104"/>
      <c r="P319" s="15">
        <v>252.79</v>
      </c>
      <c r="Q319" s="15">
        <v>566.6600000000001</v>
      </c>
      <c r="R319" s="90">
        <f t="shared" si="108"/>
        <v>-313.8700000000001</v>
      </c>
      <c r="S319" s="103">
        <f t="shared" si="109"/>
        <v>-0.5538947517029613</v>
      </c>
      <c r="T319" s="104"/>
      <c r="U319" s="15">
        <v>866.88</v>
      </c>
      <c r="V319" s="15">
        <v>2633.19</v>
      </c>
      <c r="W319" s="90">
        <f t="shared" si="110"/>
        <v>-1766.31</v>
      </c>
      <c r="X319" s="103">
        <f t="shared" si="111"/>
        <v>-0.6707871441103755</v>
      </c>
    </row>
    <row r="320" spans="1:24" s="14" customFormat="1" ht="12.75" hidden="1" outlineLevel="2">
      <c r="A320" s="14" t="s">
        <v>1075</v>
      </c>
      <c r="B320" s="14" t="s">
        <v>1076</v>
      </c>
      <c r="C320" s="54" t="s">
        <v>21</v>
      </c>
      <c r="D320" s="15"/>
      <c r="E320" s="15"/>
      <c r="F320" s="15">
        <v>-91992.6</v>
      </c>
      <c r="G320" s="15">
        <v>-101491.88</v>
      </c>
      <c r="H320" s="90">
        <f t="shared" si="104"/>
        <v>9499.279999999999</v>
      </c>
      <c r="I320" s="103">
        <f t="shared" si="105"/>
        <v>0.09359645323350005</v>
      </c>
      <c r="J320" s="104"/>
      <c r="K320" s="15">
        <v>-177382.83000000002</v>
      </c>
      <c r="L320" s="15">
        <v>-191500.27</v>
      </c>
      <c r="M320" s="90">
        <f t="shared" si="106"/>
        <v>14117.439999999973</v>
      </c>
      <c r="N320" s="103">
        <f t="shared" si="107"/>
        <v>0.07372020937620596</v>
      </c>
      <c r="O320" s="104"/>
      <c r="P320" s="15">
        <v>-279820.51</v>
      </c>
      <c r="Q320" s="15">
        <v>-260260.12</v>
      </c>
      <c r="R320" s="90">
        <f t="shared" si="108"/>
        <v>-19560.390000000014</v>
      </c>
      <c r="S320" s="103">
        <f t="shared" si="109"/>
        <v>-0.07515707746542195</v>
      </c>
      <c r="T320" s="104"/>
      <c r="U320" s="15">
        <v>-1126941.8800000001</v>
      </c>
      <c r="V320" s="15">
        <v>-687373.65</v>
      </c>
      <c r="W320" s="90">
        <f t="shared" si="110"/>
        <v>-439568.2300000001</v>
      </c>
      <c r="X320" s="103">
        <f t="shared" si="111"/>
        <v>-0.6394894974516409</v>
      </c>
    </row>
    <row r="321" spans="1:24" s="14" customFormat="1" ht="12.75" hidden="1" outlineLevel="2">
      <c r="A321" s="14" t="s">
        <v>1077</v>
      </c>
      <c r="B321" s="14" t="s">
        <v>1078</v>
      </c>
      <c r="C321" s="54" t="s">
        <v>22</v>
      </c>
      <c r="D321" s="15"/>
      <c r="E321" s="15"/>
      <c r="F321" s="15">
        <v>-148862</v>
      </c>
      <c r="G321" s="15">
        <v>-136867.23</v>
      </c>
      <c r="H321" s="90">
        <f t="shared" si="104"/>
        <v>-11994.76999999999</v>
      </c>
      <c r="I321" s="103">
        <f t="shared" si="105"/>
        <v>-0.08763799778807527</v>
      </c>
      <c r="J321" s="104"/>
      <c r="K321" s="15">
        <v>-288171.85000000003</v>
      </c>
      <c r="L321" s="15">
        <v>-257857.53</v>
      </c>
      <c r="M321" s="90">
        <f t="shared" si="106"/>
        <v>-30314.320000000036</v>
      </c>
      <c r="N321" s="103">
        <f t="shared" si="107"/>
        <v>-0.11756228332754151</v>
      </c>
      <c r="O321" s="104"/>
      <c r="P321" s="15">
        <v>-469597.63</v>
      </c>
      <c r="Q321" s="15">
        <v>-425957.44</v>
      </c>
      <c r="R321" s="90">
        <f t="shared" si="108"/>
        <v>-43640.19</v>
      </c>
      <c r="S321" s="103">
        <f t="shared" si="109"/>
        <v>-0.10245199614308885</v>
      </c>
      <c r="T321" s="104"/>
      <c r="U321" s="15">
        <v>-1889811.29</v>
      </c>
      <c r="V321" s="15">
        <v>-1754729.495</v>
      </c>
      <c r="W321" s="90">
        <f t="shared" si="110"/>
        <v>-135081.79499999993</v>
      </c>
      <c r="X321" s="103">
        <f t="shared" si="111"/>
        <v>-0.07698154922733541</v>
      </c>
    </row>
    <row r="322" spans="1:24" s="14" customFormat="1" ht="12.75" hidden="1" outlineLevel="2">
      <c r="A322" s="14" t="s">
        <v>1079</v>
      </c>
      <c r="B322" s="14" t="s">
        <v>1080</v>
      </c>
      <c r="C322" s="54" t="s">
        <v>23</v>
      </c>
      <c r="D322" s="15"/>
      <c r="E322" s="15"/>
      <c r="F322" s="15">
        <v>-40456.78</v>
      </c>
      <c r="G322" s="15">
        <v>-39702.49</v>
      </c>
      <c r="H322" s="90">
        <f t="shared" si="104"/>
        <v>-754.2900000000009</v>
      </c>
      <c r="I322" s="103">
        <f t="shared" si="105"/>
        <v>-0.01899855651370987</v>
      </c>
      <c r="J322" s="104"/>
      <c r="K322" s="15">
        <v>-80584.61</v>
      </c>
      <c r="L322" s="15">
        <v>-79644.87</v>
      </c>
      <c r="M322" s="90">
        <f t="shared" si="106"/>
        <v>-939.7400000000052</v>
      </c>
      <c r="N322" s="103">
        <f t="shared" si="107"/>
        <v>-0.011799127803209488</v>
      </c>
      <c r="O322" s="104"/>
      <c r="P322" s="15">
        <v>-133071.57</v>
      </c>
      <c r="Q322" s="15">
        <v>-137124.91</v>
      </c>
      <c r="R322" s="90">
        <f t="shared" si="108"/>
        <v>4053.3399999999965</v>
      </c>
      <c r="S322" s="103">
        <f t="shared" si="109"/>
        <v>0.02955947245471298</v>
      </c>
      <c r="T322" s="104"/>
      <c r="U322" s="15">
        <v>-519966.92</v>
      </c>
      <c r="V322" s="15">
        <v>-506155.556</v>
      </c>
      <c r="W322" s="90">
        <f t="shared" si="110"/>
        <v>-13811.364000000001</v>
      </c>
      <c r="X322" s="103">
        <f t="shared" si="111"/>
        <v>-0.02728679718374958</v>
      </c>
    </row>
    <row r="323" spans="1:24" s="14" customFormat="1" ht="12.75" hidden="1" outlineLevel="2">
      <c r="A323" s="14" t="s">
        <v>1081</v>
      </c>
      <c r="B323" s="14" t="s">
        <v>1082</v>
      </c>
      <c r="C323" s="54" t="s">
        <v>24</v>
      </c>
      <c r="D323" s="15"/>
      <c r="E323" s="15"/>
      <c r="F323" s="15">
        <v>-56872.97</v>
      </c>
      <c r="G323" s="15">
        <v>-64368.12</v>
      </c>
      <c r="H323" s="90">
        <f t="shared" si="104"/>
        <v>7495.1500000000015</v>
      </c>
      <c r="I323" s="103">
        <f t="shared" si="105"/>
        <v>0.11644195915617857</v>
      </c>
      <c r="J323" s="104"/>
      <c r="K323" s="15">
        <v>-114871.7</v>
      </c>
      <c r="L323" s="15">
        <v>-124825.34</v>
      </c>
      <c r="M323" s="90">
        <f t="shared" si="106"/>
        <v>9953.64</v>
      </c>
      <c r="N323" s="103">
        <f t="shared" si="107"/>
        <v>0.07974053986153773</v>
      </c>
      <c r="O323" s="104"/>
      <c r="P323" s="15">
        <v>-197188</v>
      </c>
      <c r="Q323" s="15">
        <v>-223655.44</v>
      </c>
      <c r="R323" s="90">
        <f t="shared" si="108"/>
        <v>26467.440000000002</v>
      </c>
      <c r="S323" s="103">
        <f t="shared" si="109"/>
        <v>0.11834024694413872</v>
      </c>
      <c r="T323" s="104"/>
      <c r="U323" s="15">
        <v>-846589.7999999999</v>
      </c>
      <c r="V323" s="15">
        <v>-893780.4419999999</v>
      </c>
      <c r="W323" s="90">
        <f t="shared" si="110"/>
        <v>47190.64199999999</v>
      </c>
      <c r="X323" s="103">
        <f t="shared" si="111"/>
        <v>0.052798919938773954</v>
      </c>
    </row>
    <row r="324" spans="1:24" s="14" customFormat="1" ht="12.75" hidden="1" outlineLevel="2">
      <c r="A324" s="14" t="s">
        <v>1083</v>
      </c>
      <c r="B324" s="14" t="s">
        <v>1084</v>
      </c>
      <c r="C324" s="54" t="s">
        <v>25</v>
      </c>
      <c r="D324" s="15"/>
      <c r="E324" s="15"/>
      <c r="F324" s="15">
        <v>-93411.21</v>
      </c>
      <c r="G324" s="15">
        <v>-112242.54000000001</v>
      </c>
      <c r="H324" s="90">
        <f t="shared" si="104"/>
        <v>18831.33</v>
      </c>
      <c r="I324" s="103">
        <f t="shared" si="105"/>
        <v>0.16777355537392508</v>
      </c>
      <c r="J324" s="104"/>
      <c r="K324" s="15">
        <v>-168813.22</v>
      </c>
      <c r="L324" s="15">
        <v>-202127.38</v>
      </c>
      <c r="M324" s="90">
        <f t="shared" si="106"/>
        <v>33314.16</v>
      </c>
      <c r="N324" s="103">
        <f t="shared" si="107"/>
        <v>0.1648176511267301</v>
      </c>
      <c r="O324" s="104"/>
      <c r="P324" s="15">
        <v>-286687.67</v>
      </c>
      <c r="Q324" s="15">
        <v>-299430.59</v>
      </c>
      <c r="R324" s="90">
        <f t="shared" si="108"/>
        <v>12742.920000000042</v>
      </c>
      <c r="S324" s="103">
        <f t="shared" si="109"/>
        <v>0.042557174936602306</v>
      </c>
      <c r="T324" s="104"/>
      <c r="U324" s="15">
        <v>-1068694.21</v>
      </c>
      <c r="V324" s="15">
        <v>-1005024.9</v>
      </c>
      <c r="W324" s="90">
        <f t="shared" si="110"/>
        <v>-63669.30999999994</v>
      </c>
      <c r="X324" s="103">
        <f t="shared" si="111"/>
        <v>-0.06335097767229443</v>
      </c>
    </row>
    <row r="325" spans="1:24" s="14" customFormat="1" ht="12.75" hidden="1" outlineLevel="2">
      <c r="A325" s="14" t="s">
        <v>1085</v>
      </c>
      <c r="B325" s="14" t="s">
        <v>1086</v>
      </c>
      <c r="C325" s="54" t="s">
        <v>26</v>
      </c>
      <c r="D325" s="15"/>
      <c r="E325" s="15"/>
      <c r="F325" s="15">
        <v>-85481.44</v>
      </c>
      <c r="G325" s="15">
        <v>-81354.6</v>
      </c>
      <c r="H325" s="90">
        <f t="shared" si="104"/>
        <v>-4126.8399999999965</v>
      </c>
      <c r="I325" s="103">
        <f t="shared" si="105"/>
        <v>-0.05072657231428827</v>
      </c>
      <c r="J325" s="104"/>
      <c r="K325" s="15">
        <v>-165058</v>
      </c>
      <c r="L325" s="15">
        <v>-162709.2</v>
      </c>
      <c r="M325" s="90">
        <f t="shared" si="106"/>
        <v>-2348.7999999999884</v>
      </c>
      <c r="N325" s="103">
        <f t="shared" si="107"/>
        <v>-0.014435569715787357</v>
      </c>
      <c r="O325" s="104"/>
      <c r="P325" s="15">
        <v>-244634.56</v>
      </c>
      <c r="Q325" s="15">
        <v>-234990.92</v>
      </c>
      <c r="R325" s="90">
        <f t="shared" si="108"/>
        <v>-9643.639999999985</v>
      </c>
      <c r="S325" s="103">
        <f t="shared" si="109"/>
        <v>-0.04103835160950042</v>
      </c>
      <c r="T325" s="104"/>
      <c r="U325" s="15">
        <v>-957267.53</v>
      </c>
      <c r="V325" s="15">
        <v>-874804.8400000001</v>
      </c>
      <c r="W325" s="90">
        <f t="shared" si="110"/>
        <v>-82462.68999999994</v>
      </c>
      <c r="X325" s="103">
        <f t="shared" si="111"/>
        <v>-0.0942640989503441</v>
      </c>
    </row>
    <row r="326" spans="1:24" s="14" customFormat="1" ht="12.75" hidden="1" outlineLevel="2">
      <c r="A326" s="14" t="s">
        <v>1087</v>
      </c>
      <c r="B326" s="14" t="s">
        <v>1088</v>
      </c>
      <c r="C326" s="54" t="s">
        <v>27</v>
      </c>
      <c r="D326" s="15"/>
      <c r="E326" s="15"/>
      <c r="F326" s="15">
        <v>4467.6</v>
      </c>
      <c r="G326" s="15">
        <v>-3092.9300000000003</v>
      </c>
      <c r="H326" s="90">
        <f t="shared" si="104"/>
        <v>7560.530000000001</v>
      </c>
      <c r="I326" s="103">
        <f t="shared" si="105"/>
        <v>2.4444555809539823</v>
      </c>
      <c r="J326" s="104"/>
      <c r="K326" s="15">
        <v>-47068.17</v>
      </c>
      <c r="L326" s="15">
        <v>-40740.47</v>
      </c>
      <c r="M326" s="90">
        <f t="shared" si="106"/>
        <v>-6327.699999999997</v>
      </c>
      <c r="N326" s="103">
        <f t="shared" si="107"/>
        <v>-0.15531730488136236</v>
      </c>
      <c r="O326" s="104"/>
      <c r="P326" s="15">
        <v>59156.740000000005</v>
      </c>
      <c r="Q326" s="15">
        <v>80659.37</v>
      </c>
      <c r="R326" s="90">
        <f t="shared" si="108"/>
        <v>-21502.62999999999</v>
      </c>
      <c r="S326" s="103">
        <f t="shared" si="109"/>
        <v>-0.2665856428087647</v>
      </c>
      <c r="T326" s="104"/>
      <c r="U326" s="15">
        <v>-23644.559999999998</v>
      </c>
      <c r="V326" s="15">
        <v>-20860.48</v>
      </c>
      <c r="W326" s="90">
        <f t="shared" si="110"/>
        <v>-2784.079999999998</v>
      </c>
      <c r="X326" s="103">
        <f t="shared" si="111"/>
        <v>-0.1334619337618309</v>
      </c>
    </row>
    <row r="327" spans="1:24" s="14" customFormat="1" ht="12.75" hidden="1" outlineLevel="2">
      <c r="A327" s="14" t="s">
        <v>1089</v>
      </c>
      <c r="B327" s="14" t="s">
        <v>1090</v>
      </c>
      <c r="C327" s="54" t="s">
        <v>28</v>
      </c>
      <c r="D327" s="15"/>
      <c r="E327" s="15"/>
      <c r="F327" s="15">
        <v>14728.89</v>
      </c>
      <c r="G327" s="15">
        <v>17466.86</v>
      </c>
      <c r="H327" s="90">
        <f aca="true" t="shared" si="112" ref="H327:H348">+F327-G327</f>
        <v>-2737.970000000001</v>
      </c>
      <c r="I327" s="103">
        <f aca="true" t="shared" si="113" ref="I327:I348">IF(G327&lt;0,IF(H327=0,0,IF(OR(G327=0,F327=0),"N.M.",IF(ABS(H327/G327)&gt;=10,"N.M.",H327/(-G327)))),IF(H327=0,0,IF(OR(G327=0,F327=0),"N.M.",IF(ABS(H327/G327)&gt;=10,"N.M.",H327/G327))))</f>
        <v>-0.15675227258934926</v>
      </c>
      <c r="J327" s="104"/>
      <c r="K327" s="15">
        <v>30189.81</v>
      </c>
      <c r="L327" s="15">
        <v>29341.09</v>
      </c>
      <c r="M327" s="90">
        <f aca="true" t="shared" si="114" ref="M327:M348">+K327-L327</f>
        <v>848.7200000000012</v>
      </c>
      <c r="N327" s="103">
        <f aca="true" t="shared" si="115" ref="N327:N348">IF(L327&lt;0,IF(M327=0,0,IF(OR(L327=0,K327=0),"N.M.",IF(ABS(M327/L327)&gt;=10,"N.M.",M327/(-L327)))),IF(M327=0,0,IF(OR(L327=0,K327=0),"N.M.",IF(ABS(M327/L327)&gt;=10,"N.M.",M327/L327))))</f>
        <v>0.028925987412192294</v>
      </c>
      <c r="O327" s="104"/>
      <c r="P327" s="15">
        <v>48756.76</v>
      </c>
      <c r="Q327" s="15">
        <v>44790.18</v>
      </c>
      <c r="R327" s="90">
        <f aca="true" t="shared" si="116" ref="R327:R348">+P327-Q327</f>
        <v>3966.5800000000017</v>
      </c>
      <c r="S327" s="103">
        <f aca="true" t="shared" si="117" ref="S327:S348">IF(Q327&lt;0,IF(R327=0,0,IF(OR(Q327=0,P327=0),"N.M.",IF(ABS(R327/Q327)&gt;=10,"N.M.",R327/(-Q327)))),IF(R327=0,0,IF(OR(Q327=0,P327=0),"N.M.",IF(ABS(R327/Q327)&gt;=10,"N.M.",R327/Q327))))</f>
        <v>0.08855914399093734</v>
      </c>
      <c r="T327" s="104"/>
      <c r="U327" s="15">
        <v>201423.78</v>
      </c>
      <c r="V327" s="15">
        <v>186536.56</v>
      </c>
      <c r="W327" s="90">
        <f aca="true" t="shared" si="118" ref="W327:W348">+U327-V327</f>
        <v>14887.220000000001</v>
      </c>
      <c r="X327" s="103">
        <f aca="true" t="shared" si="119" ref="X327:X348">IF(V327&lt;0,IF(W327=0,0,IF(OR(V327=0,U327=0),"N.M.",IF(ABS(W327/V327)&gt;=10,"N.M.",W327/(-V327)))),IF(W327=0,0,IF(OR(V327=0,U327=0),"N.M.",IF(ABS(W327/V327)&gt;=10,"N.M.",W327/V327))))</f>
        <v>0.07980859087355316</v>
      </c>
    </row>
    <row r="328" spans="1:24" s="14" customFormat="1" ht="12.75" hidden="1" outlineLevel="2">
      <c r="A328" s="14" t="s">
        <v>1091</v>
      </c>
      <c r="B328" s="14" t="s">
        <v>1092</v>
      </c>
      <c r="C328" s="54" t="s">
        <v>29</v>
      </c>
      <c r="D328" s="15"/>
      <c r="E328" s="15"/>
      <c r="F328" s="15">
        <v>-46.76</v>
      </c>
      <c r="G328" s="15">
        <v>14.94</v>
      </c>
      <c r="H328" s="90">
        <f t="shared" si="112"/>
        <v>-61.699999999999996</v>
      </c>
      <c r="I328" s="103">
        <f t="shared" si="113"/>
        <v>-4.1298527443105755</v>
      </c>
      <c r="J328" s="104"/>
      <c r="K328" s="15">
        <v>-0.68</v>
      </c>
      <c r="L328" s="15">
        <v>7.43</v>
      </c>
      <c r="M328" s="90">
        <f t="shared" si="114"/>
        <v>-8.11</v>
      </c>
      <c r="N328" s="103">
        <f t="shared" si="115"/>
        <v>-1.091520861372813</v>
      </c>
      <c r="O328" s="104"/>
      <c r="P328" s="15">
        <v>0</v>
      </c>
      <c r="Q328" s="15">
        <v>7.199999999999999</v>
      </c>
      <c r="R328" s="90">
        <f t="shared" si="116"/>
        <v>-7.199999999999999</v>
      </c>
      <c r="S328" s="103" t="str">
        <f t="shared" si="117"/>
        <v>N.M.</v>
      </c>
      <c r="T328" s="104"/>
      <c r="U328" s="15">
        <v>-15.77</v>
      </c>
      <c r="V328" s="15">
        <v>-22.490000000000002</v>
      </c>
      <c r="W328" s="90">
        <f t="shared" si="118"/>
        <v>6.720000000000002</v>
      </c>
      <c r="X328" s="103">
        <f t="shared" si="119"/>
        <v>0.2987994664295243</v>
      </c>
    </row>
    <row r="329" spans="1:24" s="14" customFormat="1" ht="12.75" hidden="1" outlineLevel="2">
      <c r="A329" s="14" t="s">
        <v>1093</v>
      </c>
      <c r="B329" s="14" t="s">
        <v>1094</v>
      </c>
      <c r="C329" s="54" t="s">
        <v>30</v>
      </c>
      <c r="D329" s="15"/>
      <c r="E329" s="15"/>
      <c r="F329" s="15">
        <v>0.77</v>
      </c>
      <c r="G329" s="15">
        <v>-5.0600000000000005</v>
      </c>
      <c r="H329" s="90">
        <f t="shared" si="112"/>
        <v>5.83</v>
      </c>
      <c r="I329" s="103">
        <f t="shared" si="113"/>
        <v>1.1521739130434783</v>
      </c>
      <c r="J329" s="104"/>
      <c r="K329" s="15">
        <v>-22.990000000000002</v>
      </c>
      <c r="L329" s="15">
        <v>-24.54</v>
      </c>
      <c r="M329" s="90">
        <f t="shared" si="114"/>
        <v>1.5499999999999972</v>
      </c>
      <c r="N329" s="103">
        <f t="shared" si="115"/>
        <v>0.06316218418907894</v>
      </c>
      <c r="O329" s="104"/>
      <c r="P329" s="15">
        <v>-4.780000000000001</v>
      </c>
      <c r="Q329" s="15">
        <v>-214.53</v>
      </c>
      <c r="R329" s="90">
        <f t="shared" si="116"/>
        <v>209.75</v>
      </c>
      <c r="S329" s="103">
        <f t="shared" si="117"/>
        <v>0.9777187339766</v>
      </c>
      <c r="T329" s="104"/>
      <c r="U329" s="15">
        <v>-3.110000000000003</v>
      </c>
      <c r="V329" s="15">
        <v>-2.289999999999999</v>
      </c>
      <c r="W329" s="90">
        <f t="shared" si="118"/>
        <v>-0.8200000000000038</v>
      </c>
      <c r="X329" s="103">
        <f t="shared" si="119"/>
        <v>-0.35807860262008917</v>
      </c>
    </row>
    <row r="330" spans="1:24" s="14" customFormat="1" ht="12.75" hidden="1" outlineLevel="2">
      <c r="A330" s="14" t="s">
        <v>1095</v>
      </c>
      <c r="B330" s="14" t="s">
        <v>1096</v>
      </c>
      <c r="C330" s="54" t="s">
        <v>31</v>
      </c>
      <c r="D330" s="15"/>
      <c r="E330" s="15"/>
      <c r="F330" s="15">
        <v>176.93</v>
      </c>
      <c r="G330" s="15">
        <v>-101.95</v>
      </c>
      <c r="H330" s="90">
        <f t="shared" si="112"/>
        <v>278.88</v>
      </c>
      <c r="I330" s="103">
        <f t="shared" si="113"/>
        <v>2.735458558116724</v>
      </c>
      <c r="J330" s="104"/>
      <c r="K330" s="15">
        <v>817.85</v>
      </c>
      <c r="L330" s="15">
        <v>1542.26</v>
      </c>
      <c r="M330" s="90">
        <f t="shared" si="114"/>
        <v>-724.41</v>
      </c>
      <c r="N330" s="103">
        <f t="shared" si="115"/>
        <v>-0.4697067939257972</v>
      </c>
      <c r="O330" s="104"/>
      <c r="P330" s="15">
        <v>-356.15</v>
      </c>
      <c r="Q330" s="15">
        <v>1931.98</v>
      </c>
      <c r="R330" s="90">
        <f t="shared" si="116"/>
        <v>-2288.13</v>
      </c>
      <c r="S330" s="103">
        <f t="shared" si="117"/>
        <v>-1.184344558432282</v>
      </c>
      <c r="T330" s="104"/>
      <c r="U330" s="15">
        <v>87545.92000000001</v>
      </c>
      <c r="V330" s="15">
        <v>2256.69</v>
      </c>
      <c r="W330" s="90">
        <f t="shared" si="118"/>
        <v>85289.23000000001</v>
      </c>
      <c r="X330" s="103" t="str">
        <f t="shared" si="119"/>
        <v>N.M.</v>
      </c>
    </row>
    <row r="331" spans="1:24" s="14" customFormat="1" ht="12.75" hidden="1" outlineLevel="2">
      <c r="A331" s="14" t="s">
        <v>1097</v>
      </c>
      <c r="B331" s="14" t="s">
        <v>1098</v>
      </c>
      <c r="C331" s="54" t="s">
        <v>32</v>
      </c>
      <c r="D331" s="15"/>
      <c r="E331" s="15"/>
      <c r="F331" s="15">
        <v>444.5</v>
      </c>
      <c r="G331" s="15">
        <v>198</v>
      </c>
      <c r="H331" s="90">
        <f t="shared" si="112"/>
        <v>246.5</v>
      </c>
      <c r="I331" s="103">
        <f t="shared" si="113"/>
        <v>1.244949494949495</v>
      </c>
      <c r="J331" s="104"/>
      <c r="K331" s="15">
        <v>1839.5</v>
      </c>
      <c r="L331" s="15">
        <v>-242829.1</v>
      </c>
      <c r="M331" s="90">
        <f t="shared" si="114"/>
        <v>244668.6</v>
      </c>
      <c r="N331" s="103">
        <f t="shared" si="115"/>
        <v>1.0075752864874927</v>
      </c>
      <c r="O331" s="104"/>
      <c r="P331" s="15">
        <v>4013.1</v>
      </c>
      <c r="Q331" s="15">
        <v>8965.899999999994</v>
      </c>
      <c r="R331" s="90">
        <f t="shared" si="116"/>
        <v>-4952.799999999994</v>
      </c>
      <c r="S331" s="103">
        <f t="shared" si="117"/>
        <v>-0.5524041089015043</v>
      </c>
      <c r="T331" s="104"/>
      <c r="U331" s="15">
        <v>26699.84</v>
      </c>
      <c r="V331" s="15">
        <v>26403.949999999983</v>
      </c>
      <c r="W331" s="90">
        <f t="shared" si="118"/>
        <v>295.8900000000176</v>
      </c>
      <c r="X331" s="103">
        <f t="shared" si="119"/>
        <v>0.011206277848580148</v>
      </c>
    </row>
    <row r="332" spans="1:24" s="14" customFormat="1" ht="12.75" hidden="1" outlineLevel="2">
      <c r="A332" s="14" t="s">
        <v>1099</v>
      </c>
      <c r="B332" s="14" t="s">
        <v>1100</v>
      </c>
      <c r="C332" s="54" t="s">
        <v>33</v>
      </c>
      <c r="D332" s="15"/>
      <c r="E332" s="15"/>
      <c r="F332" s="15">
        <v>0</v>
      </c>
      <c r="G332" s="15">
        <v>0</v>
      </c>
      <c r="H332" s="90">
        <f t="shared" si="112"/>
        <v>0</v>
      </c>
      <c r="I332" s="103">
        <f t="shared" si="113"/>
        <v>0</v>
      </c>
      <c r="J332" s="104"/>
      <c r="K332" s="15">
        <v>0</v>
      </c>
      <c r="L332" s="15">
        <v>0</v>
      </c>
      <c r="M332" s="90">
        <f t="shared" si="114"/>
        <v>0</v>
      </c>
      <c r="N332" s="103">
        <f t="shared" si="115"/>
        <v>0</v>
      </c>
      <c r="O332" s="104"/>
      <c r="P332" s="15">
        <v>295.03000000000003</v>
      </c>
      <c r="Q332" s="15">
        <v>0</v>
      </c>
      <c r="R332" s="90">
        <f t="shared" si="116"/>
        <v>295.03000000000003</v>
      </c>
      <c r="S332" s="103" t="str">
        <f t="shared" si="117"/>
        <v>N.M.</v>
      </c>
      <c r="T332" s="104"/>
      <c r="U332" s="15">
        <v>295.03000000000003</v>
      </c>
      <c r="V332" s="15">
        <v>1500</v>
      </c>
      <c r="W332" s="90">
        <f t="shared" si="118"/>
        <v>-1204.97</v>
      </c>
      <c r="X332" s="103">
        <f t="shared" si="119"/>
        <v>-0.8033133333333333</v>
      </c>
    </row>
    <row r="333" spans="1:24" s="14" customFormat="1" ht="12.75" hidden="1" outlineLevel="2">
      <c r="A333" s="14" t="s">
        <v>1101</v>
      </c>
      <c r="B333" s="14" t="s">
        <v>1102</v>
      </c>
      <c r="C333" s="54" t="s">
        <v>34</v>
      </c>
      <c r="D333" s="15"/>
      <c r="E333" s="15"/>
      <c r="F333" s="15">
        <v>0</v>
      </c>
      <c r="G333" s="15">
        <v>0</v>
      </c>
      <c r="H333" s="90">
        <f t="shared" si="112"/>
        <v>0</v>
      </c>
      <c r="I333" s="103">
        <f t="shared" si="113"/>
        <v>0</v>
      </c>
      <c r="J333" s="104"/>
      <c r="K333" s="15">
        <v>0</v>
      </c>
      <c r="L333" s="15">
        <v>0</v>
      </c>
      <c r="M333" s="90">
        <f t="shared" si="114"/>
        <v>0</v>
      </c>
      <c r="N333" s="103">
        <f t="shared" si="115"/>
        <v>0</v>
      </c>
      <c r="O333" s="104"/>
      <c r="P333" s="15">
        <v>0</v>
      </c>
      <c r="Q333" s="15">
        <v>0</v>
      </c>
      <c r="R333" s="90">
        <f t="shared" si="116"/>
        <v>0</v>
      </c>
      <c r="S333" s="103">
        <f t="shared" si="117"/>
        <v>0</v>
      </c>
      <c r="T333" s="104"/>
      <c r="U333" s="15">
        <v>0.08</v>
      </c>
      <c r="V333" s="15">
        <v>0</v>
      </c>
      <c r="W333" s="90">
        <f t="shared" si="118"/>
        <v>0.08</v>
      </c>
      <c r="X333" s="103" t="str">
        <f t="shared" si="119"/>
        <v>N.M.</v>
      </c>
    </row>
    <row r="334" spans="1:24" s="14" customFormat="1" ht="12.75" hidden="1" outlineLevel="2">
      <c r="A334" s="14" t="s">
        <v>1103</v>
      </c>
      <c r="B334" s="14" t="s">
        <v>1104</v>
      </c>
      <c r="C334" s="54" t="s">
        <v>35</v>
      </c>
      <c r="D334" s="15"/>
      <c r="E334" s="15"/>
      <c r="F334" s="15">
        <v>0</v>
      </c>
      <c r="G334" s="15">
        <v>0</v>
      </c>
      <c r="H334" s="90">
        <f t="shared" si="112"/>
        <v>0</v>
      </c>
      <c r="I334" s="103">
        <f t="shared" si="113"/>
        <v>0</v>
      </c>
      <c r="J334" s="104"/>
      <c r="K334" s="15">
        <v>0</v>
      </c>
      <c r="L334" s="15">
        <v>0</v>
      </c>
      <c r="M334" s="90">
        <f t="shared" si="114"/>
        <v>0</v>
      </c>
      <c r="N334" s="103">
        <f t="shared" si="115"/>
        <v>0</v>
      </c>
      <c r="O334" s="104"/>
      <c r="P334" s="15">
        <v>0</v>
      </c>
      <c r="Q334" s="15">
        <v>0</v>
      </c>
      <c r="R334" s="90">
        <f t="shared" si="116"/>
        <v>0</v>
      </c>
      <c r="S334" s="103">
        <f t="shared" si="117"/>
        <v>0</v>
      </c>
      <c r="T334" s="104"/>
      <c r="U334" s="15">
        <v>0</v>
      </c>
      <c r="V334" s="15">
        <v>561.79</v>
      </c>
      <c r="W334" s="90">
        <f t="shared" si="118"/>
        <v>-561.79</v>
      </c>
      <c r="X334" s="103" t="str">
        <f t="shared" si="119"/>
        <v>N.M.</v>
      </c>
    </row>
    <row r="335" spans="1:24" s="14" customFormat="1" ht="12.75" hidden="1" outlineLevel="2">
      <c r="A335" s="14" t="s">
        <v>1105</v>
      </c>
      <c r="B335" s="14" t="s">
        <v>1106</v>
      </c>
      <c r="C335" s="54" t="s">
        <v>36</v>
      </c>
      <c r="D335" s="15"/>
      <c r="E335" s="15"/>
      <c r="F335" s="15">
        <v>0</v>
      </c>
      <c r="G335" s="15">
        <v>0</v>
      </c>
      <c r="H335" s="90">
        <f t="shared" si="112"/>
        <v>0</v>
      </c>
      <c r="I335" s="103">
        <f t="shared" si="113"/>
        <v>0</v>
      </c>
      <c r="J335" s="104"/>
      <c r="K335" s="15">
        <v>0</v>
      </c>
      <c r="L335" s="15">
        <v>56.49</v>
      </c>
      <c r="M335" s="90">
        <f t="shared" si="114"/>
        <v>-56.49</v>
      </c>
      <c r="N335" s="103" t="str">
        <f t="shared" si="115"/>
        <v>N.M.</v>
      </c>
      <c r="O335" s="104"/>
      <c r="P335" s="15">
        <v>0</v>
      </c>
      <c r="Q335" s="15">
        <v>56.49</v>
      </c>
      <c r="R335" s="90">
        <f t="shared" si="116"/>
        <v>-56.49</v>
      </c>
      <c r="S335" s="103" t="str">
        <f t="shared" si="117"/>
        <v>N.M.</v>
      </c>
      <c r="T335" s="104"/>
      <c r="U335" s="15">
        <v>359.39</v>
      </c>
      <c r="V335" s="15">
        <v>127.13</v>
      </c>
      <c r="W335" s="90">
        <f t="shared" si="118"/>
        <v>232.26</v>
      </c>
      <c r="X335" s="103">
        <f t="shared" si="119"/>
        <v>1.82694879257453</v>
      </c>
    </row>
    <row r="336" spans="1:24" s="14" customFormat="1" ht="12.75" hidden="1" outlineLevel="2">
      <c r="A336" s="14" t="s">
        <v>1107</v>
      </c>
      <c r="B336" s="14" t="s">
        <v>1108</v>
      </c>
      <c r="C336" s="54" t="s">
        <v>37</v>
      </c>
      <c r="D336" s="15"/>
      <c r="E336" s="15"/>
      <c r="F336" s="15">
        <v>52.35</v>
      </c>
      <c r="G336" s="15">
        <v>57.72</v>
      </c>
      <c r="H336" s="90">
        <f t="shared" si="112"/>
        <v>-5.369999999999997</v>
      </c>
      <c r="I336" s="103">
        <f t="shared" si="113"/>
        <v>-0.093035343035343</v>
      </c>
      <c r="J336" s="104"/>
      <c r="K336" s="15">
        <v>93.35000000000001</v>
      </c>
      <c r="L336" s="15">
        <v>219.17000000000002</v>
      </c>
      <c r="M336" s="90">
        <f t="shared" si="114"/>
        <v>-125.82000000000001</v>
      </c>
      <c r="N336" s="103">
        <f t="shared" si="115"/>
        <v>-0.5740749190126386</v>
      </c>
      <c r="O336" s="104"/>
      <c r="P336" s="15">
        <v>153.65</v>
      </c>
      <c r="Q336" s="15">
        <v>363.65</v>
      </c>
      <c r="R336" s="90">
        <f t="shared" si="116"/>
        <v>-209.99999999999997</v>
      </c>
      <c r="S336" s="103">
        <f t="shared" si="117"/>
        <v>-0.5774783445620789</v>
      </c>
      <c r="T336" s="104"/>
      <c r="U336" s="15">
        <v>647.7800000000001</v>
      </c>
      <c r="V336" s="15">
        <v>1320.64</v>
      </c>
      <c r="W336" s="90">
        <f t="shared" si="118"/>
        <v>-672.86</v>
      </c>
      <c r="X336" s="103">
        <f t="shared" si="119"/>
        <v>-0.5094953961715531</v>
      </c>
    </row>
    <row r="337" spans="1:24" s="14" customFormat="1" ht="12.75" hidden="1" outlineLevel="2">
      <c r="A337" s="14" t="s">
        <v>1109</v>
      </c>
      <c r="B337" s="14" t="s">
        <v>1110</v>
      </c>
      <c r="C337" s="54" t="s">
        <v>38</v>
      </c>
      <c r="D337" s="15"/>
      <c r="E337" s="15"/>
      <c r="F337" s="15">
        <v>0</v>
      </c>
      <c r="G337" s="15">
        <v>0</v>
      </c>
      <c r="H337" s="90">
        <f t="shared" si="112"/>
        <v>0</v>
      </c>
      <c r="I337" s="103">
        <f t="shared" si="113"/>
        <v>0</v>
      </c>
      <c r="J337" s="104"/>
      <c r="K337" s="15">
        <v>0</v>
      </c>
      <c r="L337" s="15">
        <v>0</v>
      </c>
      <c r="M337" s="90">
        <f t="shared" si="114"/>
        <v>0</v>
      </c>
      <c r="N337" s="103">
        <f t="shared" si="115"/>
        <v>0</v>
      </c>
      <c r="O337" s="104"/>
      <c r="P337" s="15">
        <v>0</v>
      </c>
      <c r="Q337" s="15">
        <v>0</v>
      </c>
      <c r="R337" s="90">
        <f t="shared" si="116"/>
        <v>0</v>
      </c>
      <c r="S337" s="103">
        <f t="shared" si="117"/>
        <v>0</v>
      </c>
      <c r="T337" s="104"/>
      <c r="U337" s="15">
        <v>7.49</v>
      </c>
      <c r="V337" s="15">
        <v>10.88</v>
      </c>
      <c r="W337" s="90">
        <f t="shared" si="118"/>
        <v>-3.3900000000000006</v>
      </c>
      <c r="X337" s="103">
        <f t="shared" si="119"/>
        <v>-0.3115808823529412</v>
      </c>
    </row>
    <row r="338" spans="1:24" s="14" customFormat="1" ht="12.75" hidden="1" outlineLevel="2">
      <c r="A338" s="14" t="s">
        <v>1111</v>
      </c>
      <c r="B338" s="14" t="s">
        <v>1112</v>
      </c>
      <c r="C338" s="54" t="s">
        <v>39</v>
      </c>
      <c r="D338" s="15"/>
      <c r="E338" s="15"/>
      <c r="F338" s="15">
        <v>4070.81</v>
      </c>
      <c r="G338" s="15">
        <v>378.22</v>
      </c>
      <c r="H338" s="90">
        <f t="shared" si="112"/>
        <v>3692.59</v>
      </c>
      <c r="I338" s="103">
        <f t="shared" si="113"/>
        <v>9.763074401142193</v>
      </c>
      <c r="J338" s="104"/>
      <c r="K338" s="15">
        <v>4480.12</v>
      </c>
      <c r="L338" s="15">
        <v>770.29</v>
      </c>
      <c r="M338" s="90">
        <f t="shared" si="114"/>
        <v>3709.83</v>
      </c>
      <c r="N338" s="103">
        <f t="shared" si="115"/>
        <v>4.816147165353309</v>
      </c>
      <c r="O338" s="104"/>
      <c r="P338" s="15">
        <v>11259.84</v>
      </c>
      <c r="Q338" s="15">
        <v>11344.21</v>
      </c>
      <c r="R338" s="90">
        <f t="shared" si="116"/>
        <v>-84.36999999999898</v>
      </c>
      <c r="S338" s="103">
        <f t="shared" si="117"/>
        <v>-0.007437274168937192</v>
      </c>
      <c r="T338" s="104"/>
      <c r="U338" s="15">
        <v>29137.2</v>
      </c>
      <c r="V338" s="15">
        <v>32664.25</v>
      </c>
      <c r="W338" s="90">
        <f t="shared" si="118"/>
        <v>-3527.0499999999993</v>
      </c>
      <c r="X338" s="103">
        <f t="shared" si="119"/>
        <v>-0.10797890660278436</v>
      </c>
    </row>
    <row r="339" spans="1:24" s="14" customFormat="1" ht="12.75" hidden="1" outlineLevel="2">
      <c r="A339" s="14" t="s">
        <v>1113</v>
      </c>
      <c r="B339" s="14" t="s">
        <v>1114</v>
      </c>
      <c r="C339" s="54" t="s">
        <v>40</v>
      </c>
      <c r="D339" s="15"/>
      <c r="E339" s="15"/>
      <c r="F339" s="15">
        <v>0</v>
      </c>
      <c r="G339" s="15">
        <v>0</v>
      </c>
      <c r="H339" s="90">
        <f t="shared" si="112"/>
        <v>0</v>
      </c>
      <c r="I339" s="103">
        <f t="shared" si="113"/>
        <v>0</v>
      </c>
      <c r="J339" s="104"/>
      <c r="K339" s="15">
        <v>0</v>
      </c>
      <c r="L339" s="15">
        <v>0</v>
      </c>
      <c r="M339" s="90">
        <f t="shared" si="114"/>
        <v>0</v>
      </c>
      <c r="N339" s="103">
        <f t="shared" si="115"/>
        <v>0</v>
      </c>
      <c r="O339" s="104"/>
      <c r="P339" s="15">
        <v>0</v>
      </c>
      <c r="Q339" s="15">
        <v>0</v>
      </c>
      <c r="R339" s="90">
        <f t="shared" si="116"/>
        <v>0</v>
      </c>
      <c r="S339" s="103">
        <f t="shared" si="117"/>
        <v>0</v>
      </c>
      <c r="T339" s="104"/>
      <c r="U339" s="15">
        <v>0</v>
      </c>
      <c r="V339" s="15">
        <v>6172.2300000000005</v>
      </c>
      <c r="W339" s="90">
        <f t="shared" si="118"/>
        <v>-6172.2300000000005</v>
      </c>
      <c r="X339" s="103" t="str">
        <f t="shared" si="119"/>
        <v>N.M.</v>
      </c>
    </row>
    <row r="340" spans="1:24" s="14" customFormat="1" ht="12.75" hidden="1" outlineLevel="2">
      <c r="A340" s="14" t="s">
        <v>1115</v>
      </c>
      <c r="B340" s="14" t="s">
        <v>1116</v>
      </c>
      <c r="C340" s="54" t="s">
        <v>41</v>
      </c>
      <c r="D340" s="15"/>
      <c r="E340" s="15"/>
      <c r="F340" s="15">
        <v>0</v>
      </c>
      <c r="G340" s="15">
        <v>0</v>
      </c>
      <c r="H340" s="90">
        <f t="shared" si="112"/>
        <v>0</v>
      </c>
      <c r="I340" s="103">
        <f t="shared" si="113"/>
        <v>0</v>
      </c>
      <c r="J340" s="104"/>
      <c r="K340" s="15">
        <v>4.6000000000000005</v>
      </c>
      <c r="L340" s="15">
        <v>5.94</v>
      </c>
      <c r="M340" s="90">
        <f t="shared" si="114"/>
        <v>-1.3399999999999999</v>
      </c>
      <c r="N340" s="103">
        <f t="shared" si="115"/>
        <v>-0.22558922558922556</v>
      </c>
      <c r="O340" s="104"/>
      <c r="P340" s="15">
        <v>4.6000000000000005</v>
      </c>
      <c r="Q340" s="15">
        <v>5.94</v>
      </c>
      <c r="R340" s="90">
        <f t="shared" si="116"/>
        <v>-1.3399999999999999</v>
      </c>
      <c r="S340" s="103">
        <f t="shared" si="117"/>
        <v>-0.22558922558922556</v>
      </c>
      <c r="T340" s="104"/>
      <c r="U340" s="15">
        <v>28.01</v>
      </c>
      <c r="V340" s="15">
        <v>56.23</v>
      </c>
      <c r="W340" s="90">
        <f t="shared" si="118"/>
        <v>-28.219999999999995</v>
      </c>
      <c r="X340" s="103">
        <f t="shared" si="119"/>
        <v>-0.5018673306064377</v>
      </c>
    </row>
    <row r="341" spans="1:24" s="14" customFormat="1" ht="12.75" hidden="1" outlineLevel="2">
      <c r="A341" s="14" t="s">
        <v>1117</v>
      </c>
      <c r="B341" s="14" t="s">
        <v>1118</v>
      </c>
      <c r="C341" s="54" t="s">
        <v>42</v>
      </c>
      <c r="D341" s="15"/>
      <c r="E341" s="15"/>
      <c r="F341" s="15">
        <v>624.1</v>
      </c>
      <c r="G341" s="15">
        <v>2312.27</v>
      </c>
      <c r="H341" s="90">
        <f t="shared" si="112"/>
        <v>-1688.17</v>
      </c>
      <c r="I341" s="103">
        <f t="shared" si="113"/>
        <v>-0.7300920740224974</v>
      </c>
      <c r="J341" s="104"/>
      <c r="K341" s="15">
        <v>1378.19</v>
      </c>
      <c r="L341" s="15">
        <v>5248.91</v>
      </c>
      <c r="M341" s="90">
        <f t="shared" si="114"/>
        <v>-3870.72</v>
      </c>
      <c r="N341" s="103">
        <f t="shared" si="115"/>
        <v>-0.7374331051589759</v>
      </c>
      <c r="O341" s="104"/>
      <c r="P341" s="15">
        <v>7471.24</v>
      </c>
      <c r="Q341" s="15">
        <v>15665.83</v>
      </c>
      <c r="R341" s="90">
        <f t="shared" si="116"/>
        <v>-8194.59</v>
      </c>
      <c r="S341" s="103">
        <f t="shared" si="117"/>
        <v>-0.5230868712350383</v>
      </c>
      <c r="T341" s="104"/>
      <c r="U341" s="15">
        <v>46709.780000000006</v>
      </c>
      <c r="V341" s="15">
        <v>56624.68000000001</v>
      </c>
      <c r="W341" s="90">
        <f t="shared" si="118"/>
        <v>-9914.900000000001</v>
      </c>
      <c r="X341" s="103">
        <f t="shared" si="119"/>
        <v>-0.17509856126339257</v>
      </c>
    </row>
    <row r="342" spans="1:24" s="14" customFormat="1" ht="12.75" hidden="1" outlineLevel="2">
      <c r="A342" s="14" t="s">
        <v>1119</v>
      </c>
      <c r="B342" s="14" t="s">
        <v>1120</v>
      </c>
      <c r="C342" s="54" t="s">
        <v>43</v>
      </c>
      <c r="D342" s="15"/>
      <c r="E342" s="15"/>
      <c r="F342" s="15">
        <v>3712.14</v>
      </c>
      <c r="G342" s="15">
        <v>10173.5</v>
      </c>
      <c r="H342" s="90">
        <f t="shared" si="112"/>
        <v>-6461.360000000001</v>
      </c>
      <c r="I342" s="103">
        <f t="shared" si="113"/>
        <v>-0.6351167248242985</v>
      </c>
      <c r="J342" s="104"/>
      <c r="K342" s="15">
        <v>66946.96</v>
      </c>
      <c r="L342" s="15">
        <v>85935.1</v>
      </c>
      <c r="M342" s="90">
        <f t="shared" si="114"/>
        <v>-18988.14</v>
      </c>
      <c r="N342" s="103">
        <f t="shared" si="115"/>
        <v>-0.22095907260246392</v>
      </c>
      <c r="O342" s="104"/>
      <c r="P342" s="15">
        <v>212126.22999999998</v>
      </c>
      <c r="Q342" s="15">
        <v>118943.93000000001</v>
      </c>
      <c r="R342" s="90">
        <f t="shared" si="116"/>
        <v>93182.29999999997</v>
      </c>
      <c r="S342" s="103">
        <f t="shared" si="117"/>
        <v>0.7834136639002929</v>
      </c>
      <c r="T342" s="104"/>
      <c r="U342" s="15">
        <v>234575</v>
      </c>
      <c r="V342" s="15">
        <v>163655.22</v>
      </c>
      <c r="W342" s="90">
        <f t="shared" si="118"/>
        <v>70919.78</v>
      </c>
      <c r="X342" s="103">
        <f t="shared" si="119"/>
        <v>0.43334871933813046</v>
      </c>
    </row>
    <row r="343" spans="1:24" s="14" customFormat="1" ht="12.75" hidden="1" outlineLevel="2">
      <c r="A343" s="14" t="s">
        <v>1121</v>
      </c>
      <c r="B343" s="14" t="s">
        <v>1122</v>
      </c>
      <c r="C343" s="54" t="s">
        <v>44</v>
      </c>
      <c r="D343" s="15"/>
      <c r="E343" s="15"/>
      <c r="F343" s="15">
        <v>5444.9130000000005</v>
      </c>
      <c r="G343" s="15">
        <v>821.91</v>
      </c>
      <c r="H343" s="90">
        <f t="shared" si="112"/>
        <v>4623.003000000001</v>
      </c>
      <c r="I343" s="103">
        <f t="shared" si="113"/>
        <v>5.624707084717306</v>
      </c>
      <c r="J343" s="104"/>
      <c r="K343" s="15">
        <v>5999.561000000001</v>
      </c>
      <c r="L343" s="15">
        <v>1440.478</v>
      </c>
      <c r="M343" s="90">
        <f t="shared" si="114"/>
        <v>4559.0830000000005</v>
      </c>
      <c r="N343" s="103">
        <f t="shared" si="115"/>
        <v>3.1649792638277017</v>
      </c>
      <c r="O343" s="104"/>
      <c r="P343" s="15">
        <v>93.1190000000006</v>
      </c>
      <c r="Q343" s="15">
        <v>3232.708</v>
      </c>
      <c r="R343" s="90">
        <f t="shared" si="116"/>
        <v>-3139.5889999999995</v>
      </c>
      <c r="S343" s="103">
        <f t="shared" si="117"/>
        <v>-0.9711947382813416</v>
      </c>
      <c r="T343" s="104"/>
      <c r="U343" s="15">
        <v>20940.019</v>
      </c>
      <c r="V343" s="15">
        <v>27192.311999999998</v>
      </c>
      <c r="W343" s="90">
        <f t="shared" si="118"/>
        <v>-6252.292999999998</v>
      </c>
      <c r="X343" s="103">
        <f t="shared" si="119"/>
        <v>-0.22992870190662706</v>
      </c>
    </row>
    <row r="344" spans="1:24" s="14" customFormat="1" ht="12.75" hidden="1" outlineLevel="2">
      <c r="A344" s="14" t="s">
        <v>1123</v>
      </c>
      <c r="B344" s="14" t="s">
        <v>1124</v>
      </c>
      <c r="C344" s="54" t="s">
        <v>45</v>
      </c>
      <c r="D344" s="15"/>
      <c r="E344" s="15"/>
      <c r="F344" s="15">
        <v>1030.01</v>
      </c>
      <c r="G344" s="15">
        <v>282.54</v>
      </c>
      <c r="H344" s="90">
        <f t="shared" si="112"/>
        <v>747.47</v>
      </c>
      <c r="I344" s="103">
        <f t="shared" si="113"/>
        <v>2.6455369151270616</v>
      </c>
      <c r="J344" s="104"/>
      <c r="K344" s="15">
        <v>1596.91</v>
      </c>
      <c r="L344" s="15">
        <v>1134.71</v>
      </c>
      <c r="M344" s="90">
        <f t="shared" si="114"/>
        <v>462.20000000000005</v>
      </c>
      <c r="N344" s="103">
        <f t="shared" si="115"/>
        <v>0.4073287447894176</v>
      </c>
      <c r="O344" s="104"/>
      <c r="P344" s="15">
        <v>2232.6000000000004</v>
      </c>
      <c r="Q344" s="15">
        <v>1540.8600000000001</v>
      </c>
      <c r="R344" s="90">
        <f t="shared" si="116"/>
        <v>691.7400000000002</v>
      </c>
      <c r="S344" s="103">
        <f t="shared" si="117"/>
        <v>0.4489311163895488</v>
      </c>
      <c r="T344" s="104"/>
      <c r="U344" s="15">
        <v>15976.4</v>
      </c>
      <c r="V344" s="15">
        <v>6034.97</v>
      </c>
      <c r="W344" s="90">
        <f t="shared" si="118"/>
        <v>9941.43</v>
      </c>
      <c r="X344" s="103">
        <f t="shared" si="119"/>
        <v>1.6473039633999838</v>
      </c>
    </row>
    <row r="345" spans="1:24" s="14" customFormat="1" ht="12.75" hidden="1" outlineLevel="2">
      <c r="A345" s="14" t="s">
        <v>1125</v>
      </c>
      <c r="B345" s="14" t="s">
        <v>1126</v>
      </c>
      <c r="C345" s="54" t="s">
        <v>46</v>
      </c>
      <c r="D345" s="15"/>
      <c r="E345" s="15"/>
      <c r="F345" s="15">
        <v>2700.19</v>
      </c>
      <c r="G345" s="15">
        <v>4174.49</v>
      </c>
      <c r="H345" s="90">
        <f t="shared" si="112"/>
        <v>-1474.2999999999997</v>
      </c>
      <c r="I345" s="103">
        <f t="shared" si="113"/>
        <v>-0.3531688900919633</v>
      </c>
      <c r="J345" s="104"/>
      <c r="K345" s="15">
        <v>18837.72</v>
      </c>
      <c r="L345" s="15">
        <v>7931.68</v>
      </c>
      <c r="M345" s="90">
        <f t="shared" si="114"/>
        <v>10906.04</v>
      </c>
      <c r="N345" s="103">
        <f t="shared" si="115"/>
        <v>1.3749974784661005</v>
      </c>
      <c r="O345" s="104"/>
      <c r="P345" s="15">
        <v>37271.37</v>
      </c>
      <c r="Q345" s="15">
        <v>12996.29</v>
      </c>
      <c r="R345" s="90">
        <f t="shared" si="116"/>
        <v>24275.08</v>
      </c>
      <c r="S345" s="103">
        <f t="shared" si="117"/>
        <v>1.8678469009232634</v>
      </c>
      <c r="T345" s="104"/>
      <c r="U345" s="15">
        <v>204078.67</v>
      </c>
      <c r="V345" s="15">
        <v>272784.17</v>
      </c>
      <c r="W345" s="90">
        <f t="shared" si="118"/>
        <v>-68705.49999999997</v>
      </c>
      <c r="X345" s="103">
        <f t="shared" si="119"/>
        <v>-0.25186762120397227</v>
      </c>
    </row>
    <row r="346" spans="1:24" s="14" customFormat="1" ht="12.75" hidden="1" outlineLevel="2">
      <c r="A346" s="14" t="s">
        <v>1127</v>
      </c>
      <c r="B346" s="14" t="s">
        <v>1128</v>
      </c>
      <c r="C346" s="54" t="s">
        <v>47</v>
      </c>
      <c r="D346" s="15"/>
      <c r="E346" s="15"/>
      <c r="F346" s="15">
        <v>0</v>
      </c>
      <c r="G346" s="15">
        <v>0</v>
      </c>
      <c r="H346" s="90">
        <f t="shared" si="112"/>
        <v>0</v>
      </c>
      <c r="I346" s="103">
        <f t="shared" si="113"/>
        <v>0</v>
      </c>
      <c r="J346" s="104"/>
      <c r="K346" s="15">
        <v>0</v>
      </c>
      <c r="L346" s="15">
        <v>0</v>
      </c>
      <c r="M346" s="90">
        <f t="shared" si="114"/>
        <v>0</v>
      </c>
      <c r="N346" s="103">
        <f t="shared" si="115"/>
        <v>0</v>
      </c>
      <c r="O346" s="104"/>
      <c r="P346" s="15">
        <v>0</v>
      </c>
      <c r="Q346" s="15">
        <v>0</v>
      </c>
      <c r="R346" s="90">
        <f t="shared" si="116"/>
        <v>0</v>
      </c>
      <c r="S346" s="103">
        <f t="shared" si="117"/>
        <v>0</v>
      </c>
      <c r="T346" s="104"/>
      <c r="U346" s="15">
        <v>6280</v>
      </c>
      <c r="V346" s="15">
        <v>850</v>
      </c>
      <c r="W346" s="90">
        <f t="shared" si="118"/>
        <v>5430</v>
      </c>
      <c r="X346" s="103">
        <f t="shared" si="119"/>
        <v>6.3882352941176475</v>
      </c>
    </row>
    <row r="347" spans="1:24" s="14" customFormat="1" ht="12.75" hidden="1" outlineLevel="2">
      <c r="A347" s="14" t="s">
        <v>1129</v>
      </c>
      <c r="B347" s="14" t="s">
        <v>1130</v>
      </c>
      <c r="C347" s="54" t="s">
        <v>48</v>
      </c>
      <c r="D347" s="15"/>
      <c r="E347" s="15"/>
      <c r="F347" s="15">
        <v>2048.12</v>
      </c>
      <c r="G347" s="15">
        <v>7748.12</v>
      </c>
      <c r="H347" s="90">
        <f t="shared" si="112"/>
        <v>-5700</v>
      </c>
      <c r="I347" s="103">
        <f t="shared" si="113"/>
        <v>-0.7356623284099885</v>
      </c>
      <c r="J347" s="104"/>
      <c r="K347" s="15">
        <v>9796.24</v>
      </c>
      <c r="L347" s="15">
        <v>15496.24</v>
      </c>
      <c r="M347" s="90">
        <f t="shared" si="114"/>
        <v>-5700</v>
      </c>
      <c r="N347" s="103">
        <f t="shared" si="115"/>
        <v>-0.36783116420499423</v>
      </c>
      <c r="O347" s="104"/>
      <c r="P347" s="15">
        <v>17544.35</v>
      </c>
      <c r="Q347" s="15">
        <v>23244.35</v>
      </c>
      <c r="R347" s="90">
        <f t="shared" si="116"/>
        <v>-5700</v>
      </c>
      <c r="S347" s="103">
        <f t="shared" si="117"/>
        <v>-0.2452208816336013</v>
      </c>
      <c r="T347" s="104"/>
      <c r="U347" s="15">
        <v>84684.27</v>
      </c>
      <c r="V347" s="15">
        <v>92977.40000000001</v>
      </c>
      <c r="W347" s="90">
        <f t="shared" si="118"/>
        <v>-8293.130000000005</v>
      </c>
      <c r="X347" s="103">
        <f t="shared" si="119"/>
        <v>-0.08919511623254688</v>
      </c>
    </row>
    <row r="348" spans="1:24" s="14" customFormat="1" ht="12.75" hidden="1" outlineLevel="2">
      <c r="A348" s="14" t="s">
        <v>1131</v>
      </c>
      <c r="B348" s="14" t="s">
        <v>1132</v>
      </c>
      <c r="C348" s="54" t="s">
        <v>49</v>
      </c>
      <c r="D348" s="15"/>
      <c r="E348" s="15"/>
      <c r="F348" s="15">
        <v>2962.3</v>
      </c>
      <c r="G348" s="15">
        <v>17598.63</v>
      </c>
      <c r="H348" s="90">
        <f t="shared" si="112"/>
        <v>-14636.330000000002</v>
      </c>
      <c r="I348" s="103">
        <f t="shared" si="113"/>
        <v>-0.8316743973820689</v>
      </c>
      <c r="J348" s="104"/>
      <c r="K348" s="15">
        <v>10761.550000000001</v>
      </c>
      <c r="L348" s="15">
        <v>36034.75</v>
      </c>
      <c r="M348" s="90">
        <f t="shared" si="114"/>
        <v>-25273.199999999997</v>
      </c>
      <c r="N348" s="103">
        <f t="shared" si="115"/>
        <v>-0.7013563296540144</v>
      </c>
      <c r="O348" s="104"/>
      <c r="P348" s="15">
        <v>16413.050000000003</v>
      </c>
      <c r="Q348" s="15">
        <v>54738.93</v>
      </c>
      <c r="R348" s="90">
        <f t="shared" si="116"/>
        <v>-38325.88</v>
      </c>
      <c r="S348" s="103">
        <f t="shared" si="117"/>
        <v>-0.7001576391792824</v>
      </c>
      <c r="T348" s="104"/>
      <c r="U348" s="15">
        <v>117031.40000000001</v>
      </c>
      <c r="V348" s="15">
        <v>241508.2</v>
      </c>
      <c r="W348" s="90">
        <f t="shared" si="118"/>
        <v>-124476.8</v>
      </c>
      <c r="X348" s="103">
        <f t="shared" si="119"/>
        <v>-0.5154143834453654</v>
      </c>
    </row>
    <row r="349" spans="1:24" s="13" customFormat="1" ht="12.75" collapsed="1">
      <c r="A349" s="13" t="s">
        <v>230</v>
      </c>
      <c r="B349" s="11"/>
      <c r="C349" s="56" t="s">
        <v>298</v>
      </c>
      <c r="D349" s="29"/>
      <c r="E349" s="29"/>
      <c r="F349" s="29">
        <v>7733736.163999996</v>
      </c>
      <c r="G349" s="29">
        <v>5155983.545</v>
      </c>
      <c r="H349" s="29">
        <f>+F349-G349</f>
        <v>2577752.618999996</v>
      </c>
      <c r="I349" s="98">
        <f>IF(G349&lt;0,IF(H349=0,0,IF(OR(G349=0,F349=0),"N.M.",IF(ABS(H349/G349)&gt;=10,"N.M.",H349/(-G349)))),IF(H349=0,0,IF(OR(G349=0,F349=0),"N.M.",IF(ABS(H349/G349)&gt;=10,"N.M.",H349/G349))))</f>
        <v>0.49995361631822205</v>
      </c>
      <c r="J349" s="115"/>
      <c r="K349" s="29">
        <v>16316610.245000008</v>
      </c>
      <c r="L349" s="29">
        <v>11520984.556</v>
      </c>
      <c r="M349" s="29">
        <f>+K349-L349</f>
        <v>4795625.689000009</v>
      </c>
      <c r="N349" s="98">
        <f>IF(L349&lt;0,IF(M349=0,0,IF(OR(L349=0,K349=0),"N.M.",IF(ABS(M349/L349)&gt;=10,"N.M.",M349/(-L349)))),IF(M349=0,0,IF(OR(L349=0,K349=0),"N.M.",IF(ABS(M349/L349)&gt;=10,"N.M.",M349/L349))))</f>
        <v>0.41625137727508715</v>
      </c>
      <c r="O349" s="115"/>
      <c r="P349" s="29">
        <v>25746115.256999988</v>
      </c>
      <c r="Q349" s="29">
        <v>18944807.088</v>
      </c>
      <c r="R349" s="29">
        <f>+P349-Q349</f>
        <v>6801308.168999989</v>
      </c>
      <c r="S349" s="98">
        <f>IF(Q349&lt;0,IF(R349=0,0,IF(OR(Q349=0,P349=0),"N.M.",IF(ABS(R349/Q349)&gt;=10,"N.M.",R349/(-Q349)))),IF(R349=0,0,IF(OR(Q349=0,P349=0),"N.M.",IF(ABS(R349/Q349)&gt;=10,"N.M.",R349/Q349))))</f>
        <v>0.3590064621617639</v>
      </c>
      <c r="T349" s="115"/>
      <c r="U349" s="29">
        <v>85267373.68500003</v>
      </c>
      <c r="V349" s="29">
        <v>58276049.194999956</v>
      </c>
      <c r="W349" s="29">
        <f>+U349-V349</f>
        <v>26991324.490000077</v>
      </c>
      <c r="X349" s="98">
        <f>IF(V349&lt;0,IF(W349=0,0,IF(OR(V349=0,U349=0),"N.M.",IF(ABS(W349/V349)&gt;=10,"N.M.",W349/(-V349)))),IF(W349=0,0,IF(OR(V349=0,U349=0),"N.M.",IF(ABS(W349/V349)&gt;=10,"N.M.",W349/V349))))</f>
        <v>0.4631632525342146</v>
      </c>
    </row>
    <row r="350" spans="2:24" s="13" customFormat="1" ht="0.75" customHeight="1" hidden="1" outlineLevel="1">
      <c r="B350" s="11"/>
      <c r="C350" s="56"/>
      <c r="D350" s="29"/>
      <c r="E350" s="29"/>
      <c r="F350" s="29"/>
      <c r="G350" s="29"/>
      <c r="H350" s="29"/>
      <c r="I350" s="98"/>
      <c r="J350" s="115"/>
      <c r="K350" s="29"/>
      <c r="L350" s="29"/>
      <c r="M350" s="29"/>
      <c r="N350" s="98"/>
      <c r="O350" s="115"/>
      <c r="P350" s="29"/>
      <c r="Q350" s="29"/>
      <c r="R350" s="29"/>
      <c r="S350" s="98"/>
      <c r="T350" s="115"/>
      <c r="U350" s="29"/>
      <c r="V350" s="29"/>
      <c r="W350" s="29"/>
      <c r="X350" s="98"/>
    </row>
    <row r="351" spans="1:24" s="14" customFormat="1" ht="12.75" hidden="1" outlineLevel="2">
      <c r="A351" s="14" t="s">
        <v>1133</v>
      </c>
      <c r="B351" s="14" t="s">
        <v>1134</v>
      </c>
      <c r="C351" s="54" t="s">
        <v>50</v>
      </c>
      <c r="D351" s="15"/>
      <c r="E351" s="15"/>
      <c r="F351" s="15">
        <v>110811.73</v>
      </c>
      <c r="G351" s="15">
        <v>45902.6</v>
      </c>
      <c r="H351" s="90">
        <f aca="true" t="shared" si="120" ref="H351:H385">+F351-G351</f>
        <v>64909.13</v>
      </c>
      <c r="I351" s="103">
        <f aca="true" t="shared" si="121" ref="I351:I385">IF(G351&lt;0,IF(H351=0,0,IF(OR(G351=0,F351=0),"N.M.",IF(ABS(H351/G351)&gt;=10,"N.M.",H351/(-G351)))),IF(H351=0,0,IF(OR(G351=0,F351=0),"N.M.",IF(ABS(H351/G351)&gt;=10,"N.M.",H351/G351))))</f>
        <v>1.4140621664132316</v>
      </c>
      <c r="J351" s="104"/>
      <c r="K351" s="15">
        <v>175194.19</v>
      </c>
      <c r="L351" s="15">
        <v>74950.17</v>
      </c>
      <c r="M351" s="90">
        <f aca="true" t="shared" si="122" ref="M351:M385">+K351-L351</f>
        <v>100244.02</v>
      </c>
      <c r="N351" s="103">
        <f aca="true" t="shared" si="123" ref="N351:N385">IF(L351&lt;0,IF(M351=0,0,IF(OR(L351=0,K351=0),"N.M.",IF(ABS(M351/L351)&gt;=10,"N.M.",M351/(-L351)))),IF(M351=0,0,IF(OR(L351=0,K351=0),"N.M.",IF(ABS(M351/L351)&gt;=10,"N.M.",M351/L351))))</f>
        <v>1.337475552090142</v>
      </c>
      <c r="O351" s="104"/>
      <c r="P351" s="15">
        <v>201026.69</v>
      </c>
      <c r="Q351" s="15">
        <v>109904.73999999999</v>
      </c>
      <c r="R351" s="90">
        <f aca="true" t="shared" si="124" ref="R351:R385">+P351-Q351</f>
        <v>91121.95000000001</v>
      </c>
      <c r="S351" s="103">
        <f aca="true" t="shared" si="125" ref="S351:S385">IF(Q351&lt;0,IF(R351=0,0,IF(OR(Q351=0,P351=0),"N.M.",IF(ABS(R351/Q351)&gt;=10,"N.M.",R351/(-Q351)))),IF(R351=0,0,IF(OR(Q351=0,P351=0),"N.M.",IF(ABS(R351/Q351)&gt;=10,"N.M.",R351/Q351))))</f>
        <v>0.8290993636853153</v>
      </c>
      <c r="T351" s="104"/>
      <c r="U351" s="15">
        <v>536901.2150000001</v>
      </c>
      <c r="V351" s="15">
        <v>453901.7</v>
      </c>
      <c r="W351" s="90">
        <f aca="true" t="shared" si="126" ref="W351:W385">+U351-V351</f>
        <v>82999.51500000007</v>
      </c>
      <c r="X351" s="103">
        <f aca="true" t="shared" si="127" ref="X351:X385">IF(V351&lt;0,IF(W351=0,0,IF(OR(V351=0,U351=0),"N.M.",IF(ABS(W351/V351)&gt;=10,"N.M.",W351/(-V351)))),IF(W351=0,0,IF(OR(V351=0,U351=0),"N.M.",IF(ABS(W351/V351)&gt;=10,"N.M.",W351/V351))))</f>
        <v>0.1828579073398493</v>
      </c>
    </row>
    <row r="352" spans="1:24" s="14" customFormat="1" ht="12.75" hidden="1" outlineLevel="2">
      <c r="A352" s="14" t="s">
        <v>1135</v>
      </c>
      <c r="B352" s="14" t="s">
        <v>1136</v>
      </c>
      <c r="C352" s="54" t="s">
        <v>51</v>
      </c>
      <c r="D352" s="15"/>
      <c r="E352" s="15"/>
      <c r="F352" s="15">
        <v>30320.600000000002</v>
      </c>
      <c r="G352" s="15">
        <v>81539.51</v>
      </c>
      <c r="H352" s="90">
        <f t="shared" si="120"/>
        <v>-51218.90999999999</v>
      </c>
      <c r="I352" s="103">
        <f t="shared" si="121"/>
        <v>-0.6281483663563835</v>
      </c>
      <c r="J352" s="104"/>
      <c r="K352" s="15">
        <v>228942.16</v>
      </c>
      <c r="L352" s="15">
        <v>128033.11</v>
      </c>
      <c r="M352" s="90">
        <f t="shared" si="122"/>
        <v>100909.05</v>
      </c>
      <c r="N352" s="103">
        <f t="shared" si="123"/>
        <v>0.7881480813830111</v>
      </c>
      <c r="O352" s="104"/>
      <c r="P352" s="15">
        <v>347270.88</v>
      </c>
      <c r="Q352" s="15">
        <v>431701.24</v>
      </c>
      <c r="R352" s="90">
        <f t="shared" si="124"/>
        <v>-84430.35999999999</v>
      </c>
      <c r="S352" s="103">
        <f t="shared" si="125"/>
        <v>-0.1955759033724341</v>
      </c>
      <c r="T352" s="104"/>
      <c r="U352" s="15">
        <v>821115.8910000001</v>
      </c>
      <c r="V352" s="15">
        <v>938369.63</v>
      </c>
      <c r="W352" s="90">
        <f t="shared" si="126"/>
        <v>-117253.73899999994</v>
      </c>
      <c r="X352" s="103">
        <f t="shared" si="127"/>
        <v>-0.12495474624429176</v>
      </c>
    </row>
    <row r="353" spans="1:24" s="14" customFormat="1" ht="12.75" hidden="1" outlineLevel="2">
      <c r="A353" s="14" t="s">
        <v>1137</v>
      </c>
      <c r="B353" s="14" t="s">
        <v>1138</v>
      </c>
      <c r="C353" s="54" t="s">
        <v>52</v>
      </c>
      <c r="D353" s="15"/>
      <c r="E353" s="15"/>
      <c r="F353" s="15">
        <v>265224.93</v>
      </c>
      <c r="G353" s="15">
        <v>441352.08</v>
      </c>
      <c r="H353" s="90">
        <f t="shared" si="120"/>
        <v>-176127.15000000002</v>
      </c>
      <c r="I353" s="103">
        <f t="shared" si="121"/>
        <v>-0.3990626938928214</v>
      </c>
      <c r="J353" s="104"/>
      <c r="K353" s="15">
        <v>475662.17</v>
      </c>
      <c r="L353" s="15">
        <v>921998.51</v>
      </c>
      <c r="M353" s="90">
        <f t="shared" si="122"/>
        <v>-446336.34</v>
      </c>
      <c r="N353" s="103">
        <f t="shared" si="123"/>
        <v>-0.48409659577432507</v>
      </c>
      <c r="O353" s="104"/>
      <c r="P353" s="15">
        <v>2125416.83</v>
      </c>
      <c r="Q353" s="15">
        <v>2303403.3600000003</v>
      </c>
      <c r="R353" s="90">
        <f t="shared" si="124"/>
        <v>-177986.53000000026</v>
      </c>
      <c r="S353" s="103">
        <f t="shared" si="125"/>
        <v>-0.07727110808764308</v>
      </c>
      <c r="T353" s="104"/>
      <c r="U353" s="15">
        <v>9975007.813</v>
      </c>
      <c r="V353" s="15">
        <v>7525760.5</v>
      </c>
      <c r="W353" s="90">
        <f t="shared" si="126"/>
        <v>2449247.312999999</v>
      </c>
      <c r="X353" s="103">
        <f t="shared" si="127"/>
        <v>0.3254484796586337</v>
      </c>
    </row>
    <row r="354" spans="1:24" s="14" customFormat="1" ht="12.75" hidden="1" outlineLevel="2">
      <c r="A354" s="14" t="s">
        <v>1139</v>
      </c>
      <c r="B354" s="14" t="s">
        <v>1140</v>
      </c>
      <c r="C354" s="54" t="s">
        <v>53</v>
      </c>
      <c r="D354" s="15"/>
      <c r="E354" s="15"/>
      <c r="F354" s="15">
        <v>69473.65</v>
      </c>
      <c r="G354" s="15">
        <v>73414.32</v>
      </c>
      <c r="H354" s="90">
        <f t="shared" si="120"/>
        <v>-3940.670000000013</v>
      </c>
      <c r="I354" s="103">
        <f t="shared" si="121"/>
        <v>-0.05367713002041036</v>
      </c>
      <c r="J354" s="104"/>
      <c r="K354" s="15">
        <v>166088.78</v>
      </c>
      <c r="L354" s="15">
        <v>138370.47</v>
      </c>
      <c r="M354" s="90">
        <f t="shared" si="122"/>
        <v>27718.309999999998</v>
      </c>
      <c r="N354" s="103">
        <f t="shared" si="123"/>
        <v>0.20031954794979012</v>
      </c>
      <c r="O354" s="104"/>
      <c r="P354" s="15">
        <v>398443.07</v>
      </c>
      <c r="Q354" s="15">
        <v>290970.67000000004</v>
      </c>
      <c r="R354" s="90">
        <f t="shared" si="124"/>
        <v>107472.39999999997</v>
      </c>
      <c r="S354" s="103">
        <f t="shared" si="125"/>
        <v>0.36935818995089764</v>
      </c>
      <c r="T354" s="104"/>
      <c r="U354" s="15">
        <v>5126404.735</v>
      </c>
      <c r="V354" s="15">
        <v>1561967.65</v>
      </c>
      <c r="W354" s="90">
        <f t="shared" si="126"/>
        <v>3564437.0850000004</v>
      </c>
      <c r="X354" s="103">
        <f t="shared" si="127"/>
        <v>2.282017226797239</v>
      </c>
    </row>
    <row r="355" spans="1:24" s="14" customFormat="1" ht="12.75" hidden="1" outlineLevel="2">
      <c r="A355" s="14" t="s">
        <v>1141</v>
      </c>
      <c r="B355" s="14" t="s">
        <v>1142</v>
      </c>
      <c r="C355" s="54" t="s">
        <v>54</v>
      </c>
      <c r="D355" s="15"/>
      <c r="E355" s="15"/>
      <c r="F355" s="15">
        <v>106276.97</v>
      </c>
      <c r="G355" s="15">
        <v>59020.79</v>
      </c>
      <c r="H355" s="90">
        <f t="shared" si="120"/>
        <v>47256.18</v>
      </c>
      <c r="I355" s="103">
        <f t="shared" si="121"/>
        <v>0.8006700689706119</v>
      </c>
      <c r="J355" s="104"/>
      <c r="K355" s="15">
        <v>169924.74</v>
      </c>
      <c r="L355" s="15">
        <v>92683.26</v>
      </c>
      <c r="M355" s="90">
        <f t="shared" si="122"/>
        <v>77241.48</v>
      </c>
      <c r="N355" s="103">
        <f t="shared" si="123"/>
        <v>0.8333919199648351</v>
      </c>
      <c r="O355" s="104"/>
      <c r="P355" s="15">
        <v>263780.6</v>
      </c>
      <c r="Q355" s="15">
        <v>142409.31</v>
      </c>
      <c r="R355" s="90">
        <f t="shared" si="124"/>
        <v>121371.28999999998</v>
      </c>
      <c r="S355" s="103">
        <f t="shared" si="125"/>
        <v>0.8522707539275345</v>
      </c>
      <c r="T355" s="104"/>
      <c r="U355" s="15">
        <v>768883.3369999999</v>
      </c>
      <c r="V355" s="15">
        <v>561203.77</v>
      </c>
      <c r="W355" s="90">
        <f t="shared" si="126"/>
        <v>207679.56699999992</v>
      </c>
      <c r="X355" s="103">
        <f t="shared" si="127"/>
        <v>0.3700608907171096</v>
      </c>
    </row>
    <row r="356" spans="1:24" s="14" customFormat="1" ht="12.75" hidden="1" outlineLevel="2">
      <c r="A356" s="14" t="s">
        <v>1143</v>
      </c>
      <c r="B356" s="14" t="s">
        <v>1144</v>
      </c>
      <c r="C356" s="54" t="s">
        <v>50</v>
      </c>
      <c r="D356" s="15"/>
      <c r="E356" s="15"/>
      <c r="F356" s="15">
        <v>11974.98</v>
      </c>
      <c r="G356" s="15">
        <v>11230.12</v>
      </c>
      <c r="H356" s="90">
        <f t="shared" si="120"/>
        <v>744.8599999999988</v>
      </c>
      <c r="I356" s="103">
        <f t="shared" si="121"/>
        <v>0.06632698492981363</v>
      </c>
      <c r="J356" s="104"/>
      <c r="K356" s="15">
        <v>22599.81</v>
      </c>
      <c r="L356" s="15">
        <v>20869.68</v>
      </c>
      <c r="M356" s="90">
        <f t="shared" si="122"/>
        <v>1730.130000000001</v>
      </c>
      <c r="N356" s="103">
        <f t="shared" si="123"/>
        <v>0.08290160654116407</v>
      </c>
      <c r="O356" s="104"/>
      <c r="P356" s="15">
        <v>34539.82</v>
      </c>
      <c r="Q356" s="15">
        <v>30942.489999999998</v>
      </c>
      <c r="R356" s="90">
        <f t="shared" si="124"/>
        <v>3597.3300000000017</v>
      </c>
      <c r="S356" s="103">
        <f t="shared" si="125"/>
        <v>0.11625858164614425</v>
      </c>
      <c r="T356" s="104"/>
      <c r="U356" s="15">
        <v>129184.6</v>
      </c>
      <c r="V356" s="15">
        <v>107026.28</v>
      </c>
      <c r="W356" s="90">
        <f t="shared" si="126"/>
        <v>22158.320000000007</v>
      </c>
      <c r="X356" s="103">
        <f t="shared" si="127"/>
        <v>0.20703625315202964</v>
      </c>
    </row>
    <row r="357" spans="1:24" s="14" customFormat="1" ht="12.75" hidden="1" outlineLevel="2">
      <c r="A357" s="14" t="s">
        <v>1145</v>
      </c>
      <c r="B357" s="14" t="s">
        <v>1146</v>
      </c>
      <c r="C357" s="54" t="s">
        <v>51</v>
      </c>
      <c r="D357" s="15"/>
      <c r="E357" s="15"/>
      <c r="F357" s="15">
        <v>-131.92000000000002</v>
      </c>
      <c r="G357" s="15">
        <v>4368.02</v>
      </c>
      <c r="H357" s="90">
        <f t="shared" si="120"/>
        <v>-4499.9400000000005</v>
      </c>
      <c r="I357" s="103">
        <f t="shared" si="121"/>
        <v>-1.0302013269170014</v>
      </c>
      <c r="J357" s="104"/>
      <c r="K357" s="15">
        <v>2423.4700000000003</v>
      </c>
      <c r="L357" s="15">
        <v>5894.81</v>
      </c>
      <c r="M357" s="90">
        <f t="shared" si="122"/>
        <v>-3471.34</v>
      </c>
      <c r="N357" s="103">
        <f t="shared" si="123"/>
        <v>-0.588880727283831</v>
      </c>
      <c r="O357" s="104"/>
      <c r="P357" s="15">
        <v>3240.0200000000004</v>
      </c>
      <c r="Q357" s="15">
        <v>8498.27</v>
      </c>
      <c r="R357" s="90">
        <f t="shared" si="124"/>
        <v>-5258.25</v>
      </c>
      <c r="S357" s="103">
        <f t="shared" si="125"/>
        <v>-0.6187435795756077</v>
      </c>
      <c r="T357" s="104"/>
      <c r="U357" s="15">
        <v>29401.870000000003</v>
      </c>
      <c r="V357" s="15">
        <v>17171.23</v>
      </c>
      <c r="W357" s="90">
        <f t="shared" si="126"/>
        <v>12230.640000000003</v>
      </c>
      <c r="X357" s="103">
        <f t="shared" si="127"/>
        <v>0.7122751253113495</v>
      </c>
    </row>
    <row r="358" spans="1:24" s="14" customFormat="1" ht="12.75" hidden="1" outlineLevel="2">
      <c r="A358" s="14" t="s">
        <v>1147</v>
      </c>
      <c r="B358" s="14" t="s">
        <v>1148</v>
      </c>
      <c r="C358" s="54" t="s">
        <v>55</v>
      </c>
      <c r="D358" s="15"/>
      <c r="E358" s="15"/>
      <c r="F358" s="15">
        <v>4953.7300000000005</v>
      </c>
      <c r="G358" s="15">
        <v>4280.55</v>
      </c>
      <c r="H358" s="90">
        <f t="shared" si="120"/>
        <v>673.1800000000003</v>
      </c>
      <c r="I358" s="103">
        <f t="shared" si="121"/>
        <v>0.1572648374624757</v>
      </c>
      <c r="J358" s="104"/>
      <c r="K358" s="15">
        <v>9147.300000000001</v>
      </c>
      <c r="L358" s="15">
        <v>8377.6</v>
      </c>
      <c r="M358" s="90">
        <f t="shared" si="122"/>
        <v>769.7000000000007</v>
      </c>
      <c r="N358" s="103">
        <f t="shared" si="123"/>
        <v>0.0918759549274256</v>
      </c>
      <c r="O358" s="104"/>
      <c r="P358" s="15">
        <v>17223.52</v>
      </c>
      <c r="Q358" s="15">
        <v>11284.060000000001</v>
      </c>
      <c r="R358" s="90">
        <f t="shared" si="124"/>
        <v>5939.459999999999</v>
      </c>
      <c r="S358" s="103">
        <f t="shared" si="125"/>
        <v>0.5263584206393797</v>
      </c>
      <c r="T358" s="104"/>
      <c r="U358" s="15">
        <v>48430.560000000005</v>
      </c>
      <c r="V358" s="15">
        <v>46301.76</v>
      </c>
      <c r="W358" s="90">
        <f t="shared" si="126"/>
        <v>2128.800000000003</v>
      </c>
      <c r="X358" s="103">
        <f t="shared" si="127"/>
        <v>0.04597665401919933</v>
      </c>
    </row>
    <row r="359" spans="1:24" s="14" customFormat="1" ht="12.75" hidden="1" outlineLevel="2">
      <c r="A359" s="14" t="s">
        <v>1149</v>
      </c>
      <c r="B359" s="14" t="s">
        <v>1150</v>
      </c>
      <c r="C359" s="54" t="s">
        <v>56</v>
      </c>
      <c r="D359" s="15"/>
      <c r="E359" s="15"/>
      <c r="F359" s="15">
        <v>22892.54</v>
      </c>
      <c r="G359" s="15">
        <v>17962.48</v>
      </c>
      <c r="H359" s="90">
        <f t="shared" si="120"/>
        <v>4930.060000000001</v>
      </c>
      <c r="I359" s="103">
        <f t="shared" si="121"/>
        <v>0.27446432786564</v>
      </c>
      <c r="J359" s="104"/>
      <c r="K359" s="15">
        <v>46153.86</v>
      </c>
      <c r="L359" s="15">
        <v>37403.62</v>
      </c>
      <c r="M359" s="90">
        <f t="shared" si="122"/>
        <v>8750.239999999998</v>
      </c>
      <c r="N359" s="103">
        <f t="shared" si="123"/>
        <v>0.23394099287715994</v>
      </c>
      <c r="O359" s="104"/>
      <c r="P359" s="15">
        <v>82066.28</v>
      </c>
      <c r="Q359" s="15">
        <v>70050.19</v>
      </c>
      <c r="R359" s="90">
        <f t="shared" si="124"/>
        <v>12016.089999999997</v>
      </c>
      <c r="S359" s="103">
        <f t="shared" si="125"/>
        <v>0.1715354376626244</v>
      </c>
      <c r="T359" s="104"/>
      <c r="U359" s="15">
        <v>261096.16999999998</v>
      </c>
      <c r="V359" s="15">
        <v>247210.09</v>
      </c>
      <c r="W359" s="90">
        <f t="shared" si="126"/>
        <v>13886.079999999987</v>
      </c>
      <c r="X359" s="103">
        <f t="shared" si="127"/>
        <v>0.056171170035980274</v>
      </c>
    </row>
    <row r="360" spans="1:24" s="14" customFormat="1" ht="12.75" hidden="1" outlineLevel="2">
      <c r="A360" s="14" t="s">
        <v>1151</v>
      </c>
      <c r="B360" s="14" t="s">
        <v>1152</v>
      </c>
      <c r="C360" s="54" t="s">
        <v>57</v>
      </c>
      <c r="D360" s="15"/>
      <c r="E360" s="15"/>
      <c r="F360" s="15">
        <v>21905.600000000002</v>
      </c>
      <c r="G360" s="15">
        <v>14848.210000000001</v>
      </c>
      <c r="H360" s="90">
        <f t="shared" si="120"/>
        <v>7057.390000000001</v>
      </c>
      <c r="I360" s="103">
        <f t="shared" si="121"/>
        <v>0.47530241018951114</v>
      </c>
      <c r="J360" s="104"/>
      <c r="K360" s="15">
        <v>41675.11</v>
      </c>
      <c r="L360" s="15">
        <v>31787.81</v>
      </c>
      <c r="M360" s="90">
        <f t="shared" si="122"/>
        <v>9887.3</v>
      </c>
      <c r="N360" s="103">
        <f t="shared" si="123"/>
        <v>0.31104061588388754</v>
      </c>
      <c r="O360" s="104"/>
      <c r="P360" s="15">
        <v>68134.5</v>
      </c>
      <c r="Q360" s="15">
        <v>50584.240000000005</v>
      </c>
      <c r="R360" s="90">
        <f t="shared" si="124"/>
        <v>17550.259999999995</v>
      </c>
      <c r="S360" s="103">
        <f t="shared" si="125"/>
        <v>0.34695114525789045</v>
      </c>
      <c r="T360" s="104"/>
      <c r="U360" s="15">
        <v>219278.03000000003</v>
      </c>
      <c r="V360" s="15">
        <v>205855.53</v>
      </c>
      <c r="W360" s="90">
        <f t="shared" si="126"/>
        <v>13422.50000000003</v>
      </c>
      <c r="X360" s="103">
        <f t="shared" si="127"/>
        <v>0.0652034948976111</v>
      </c>
    </row>
    <row r="361" spans="1:24" s="14" customFormat="1" ht="12.75" hidden="1" outlineLevel="2">
      <c r="A361" s="14" t="s">
        <v>1153</v>
      </c>
      <c r="B361" s="14" t="s">
        <v>1154</v>
      </c>
      <c r="C361" s="54" t="s">
        <v>58</v>
      </c>
      <c r="D361" s="15"/>
      <c r="E361" s="15"/>
      <c r="F361" s="15">
        <v>102413.07</v>
      </c>
      <c r="G361" s="15">
        <v>62059.76</v>
      </c>
      <c r="H361" s="90">
        <f t="shared" si="120"/>
        <v>40353.310000000005</v>
      </c>
      <c r="I361" s="103">
        <f t="shared" si="121"/>
        <v>0.6502330979043426</v>
      </c>
      <c r="J361" s="104"/>
      <c r="K361" s="15">
        <v>179776.75</v>
      </c>
      <c r="L361" s="15">
        <v>99541.5</v>
      </c>
      <c r="M361" s="90">
        <f t="shared" si="122"/>
        <v>80235.25</v>
      </c>
      <c r="N361" s="103">
        <f t="shared" si="123"/>
        <v>0.8060482311397759</v>
      </c>
      <c r="O361" s="104"/>
      <c r="P361" s="15">
        <v>270009.53</v>
      </c>
      <c r="Q361" s="15">
        <v>179631.6</v>
      </c>
      <c r="R361" s="90">
        <f t="shared" si="124"/>
        <v>90377.93000000002</v>
      </c>
      <c r="S361" s="103">
        <f t="shared" si="125"/>
        <v>0.5031293491790978</v>
      </c>
      <c r="T361" s="104"/>
      <c r="U361" s="15">
        <v>691472.514</v>
      </c>
      <c r="V361" s="15">
        <v>740479.3200000001</v>
      </c>
      <c r="W361" s="90">
        <f t="shared" si="126"/>
        <v>-49006.8060000001</v>
      </c>
      <c r="X361" s="103">
        <f t="shared" si="127"/>
        <v>-0.06618254511145577</v>
      </c>
    </row>
    <row r="362" spans="1:24" s="14" customFormat="1" ht="12.75" hidden="1" outlineLevel="2">
      <c r="A362" s="14" t="s">
        <v>1155</v>
      </c>
      <c r="B362" s="14" t="s">
        <v>1156</v>
      </c>
      <c r="C362" s="54" t="s">
        <v>59</v>
      </c>
      <c r="D362" s="15"/>
      <c r="E362" s="15"/>
      <c r="F362" s="15">
        <v>67682.18000000001</v>
      </c>
      <c r="G362" s="15">
        <v>-104782.87</v>
      </c>
      <c r="H362" s="90">
        <f t="shared" si="120"/>
        <v>172465.05</v>
      </c>
      <c r="I362" s="103">
        <f t="shared" si="121"/>
        <v>1.6459279078727276</v>
      </c>
      <c r="J362" s="104"/>
      <c r="K362" s="15">
        <v>187607.27</v>
      </c>
      <c r="L362" s="15">
        <v>291145.01</v>
      </c>
      <c r="M362" s="90">
        <f t="shared" si="122"/>
        <v>-103537.74000000002</v>
      </c>
      <c r="N362" s="103">
        <f t="shared" si="123"/>
        <v>-0.3556225813384197</v>
      </c>
      <c r="O362" s="104"/>
      <c r="P362" s="15">
        <v>431109.18</v>
      </c>
      <c r="Q362" s="15">
        <v>533836.67</v>
      </c>
      <c r="R362" s="90">
        <f t="shared" si="124"/>
        <v>-102727.49000000005</v>
      </c>
      <c r="S362" s="103">
        <f t="shared" si="125"/>
        <v>-0.19243243443729716</v>
      </c>
      <c r="T362" s="104"/>
      <c r="U362" s="15">
        <v>1408210.26</v>
      </c>
      <c r="V362" s="15">
        <v>1888196.09</v>
      </c>
      <c r="W362" s="90">
        <f t="shared" si="126"/>
        <v>-479985.8300000001</v>
      </c>
      <c r="X362" s="103">
        <f t="shared" si="127"/>
        <v>-0.2542033809634677</v>
      </c>
    </row>
    <row r="363" spans="1:24" s="14" customFormat="1" ht="12.75" hidden="1" outlineLevel="2">
      <c r="A363" s="14" t="s">
        <v>1157</v>
      </c>
      <c r="B363" s="14" t="s">
        <v>1158</v>
      </c>
      <c r="C363" s="54" t="s">
        <v>60</v>
      </c>
      <c r="D363" s="15"/>
      <c r="E363" s="15"/>
      <c r="F363" s="15">
        <v>0</v>
      </c>
      <c r="G363" s="15">
        <v>2.44</v>
      </c>
      <c r="H363" s="90">
        <f t="shared" si="120"/>
        <v>-2.44</v>
      </c>
      <c r="I363" s="103" t="str">
        <f t="shared" si="121"/>
        <v>N.M.</v>
      </c>
      <c r="J363" s="104"/>
      <c r="K363" s="15">
        <v>0</v>
      </c>
      <c r="L363" s="15">
        <v>3.59</v>
      </c>
      <c r="M363" s="90">
        <f t="shared" si="122"/>
        <v>-3.59</v>
      </c>
      <c r="N363" s="103" t="str">
        <f t="shared" si="123"/>
        <v>N.M.</v>
      </c>
      <c r="O363" s="104"/>
      <c r="P363" s="15">
        <v>0</v>
      </c>
      <c r="Q363" s="15">
        <v>5.45</v>
      </c>
      <c r="R363" s="90">
        <f t="shared" si="124"/>
        <v>-5.45</v>
      </c>
      <c r="S363" s="103" t="str">
        <f t="shared" si="125"/>
        <v>N.M.</v>
      </c>
      <c r="T363" s="104"/>
      <c r="U363" s="15">
        <v>-5.45</v>
      </c>
      <c r="V363" s="15">
        <v>115.30000000000001</v>
      </c>
      <c r="W363" s="90">
        <f t="shared" si="126"/>
        <v>-120.75000000000001</v>
      </c>
      <c r="X363" s="103">
        <f t="shared" si="127"/>
        <v>-1.0472679965307892</v>
      </c>
    </row>
    <row r="364" spans="1:24" s="14" customFormat="1" ht="12.75" hidden="1" outlineLevel="2">
      <c r="A364" s="14" t="s">
        <v>1159</v>
      </c>
      <c r="B364" s="14" t="s">
        <v>1160</v>
      </c>
      <c r="C364" s="54" t="s">
        <v>61</v>
      </c>
      <c r="D364" s="15"/>
      <c r="E364" s="15"/>
      <c r="F364" s="15">
        <v>0</v>
      </c>
      <c r="G364" s="15">
        <v>0</v>
      </c>
      <c r="H364" s="90">
        <f t="shared" si="120"/>
        <v>0</v>
      </c>
      <c r="I364" s="103">
        <f t="shared" si="121"/>
        <v>0</v>
      </c>
      <c r="J364" s="104"/>
      <c r="K364" s="15">
        <v>0</v>
      </c>
      <c r="L364" s="15">
        <v>0</v>
      </c>
      <c r="M364" s="90">
        <f t="shared" si="122"/>
        <v>0</v>
      </c>
      <c r="N364" s="103">
        <f t="shared" si="123"/>
        <v>0</v>
      </c>
      <c r="O364" s="104"/>
      <c r="P364" s="15">
        <v>0</v>
      </c>
      <c r="Q364" s="15">
        <v>0</v>
      </c>
      <c r="R364" s="90">
        <f t="shared" si="124"/>
        <v>0</v>
      </c>
      <c r="S364" s="103">
        <f t="shared" si="125"/>
        <v>0</v>
      </c>
      <c r="T364" s="104"/>
      <c r="U364" s="15">
        <v>3790.19</v>
      </c>
      <c r="V364" s="15">
        <v>992.316</v>
      </c>
      <c r="W364" s="90">
        <f t="shared" si="126"/>
        <v>2797.874</v>
      </c>
      <c r="X364" s="103">
        <f t="shared" si="127"/>
        <v>2.819539340290794</v>
      </c>
    </row>
    <row r="365" spans="1:24" s="14" customFormat="1" ht="12.75" hidden="1" outlineLevel="2">
      <c r="A365" s="14" t="s">
        <v>1161</v>
      </c>
      <c r="B365" s="14" t="s">
        <v>1162</v>
      </c>
      <c r="C365" s="54" t="s">
        <v>50</v>
      </c>
      <c r="D365" s="15"/>
      <c r="E365" s="15"/>
      <c r="F365" s="15">
        <v>39.35</v>
      </c>
      <c r="G365" s="15">
        <v>331.88</v>
      </c>
      <c r="H365" s="90">
        <f t="shared" si="120"/>
        <v>-292.53</v>
      </c>
      <c r="I365" s="103">
        <f t="shared" si="121"/>
        <v>-0.8814330480896709</v>
      </c>
      <c r="J365" s="104"/>
      <c r="K365" s="15">
        <v>48.99</v>
      </c>
      <c r="L365" s="15">
        <v>592.37</v>
      </c>
      <c r="M365" s="90">
        <f t="shared" si="122"/>
        <v>-543.38</v>
      </c>
      <c r="N365" s="103">
        <f t="shared" si="123"/>
        <v>-0.9172983101777605</v>
      </c>
      <c r="O365" s="104"/>
      <c r="P365" s="15">
        <v>6.329999999999998</v>
      </c>
      <c r="Q365" s="15">
        <v>552.98</v>
      </c>
      <c r="R365" s="90">
        <f t="shared" si="124"/>
        <v>-546.65</v>
      </c>
      <c r="S365" s="103">
        <f t="shared" si="125"/>
        <v>-0.9885529313899236</v>
      </c>
      <c r="T365" s="104"/>
      <c r="U365" s="15">
        <v>1936.48</v>
      </c>
      <c r="V365" s="15">
        <v>3078.58</v>
      </c>
      <c r="W365" s="90">
        <f t="shared" si="126"/>
        <v>-1142.1</v>
      </c>
      <c r="X365" s="103">
        <f t="shared" si="127"/>
        <v>-0.3709827258021555</v>
      </c>
    </row>
    <row r="366" spans="1:24" s="14" customFormat="1" ht="12.75" hidden="1" outlineLevel="2">
      <c r="A366" s="14" t="s">
        <v>1163</v>
      </c>
      <c r="B366" s="14" t="s">
        <v>1164</v>
      </c>
      <c r="C366" s="54" t="s">
        <v>51</v>
      </c>
      <c r="D366" s="15"/>
      <c r="E366" s="15"/>
      <c r="F366" s="15">
        <v>122.85000000000001</v>
      </c>
      <c r="G366" s="15">
        <v>-106.47</v>
      </c>
      <c r="H366" s="90">
        <f t="shared" si="120"/>
        <v>229.32</v>
      </c>
      <c r="I366" s="103">
        <f t="shared" si="121"/>
        <v>2.1538461538461537</v>
      </c>
      <c r="J366" s="104"/>
      <c r="K366" s="15">
        <v>506.87</v>
      </c>
      <c r="L366" s="15">
        <v>324.90000000000003</v>
      </c>
      <c r="M366" s="90">
        <f t="shared" si="122"/>
        <v>181.96999999999997</v>
      </c>
      <c r="N366" s="103">
        <f t="shared" si="123"/>
        <v>0.5600800246229608</v>
      </c>
      <c r="O366" s="104"/>
      <c r="P366" s="15">
        <v>1351.8899999999999</v>
      </c>
      <c r="Q366" s="15">
        <v>8440.34</v>
      </c>
      <c r="R366" s="90">
        <f t="shared" si="124"/>
        <v>-7088.450000000001</v>
      </c>
      <c r="S366" s="103">
        <f t="shared" si="125"/>
        <v>-0.8398299120651539</v>
      </c>
      <c r="T366" s="104"/>
      <c r="U366" s="15">
        <v>12413.01</v>
      </c>
      <c r="V366" s="15">
        <v>12546.99</v>
      </c>
      <c r="W366" s="90">
        <f t="shared" si="126"/>
        <v>-133.97999999999956</v>
      </c>
      <c r="X366" s="103">
        <f t="shared" si="127"/>
        <v>-0.010678258291430818</v>
      </c>
    </row>
    <row r="367" spans="1:24" s="14" customFormat="1" ht="12.75" hidden="1" outlineLevel="2">
      <c r="A367" s="14" t="s">
        <v>1165</v>
      </c>
      <c r="B367" s="14" t="s">
        <v>1166</v>
      </c>
      <c r="C367" s="54" t="s">
        <v>58</v>
      </c>
      <c r="D367" s="15"/>
      <c r="E367" s="15"/>
      <c r="F367" s="15">
        <v>42863.79</v>
      </c>
      <c r="G367" s="15">
        <v>86122.43000000001</v>
      </c>
      <c r="H367" s="90">
        <f t="shared" si="120"/>
        <v>-43258.64000000001</v>
      </c>
      <c r="I367" s="103">
        <f t="shared" si="121"/>
        <v>-0.502292376097609</v>
      </c>
      <c r="J367" s="104"/>
      <c r="K367" s="15">
        <v>103382.63</v>
      </c>
      <c r="L367" s="15">
        <v>156576.87</v>
      </c>
      <c r="M367" s="90">
        <f t="shared" si="122"/>
        <v>-53194.23999999999</v>
      </c>
      <c r="N367" s="103">
        <f t="shared" si="123"/>
        <v>-0.3397324266349174</v>
      </c>
      <c r="O367" s="104"/>
      <c r="P367" s="15">
        <v>139519.45</v>
      </c>
      <c r="Q367" s="15">
        <v>257041.49</v>
      </c>
      <c r="R367" s="90">
        <f t="shared" si="124"/>
        <v>-117522.03999999998</v>
      </c>
      <c r="S367" s="103">
        <f t="shared" si="125"/>
        <v>-0.45721039043152134</v>
      </c>
      <c r="T367" s="104"/>
      <c r="U367" s="15">
        <v>499695.86</v>
      </c>
      <c r="V367" s="15">
        <v>957567.17</v>
      </c>
      <c r="W367" s="90">
        <f t="shared" si="126"/>
        <v>-457871.31000000006</v>
      </c>
      <c r="X367" s="103">
        <f t="shared" si="127"/>
        <v>-0.47816103595113857</v>
      </c>
    </row>
    <row r="368" spans="1:24" s="14" customFormat="1" ht="12.75" hidden="1" outlineLevel="2">
      <c r="A368" s="14" t="s">
        <v>1167</v>
      </c>
      <c r="B368" s="14" t="s">
        <v>1168</v>
      </c>
      <c r="C368" s="54" t="s">
        <v>59</v>
      </c>
      <c r="D368" s="15"/>
      <c r="E368" s="15"/>
      <c r="F368" s="15">
        <v>1711547.3399999999</v>
      </c>
      <c r="G368" s="15">
        <v>1461897.95</v>
      </c>
      <c r="H368" s="90">
        <f t="shared" si="120"/>
        <v>249649.3899999999</v>
      </c>
      <c r="I368" s="103">
        <f t="shared" si="121"/>
        <v>0.17077073676722776</v>
      </c>
      <c r="J368" s="104"/>
      <c r="K368" s="15">
        <v>3577011.46</v>
      </c>
      <c r="L368" s="15">
        <v>2181666.12</v>
      </c>
      <c r="M368" s="90">
        <f t="shared" si="122"/>
        <v>1395345.3399999999</v>
      </c>
      <c r="N368" s="103">
        <f t="shared" si="123"/>
        <v>0.6395778562120219</v>
      </c>
      <c r="O368" s="104"/>
      <c r="P368" s="15">
        <v>6248876.62</v>
      </c>
      <c r="Q368" s="15">
        <v>-5600875.49</v>
      </c>
      <c r="R368" s="90">
        <f t="shared" si="124"/>
        <v>11849752.11</v>
      </c>
      <c r="S368" s="103">
        <f t="shared" si="125"/>
        <v>2.115696399814094</v>
      </c>
      <c r="T368" s="104"/>
      <c r="U368" s="15">
        <v>21654432.3</v>
      </c>
      <c r="V368" s="15">
        <v>7613056.587</v>
      </c>
      <c r="W368" s="90">
        <f t="shared" si="126"/>
        <v>14041375.713</v>
      </c>
      <c r="X368" s="103">
        <f t="shared" si="127"/>
        <v>1.8443808413268528</v>
      </c>
    </row>
    <row r="369" spans="1:24" s="14" customFormat="1" ht="12.75" hidden="1" outlineLevel="2">
      <c r="A369" s="14" t="s">
        <v>1169</v>
      </c>
      <c r="B369" s="14" t="s">
        <v>1170</v>
      </c>
      <c r="C369" s="54" t="s">
        <v>62</v>
      </c>
      <c r="D369" s="15"/>
      <c r="E369" s="15"/>
      <c r="F369" s="15">
        <v>17922.9</v>
      </c>
      <c r="G369" s="15">
        <v>18147.94</v>
      </c>
      <c r="H369" s="90">
        <f t="shared" si="120"/>
        <v>-225.03999999999724</v>
      </c>
      <c r="I369" s="103">
        <f t="shared" si="121"/>
        <v>-0.012400305489217908</v>
      </c>
      <c r="J369" s="104"/>
      <c r="K369" s="15">
        <v>39191.93</v>
      </c>
      <c r="L369" s="15">
        <v>33734.99</v>
      </c>
      <c r="M369" s="90">
        <f t="shared" si="122"/>
        <v>5456.940000000002</v>
      </c>
      <c r="N369" s="103">
        <f t="shared" si="123"/>
        <v>0.1617590519516977</v>
      </c>
      <c r="O369" s="104"/>
      <c r="P369" s="15">
        <v>62945.97</v>
      </c>
      <c r="Q369" s="15">
        <v>41437.369999999995</v>
      </c>
      <c r="R369" s="90">
        <f t="shared" si="124"/>
        <v>21508.600000000006</v>
      </c>
      <c r="S369" s="103">
        <f t="shared" si="125"/>
        <v>0.5190628652349318</v>
      </c>
      <c r="T369" s="104"/>
      <c r="U369" s="15">
        <v>239243.73</v>
      </c>
      <c r="V369" s="15">
        <v>151827.1</v>
      </c>
      <c r="W369" s="90">
        <f t="shared" si="126"/>
        <v>87416.63</v>
      </c>
      <c r="X369" s="103">
        <f t="shared" si="127"/>
        <v>0.5757643398312949</v>
      </c>
    </row>
    <row r="370" spans="1:24" s="14" customFormat="1" ht="12.75" hidden="1" outlineLevel="2">
      <c r="A370" s="14" t="s">
        <v>1171</v>
      </c>
      <c r="B370" s="14" t="s">
        <v>1172</v>
      </c>
      <c r="C370" s="54" t="s">
        <v>63</v>
      </c>
      <c r="D370" s="15"/>
      <c r="E370" s="15"/>
      <c r="F370" s="15">
        <v>391537</v>
      </c>
      <c r="G370" s="15">
        <v>0</v>
      </c>
      <c r="H370" s="90">
        <f t="shared" si="120"/>
        <v>391537</v>
      </c>
      <c r="I370" s="103" t="str">
        <f t="shared" si="121"/>
        <v>N.M.</v>
      </c>
      <c r="J370" s="104"/>
      <c r="K370" s="15">
        <v>783074</v>
      </c>
      <c r="L370" s="15">
        <v>0</v>
      </c>
      <c r="M370" s="90">
        <f t="shared" si="122"/>
        <v>783074</v>
      </c>
      <c r="N370" s="103" t="str">
        <f t="shared" si="123"/>
        <v>N.M.</v>
      </c>
      <c r="O370" s="104"/>
      <c r="P370" s="15">
        <v>1174611</v>
      </c>
      <c r="Q370" s="15">
        <v>0</v>
      </c>
      <c r="R370" s="90">
        <f t="shared" si="124"/>
        <v>1174611</v>
      </c>
      <c r="S370" s="103" t="str">
        <f t="shared" si="125"/>
        <v>N.M.</v>
      </c>
      <c r="T370" s="104"/>
      <c r="U370" s="15">
        <v>3132282</v>
      </c>
      <c r="V370" s="15">
        <v>0</v>
      </c>
      <c r="W370" s="90">
        <f t="shared" si="126"/>
        <v>3132282</v>
      </c>
      <c r="X370" s="103" t="str">
        <f t="shared" si="127"/>
        <v>N.M.</v>
      </c>
    </row>
    <row r="371" spans="1:24" s="14" customFormat="1" ht="12.75" hidden="1" outlineLevel="2">
      <c r="A371" s="14" t="s">
        <v>1173</v>
      </c>
      <c r="B371" s="14" t="s">
        <v>1174</v>
      </c>
      <c r="C371" s="54" t="s">
        <v>64</v>
      </c>
      <c r="D371" s="15"/>
      <c r="E371" s="15"/>
      <c r="F371" s="15">
        <v>0</v>
      </c>
      <c r="G371" s="15">
        <v>0</v>
      </c>
      <c r="H371" s="90">
        <f t="shared" si="120"/>
        <v>0</v>
      </c>
      <c r="I371" s="103">
        <f t="shared" si="121"/>
        <v>0</v>
      </c>
      <c r="J371" s="104"/>
      <c r="K371" s="15">
        <v>0</v>
      </c>
      <c r="L371" s="15">
        <v>0</v>
      </c>
      <c r="M371" s="90">
        <f t="shared" si="122"/>
        <v>0</v>
      </c>
      <c r="N371" s="103">
        <f t="shared" si="123"/>
        <v>0</v>
      </c>
      <c r="O371" s="104"/>
      <c r="P371" s="15">
        <v>16805.54</v>
      </c>
      <c r="Q371" s="15">
        <v>0</v>
      </c>
      <c r="R371" s="90">
        <f t="shared" si="124"/>
        <v>16805.54</v>
      </c>
      <c r="S371" s="103" t="str">
        <f t="shared" si="125"/>
        <v>N.M.</v>
      </c>
      <c r="T371" s="104"/>
      <c r="U371" s="15">
        <v>30106.63</v>
      </c>
      <c r="V371" s="15">
        <v>0</v>
      </c>
      <c r="W371" s="90">
        <f t="shared" si="126"/>
        <v>30106.63</v>
      </c>
      <c r="X371" s="103" t="str">
        <f t="shared" si="127"/>
        <v>N.M.</v>
      </c>
    </row>
    <row r="372" spans="1:24" s="14" customFormat="1" ht="12.75" hidden="1" outlineLevel="2">
      <c r="A372" s="14" t="s">
        <v>1175</v>
      </c>
      <c r="B372" s="14" t="s">
        <v>1176</v>
      </c>
      <c r="C372" s="54" t="s">
        <v>60</v>
      </c>
      <c r="D372" s="15"/>
      <c r="E372" s="15"/>
      <c r="F372" s="15">
        <v>6187.6</v>
      </c>
      <c r="G372" s="15">
        <v>11487.39</v>
      </c>
      <c r="H372" s="90">
        <f t="shared" si="120"/>
        <v>-5299.789999999999</v>
      </c>
      <c r="I372" s="103">
        <f t="shared" si="121"/>
        <v>-0.4613571925389492</v>
      </c>
      <c r="J372" s="104"/>
      <c r="K372" s="15">
        <v>14477.34</v>
      </c>
      <c r="L372" s="15">
        <v>26765.05</v>
      </c>
      <c r="M372" s="90">
        <f t="shared" si="122"/>
        <v>-12287.71</v>
      </c>
      <c r="N372" s="103">
        <f t="shared" si="123"/>
        <v>-0.45909535009275154</v>
      </c>
      <c r="O372" s="104"/>
      <c r="P372" s="15">
        <v>17085.45</v>
      </c>
      <c r="Q372" s="15">
        <v>44094.41</v>
      </c>
      <c r="R372" s="90">
        <f t="shared" si="124"/>
        <v>-27008.960000000003</v>
      </c>
      <c r="S372" s="103">
        <f t="shared" si="125"/>
        <v>-0.6125257147107763</v>
      </c>
      <c r="T372" s="104"/>
      <c r="U372" s="15">
        <v>101820.19</v>
      </c>
      <c r="V372" s="15">
        <v>176124.22999999998</v>
      </c>
      <c r="W372" s="90">
        <f t="shared" si="126"/>
        <v>-74304.03999999998</v>
      </c>
      <c r="X372" s="103">
        <f t="shared" si="127"/>
        <v>-0.4218842574925664</v>
      </c>
    </row>
    <row r="373" spans="1:24" s="14" customFormat="1" ht="12.75" hidden="1" outlineLevel="2">
      <c r="A373" s="14" t="s">
        <v>1177</v>
      </c>
      <c r="B373" s="14" t="s">
        <v>1178</v>
      </c>
      <c r="C373" s="54" t="s">
        <v>65</v>
      </c>
      <c r="D373" s="15"/>
      <c r="E373" s="15"/>
      <c r="F373" s="15">
        <v>9303.69</v>
      </c>
      <c r="G373" s="15">
        <v>2057.42</v>
      </c>
      <c r="H373" s="90">
        <f t="shared" si="120"/>
        <v>7246.27</v>
      </c>
      <c r="I373" s="103">
        <f t="shared" si="121"/>
        <v>3.5220178670373574</v>
      </c>
      <c r="J373" s="104"/>
      <c r="K373" s="15">
        <v>19012.49</v>
      </c>
      <c r="L373" s="15">
        <v>10363.66</v>
      </c>
      <c r="M373" s="90">
        <f t="shared" si="122"/>
        <v>8648.830000000002</v>
      </c>
      <c r="N373" s="103">
        <f t="shared" si="123"/>
        <v>0.8345343247462771</v>
      </c>
      <c r="O373" s="104"/>
      <c r="P373" s="15">
        <v>29860.450000000004</v>
      </c>
      <c r="Q373" s="15">
        <v>20852.05</v>
      </c>
      <c r="R373" s="90">
        <f t="shared" si="124"/>
        <v>9008.400000000005</v>
      </c>
      <c r="S373" s="103">
        <f t="shared" si="125"/>
        <v>0.4320150776542357</v>
      </c>
      <c r="T373" s="104"/>
      <c r="U373" s="15">
        <v>117482.45000000001</v>
      </c>
      <c r="V373" s="15">
        <v>57668.880000000005</v>
      </c>
      <c r="W373" s="90">
        <f t="shared" si="126"/>
        <v>59813.57000000001</v>
      </c>
      <c r="X373" s="103">
        <f t="shared" si="127"/>
        <v>1.0371897286716858</v>
      </c>
    </row>
    <row r="374" spans="1:24" s="14" customFormat="1" ht="12.75" hidden="1" outlineLevel="2">
      <c r="A374" s="14" t="s">
        <v>1179</v>
      </c>
      <c r="B374" s="14" t="s">
        <v>1180</v>
      </c>
      <c r="C374" s="54" t="s">
        <v>66</v>
      </c>
      <c r="D374" s="15"/>
      <c r="E374" s="15"/>
      <c r="F374" s="15">
        <v>5570.2</v>
      </c>
      <c r="G374" s="15">
        <v>5975.03</v>
      </c>
      <c r="H374" s="90">
        <f t="shared" si="120"/>
        <v>-404.8299999999999</v>
      </c>
      <c r="I374" s="103">
        <f t="shared" si="121"/>
        <v>-0.06775363470978388</v>
      </c>
      <c r="J374" s="104"/>
      <c r="K374" s="15">
        <v>13416.74</v>
      </c>
      <c r="L374" s="15">
        <v>9577.06</v>
      </c>
      <c r="M374" s="90">
        <f t="shared" si="122"/>
        <v>3839.6800000000003</v>
      </c>
      <c r="N374" s="103">
        <f t="shared" si="123"/>
        <v>0.4009247096708176</v>
      </c>
      <c r="O374" s="104"/>
      <c r="P374" s="15">
        <v>17244.989999999998</v>
      </c>
      <c r="Q374" s="15">
        <v>13880.22</v>
      </c>
      <c r="R374" s="90">
        <f t="shared" si="124"/>
        <v>3364.7699999999986</v>
      </c>
      <c r="S374" s="103">
        <f t="shared" si="125"/>
        <v>0.24241474558760587</v>
      </c>
      <c r="T374" s="104"/>
      <c r="U374" s="15">
        <v>55321.18</v>
      </c>
      <c r="V374" s="15">
        <v>49587.88</v>
      </c>
      <c r="W374" s="90">
        <f t="shared" si="126"/>
        <v>5733.300000000003</v>
      </c>
      <c r="X374" s="103">
        <f t="shared" si="127"/>
        <v>0.1156189778631392</v>
      </c>
    </row>
    <row r="375" spans="1:24" s="14" customFormat="1" ht="12.75" hidden="1" outlineLevel="2">
      <c r="A375" s="14" t="s">
        <v>1181</v>
      </c>
      <c r="B375" s="14" t="s">
        <v>1182</v>
      </c>
      <c r="C375" s="54" t="s">
        <v>67</v>
      </c>
      <c r="D375" s="15"/>
      <c r="E375" s="15"/>
      <c r="F375" s="15">
        <v>4166.22</v>
      </c>
      <c r="G375" s="15">
        <v>5837.88</v>
      </c>
      <c r="H375" s="90">
        <f t="shared" si="120"/>
        <v>-1671.6599999999999</v>
      </c>
      <c r="I375" s="103">
        <f t="shared" si="121"/>
        <v>-0.2863470986042878</v>
      </c>
      <c r="J375" s="104"/>
      <c r="K375" s="15">
        <v>11100.210000000001</v>
      </c>
      <c r="L375" s="15">
        <v>11246.27</v>
      </c>
      <c r="M375" s="90">
        <f t="shared" si="122"/>
        <v>-146.0599999999995</v>
      </c>
      <c r="N375" s="103">
        <f t="shared" si="123"/>
        <v>-0.012987417161423253</v>
      </c>
      <c r="O375" s="104"/>
      <c r="P375" s="15">
        <v>17886.14</v>
      </c>
      <c r="Q375" s="15">
        <v>18130.84</v>
      </c>
      <c r="R375" s="90">
        <f t="shared" si="124"/>
        <v>-244.70000000000073</v>
      </c>
      <c r="S375" s="103">
        <f t="shared" si="125"/>
        <v>-0.013496341041010827</v>
      </c>
      <c r="T375" s="104"/>
      <c r="U375" s="15">
        <v>70918.74</v>
      </c>
      <c r="V375" s="15">
        <v>52636.44</v>
      </c>
      <c r="W375" s="90">
        <f t="shared" si="126"/>
        <v>18282.300000000003</v>
      </c>
      <c r="X375" s="103">
        <f t="shared" si="127"/>
        <v>0.34733162045153515</v>
      </c>
    </row>
    <row r="376" spans="1:24" s="14" customFormat="1" ht="12.75" hidden="1" outlineLevel="2">
      <c r="A376" s="14" t="s">
        <v>1183</v>
      </c>
      <c r="B376" s="14" t="s">
        <v>1184</v>
      </c>
      <c r="C376" s="54" t="s">
        <v>68</v>
      </c>
      <c r="D376" s="15"/>
      <c r="E376" s="15"/>
      <c r="F376" s="15">
        <v>10270.64</v>
      </c>
      <c r="G376" s="15">
        <v>76768.93000000001</v>
      </c>
      <c r="H376" s="90">
        <f t="shared" si="120"/>
        <v>-66498.29000000001</v>
      </c>
      <c r="I376" s="103">
        <f t="shared" si="121"/>
        <v>-0.8662135840632402</v>
      </c>
      <c r="J376" s="104"/>
      <c r="K376" s="15">
        <v>24241.53</v>
      </c>
      <c r="L376" s="15">
        <v>144229.26</v>
      </c>
      <c r="M376" s="90">
        <f t="shared" si="122"/>
        <v>-119987.73000000001</v>
      </c>
      <c r="N376" s="103">
        <f t="shared" si="123"/>
        <v>-0.8319236332488983</v>
      </c>
      <c r="O376" s="104"/>
      <c r="P376" s="15">
        <v>42206.380000000005</v>
      </c>
      <c r="Q376" s="15">
        <v>177904.18</v>
      </c>
      <c r="R376" s="90">
        <f t="shared" si="124"/>
        <v>-135697.8</v>
      </c>
      <c r="S376" s="103">
        <f t="shared" si="125"/>
        <v>-0.7627577946735147</v>
      </c>
      <c r="T376" s="104"/>
      <c r="U376" s="15">
        <v>226875.92</v>
      </c>
      <c r="V376" s="15">
        <v>547037.75</v>
      </c>
      <c r="W376" s="90">
        <f t="shared" si="126"/>
        <v>-320161.82999999996</v>
      </c>
      <c r="X376" s="103">
        <f t="shared" si="127"/>
        <v>-0.5852646001121494</v>
      </c>
    </row>
    <row r="377" spans="1:24" s="14" customFormat="1" ht="12.75" hidden="1" outlineLevel="2">
      <c r="A377" s="14" t="s">
        <v>1185</v>
      </c>
      <c r="B377" s="14" t="s">
        <v>1186</v>
      </c>
      <c r="C377" s="54" t="s">
        <v>69</v>
      </c>
      <c r="D377" s="15"/>
      <c r="E377" s="15"/>
      <c r="F377" s="15">
        <v>0</v>
      </c>
      <c r="G377" s="15">
        <v>356.96</v>
      </c>
      <c r="H377" s="90">
        <f t="shared" si="120"/>
        <v>-356.96</v>
      </c>
      <c r="I377" s="103" t="str">
        <f t="shared" si="121"/>
        <v>N.M.</v>
      </c>
      <c r="J377" s="104"/>
      <c r="K377" s="15">
        <v>0</v>
      </c>
      <c r="L377" s="15">
        <v>422.15000000000003</v>
      </c>
      <c r="M377" s="90">
        <f t="shared" si="122"/>
        <v>-422.15000000000003</v>
      </c>
      <c r="N377" s="103" t="str">
        <f t="shared" si="123"/>
        <v>N.M.</v>
      </c>
      <c r="O377" s="104"/>
      <c r="P377" s="15">
        <v>0</v>
      </c>
      <c r="Q377" s="15">
        <v>806.26</v>
      </c>
      <c r="R377" s="90">
        <f t="shared" si="124"/>
        <v>-806.26</v>
      </c>
      <c r="S377" s="103" t="str">
        <f t="shared" si="125"/>
        <v>N.M.</v>
      </c>
      <c r="T377" s="104"/>
      <c r="U377" s="15">
        <v>16.87</v>
      </c>
      <c r="V377" s="15">
        <v>1189.64</v>
      </c>
      <c r="W377" s="90">
        <f t="shared" si="126"/>
        <v>-1172.7700000000002</v>
      </c>
      <c r="X377" s="103">
        <f t="shared" si="127"/>
        <v>-0.9858192394337784</v>
      </c>
    </row>
    <row r="378" spans="1:24" s="14" customFormat="1" ht="12.75" hidden="1" outlineLevel="2">
      <c r="A378" s="14" t="s">
        <v>1187</v>
      </c>
      <c r="B378" s="14" t="s">
        <v>1188</v>
      </c>
      <c r="C378" s="54" t="s">
        <v>70</v>
      </c>
      <c r="D378" s="15"/>
      <c r="E378" s="15"/>
      <c r="F378" s="15">
        <v>50812.04</v>
      </c>
      <c r="G378" s="15">
        <v>18470.2</v>
      </c>
      <c r="H378" s="90">
        <f t="shared" si="120"/>
        <v>32341.84</v>
      </c>
      <c r="I378" s="103">
        <f t="shared" si="121"/>
        <v>1.7510281426297494</v>
      </c>
      <c r="J378" s="104"/>
      <c r="K378" s="15">
        <v>86135.43000000001</v>
      </c>
      <c r="L378" s="15">
        <v>37612.020000000004</v>
      </c>
      <c r="M378" s="90">
        <f t="shared" si="122"/>
        <v>48523.41</v>
      </c>
      <c r="N378" s="103">
        <f t="shared" si="123"/>
        <v>1.2901038019228959</v>
      </c>
      <c r="O378" s="104"/>
      <c r="P378" s="15">
        <v>300905.56</v>
      </c>
      <c r="Q378" s="15">
        <v>111632.35</v>
      </c>
      <c r="R378" s="90">
        <f t="shared" si="124"/>
        <v>189273.21</v>
      </c>
      <c r="S378" s="103">
        <f t="shared" si="125"/>
        <v>1.6955050216178373</v>
      </c>
      <c r="T378" s="104"/>
      <c r="U378" s="15">
        <v>569740.74</v>
      </c>
      <c r="V378" s="15">
        <v>389817.4</v>
      </c>
      <c r="W378" s="90">
        <f t="shared" si="126"/>
        <v>179923.33999999997</v>
      </c>
      <c r="X378" s="103">
        <f t="shared" si="127"/>
        <v>0.46155800125905094</v>
      </c>
    </row>
    <row r="379" spans="1:24" s="14" customFormat="1" ht="12.75" hidden="1" outlineLevel="2">
      <c r="A379" s="14" t="s">
        <v>1189</v>
      </c>
      <c r="B379" s="14" t="s">
        <v>1190</v>
      </c>
      <c r="C379" s="54" t="s">
        <v>71</v>
      </c>
      <c r="D379" s="15"/>
      <c r="E379" s="15"/>
      <c r="F379" s="15">
        <v>2971.83</v>
      </c>
      <c r="G379" s="15">
        <v>6522.96</v>
      </c>
      <c r="H379" s="90">
        <f t="shared" si="120"/>
        <v>-3551.13</v>
      </c>
      <c r="I379" s="103">
        <f t="shared" si="121"/>
        <v>-0.5444046874425108</v>
      </c>
      <c r="J379" s="104"/>
      <c r="K379" s="15">
        <v>7363.26</v>
      </c>
      <c r="L379" s="15">
        <v>8341.37</v>
      </c>
      <c r="M379" s="90">
        <f t="shared" si="122"/>
        <v>-978.1100000000006</v>
      </c>
      <c r="N379" s="103">
        <f t="shared" si="123"/>
        <v>-0.11726011434572504</v>
      </c>
      <c r="O379" s="104"/>
      <c r="P379" s="15">
        <v>41135.37</v>
      </c>
      <c r="Q379" s="15">
        <v>33845.9</v>
      </c>
      <c r="R379" s="90">
        <f t="shared" si="124"/>
        <v>7289.470000000001</v>
      </c>
      <c r="S379" s="103">
        <f t="shared" si="125"/>
        <v>0.21537231983785335</v>
      </c>
      <c r="T379" s="104"/>
      <c r="U379" s="15">
        <v>80535.66</v>
      </c>
      <c r="V379" s="15">
        <v>72294.77</v>
      </c>
      <c r="W379" s="90">
        <f t="shared" si="126"/>
        <v>8240.89</v>
      </c>
      <c r="X379" s="103">
        <f t="shared" si="127"/>
        <v>0.11399012681000298</v>
      </c>
    </row>
    <row r="380" spans="1:24" s="14" customFormat="1" ht="12.75" hidden="1" outlineLevel="2">
      <c r="A380" s="14" t="s">
        <v>1191</v>
      </c>
      <c r="B380" s="14" t="s">
        <v>1192</v>
      </c>
      <c r="C380" s="54" t="s">
        <v>72</v>
      </c>
      <c r="D380" s="15"/>
      <c r="E380" s="15"/>
      <c r="F380" s="15">
        <v>0</v>
      </c>
      <c r="G380" s="15">
        <v>0</v>
      </c>
      <c r="H380" s="90">
        <f t="shared" si="120"/>
        <v>0</v>
      </c>
      <c r="I380" s="103">
        <f t="shared" si="121"/>
        <v>0</v>
      </c>
      <c r="J380" s="104"/>
      <c r="K380" s="15">
        <v>0</v>
      </c>
      <c r="L380" s="15">
        <v>0</v>
      </c>
      <c r="M380" s="90">
        <f t="shared" si="122"/>
        <v>0</v>
      </c>
      <c r="N380" s="103">
        <f t="shared" si="123"/>
        <v>0</v>
      </c>
      <c r="O380" s="104"/>
      <c r="P380" s="15">
        <v>0</v>
      </c>
      <c r="Q380" s="15">
        <v>0</v>
      </c>
      <c r="R380" s="90">
        <f t="shared" si="124"/>
        <v>0</v>
      </c>
      <c r="S380" s="103">
        <f t="shared" si="125"/>
        <v>0</v>
      </c>
      <c r="T380" s="104"/>
      <c r="U380" s="15">
        <v>0</v>
      </c>
      <c r="V380" s="15">
        <v>867.1800000000001</v>
      </c>
      <c r="W380" s="90">
        <f t="shared" si="126"/>
        <v>-867.1800000000001</v>
      </c>
      <c r="X380" s="103" t="str">
        <f t="shared" si="127"/>
        <v>N.M.</v>
      </c>
    </row>
    <row r="381" spans="1:24" s="14" customFormat="1" ht="12.75" hidden="1" outlineLevel="2">
      <c r="A381" s="14" t="s">
        <v>1193</v>
      </c>
      <c r="B381" s="14" t="s">
        <v>1194</v>
      </c>
      <c r="C381" s="54" t="s">
        <v>73</v>
      </c>
      <c r="D381" s="15"/>
      <c r="E381" s="15"/>
      <c r="F381" s="15">
        <v>0</v>
      </c>
      <c r="G381" s="15">
        <v>0</v>
      </c>
      <c r="H381" s="90">
        <f t="shared" si="120"/>
        <v>0</v>
      </c>
      <c r="I381" s="103">
        <f t="shared" si="121"/>
        <v>0</v>
      </c>
      <c r="J381" s="104"/>
      <c r="K381" s="15">
        <v>0</v>
      </c>
      <c r="L381" s="15">
        <v>0</v>
      </c>
      <c r="M381" s="90">
        <f t="shared" si="122"/>
        <v>0</v>
      </c>
      <c r="N381" s="103">
        <f t="shared" si="123"/>
        <v>0</v>
      </c>
      <c r="O381" s="104"/>
      <c r="P381" s="15">
        <v>0</v>
      </c>
      <c r="Q381" s="15">
        <v>0</v>
      </c>
      <c r="R381" s="90">
        <f t="shared" si="124"/>
        <v>0</v>
      </c>
      <c r="S381" s="103">
        <f t="shared" si="125"/>
        <v>0</v>
      </c>
      <c r="T381" s="104"/>
      <c r="U381" s="15">
        <v>0</v>
      </c>
      <c r="V381" s="15">
        <v>54186.06</v>
      </c>
      <c r="W381" s="90">
        <f t="shared" si="126"/>
        <v>-54186.06</v>
      </c>
      <c r="X381" s="103" t="str">
        <f t="shared" si="127"/>
        <v>N.M.</v>
      </c>
    </row>
    <row r="382" spans="1:24" s="14" customFormat="1" ht="12.75" hidden="1" outlineLevel="2">
      <c r="A382" s="14" t="s">
        <v>1195</v>
      </c>
      <c r="B382" s="14" t="s">
        <v>1196</v>
      </c>
      <c r="C382" s="54" t="s">
        <v>74</v>
      </c>
      <c r="D382" s="15"/>
      <c r="E382" s="15"/>
      <c r="F382" s="15">
        <v>0</v>
      </c>
      <c r="G382" s="15">
        <v>0</v>
      </c>
      <c r="H382" s="90">
        <f t="shared" si="120"/>
        <v>0</v>
      </c>
      <c r="I382" s="103">
        <f t="shared" si="121"/>
        <v>0</v>
      </c>
      <c r="J382" s="104"/>
      <c r="K382" s="15">
        <v>0</v>
      </c>
      <c r="L382" s="15">
        <v>0</v>
      </c>
      <c r="M382" s="90">
        <f t="shared" si="122"/>
        <v>0</v>
      </c>
      <c r="N382" s="103">
        <f t="shared" si="123"/>
        <v>0</v>
      </c>
      <c r="O382" s="104"/>
      <c r="P382" s="15">
        <v>113.23</v>
      </c>
      <c r="Q382" s="15">
        <v>111.7</v>
      </c>
      <c r="R382" s="90">
        <f t="shared" si="124"/>
        <v>1.5300000000000011</v>
      </c>
      <c r="S382" s="103">
        <f t="shared" si="125"/>
        <v>0.013697403760071631</v>
      </c>
      <c r="T382" s="104"/>
      <c r="U382" s="15">
        <v>113.23</v>
      </c>
      <c r="V382" s="15">
        <v>215.5</v>
      </c>
      <c r="W382" s="90">
        <f t="shared" si="126"/>
        <v>-102.27</v>
      </c>
      <c r="X382" s="103">
        <f t="shared" si="127"/>
        <v>-0.4745707656612529</v>
      </c>
    </row>
    <row r="383" spans="1:24" s="14" customFormat="1" ht="12.75" hidden="1" outlineLevel="2">
      <c r="A383" s="14" t="s">
        <v>1197</v>
      </c>
      <c r="B383" s="14" t="s">
        <v>1198</v>
      </c>
      <c r="C383" s="54" t="s">
        <v>75</v>
      </c>
      <c r="D383" s="15"/>
      <c r="E383" s="15"/>
      <c r="F383" s="15">
        <v>81252.24</v>
      </c>
      <c r="G383" s="15">
        <v>81802.13</v>
      </c>
      <c r="H383" s="90">
        <f t="shared" si="120"/>
        <v>-549.8899999999994</v>
      </c>
      <c r="I383" s="103">
        <f t="shared" si="121"/>
        <v>-0.006722196598059236</v>
      </c>
      <c r="J383" s="104"/>
      <c r="K383" s="15">
        <v>162745.75</v>
      </c>
      <c r="L383" s="15">
        <v>170414.55000000002</v>
      </c>
      <c r="M383" s="90">
        <f t="shared" si="122"/>
        <v>-7668.8000000000175</v>
      </c>
      <c r="N383" s="103">
        <f t="shared" si="123"/>
        <v>-0.045000852333324924</v>
      </c>
      <c r="O383" s="104"/>
      <c r="P383" s="15">
        <v>309983.77</v>
      </c>
      <c r="Q383" s="15">
        <v>282360.32</v>
      </c>
      <c r="R383" s="90">
        <f t="shared" si="124"/>
        <v>27623.45000000001</v>
      </c>
      <c r="S383" s="103">
        <f t="shared" si="125"/>
        <v>0.09783049544638571</v>
      </c>
      <c r="T383" s="104"/>
      <c r="U383" s="15">
        <v>1087031.49</v>
      </c>
      <c r="V383" s="15">
        <v>1018328.4</v>
      </c>
      <c r="W383" s="90">
        <f t="shared" si="126"/>
        <v>68703.08999999997</v>
      </c>
      <c r="X383" s="103">
        <f t="shared" si="127"/>
        <v>0.06746653633542968</v>
      </c>
    </row>
    <row r="384" spans="1:24" s="14" customFormat="1" ht="12.75" hidden="1" outlineLevel="2">
      <c r="A384" s="14" t="s">
        <v>1199</v>
      </c>
      <c r="B384" s="14" t="s">
        <v>1200</v>
      </c>
      <c r="C384" s="54" t="s">
        <v>76</v>
      </c>
      <c r="D384" s="15"/>
      <c r="E384" s="15"/>
      <c r="F384" s="15">
        <v>0</v>
      </c>
      <c r="G384" s="15">
        <v>0</v>
      </c>
      <c r="H384" s="90">
        <f t="shared" si="120"/>
        <v>0</v>
      </c>
      <c r="I384" s="103">
        <f t="shared" si="121"/>
        <v>0</v>
      </c>
      <c r="J384" s="104"/>
      <c r="K384" s="15">
        <v>0</v>
      </c>
      <c r="L384" s="15">
        <v>0</v>
      </c>
      <c r="M384" s="90">
        <f t="shared" si="122"/>
        <v>0</v>
      </c>
      <c r="N384" s="103">
        <f t="shared" si="123"/>
        <v>0</v>
      </c>
      <c r="O384" s="104"/>
      <c r="P384" s="15">
        <v>227951.66</v>
      </c>
      <c r="Q384" s="15">
        <v>0</v>
      </c>
      <c r="R384" s="90">
        <f t="shared" si="124"/>
        <v>227951.66</v>
      </c>
      <c r="S384" s="103" t="str">
        <f t="shared" si="125"/>
        <v>N.M.</v>
      </c>
      <c r="T384" s="104"/>
      <c r="U384" s="15">
        <v>227951.66</v>
      </c>
      <c r="V384" s="15">
        <v>-58.14</v>
      </c>
      <c r="W384" s="90">
        <f t="shared" si="126"/>
        <v>228009.80000000002</v>
      </c>
      <c r="X384" s="103" t="str">
        <f t="shared" si="127"/>
        <v>N.M.</v>
      </c>
    </row>
    <row r="385" spans="1:24" s="14" customFormat="1" ht="12.75" hidden="1" outlineLevel="2">
      <c r="A385" s="14" t="s">
        <v>1201</v>
      </c>
      <c r="B385" s="14" t="s">
        <v>1202</v>
      </c>
      <c r="C385" s="54" t="s">
        <v>77</v>
      </c>
      <c r="D385" s="15"/>
      <c r="E385" s="15"/>
      <c r="F385" s="15">
        <v>0</v>
      </c>
      <c r="G385" s="15">
        <v>0</v>
      </c>
      <c r="H385" s="90">
        <f t="shared" si="120"/>
        <v>0</v>
      </c>
      <c r="I385" s="103">
        <f t="shared" si="121"/>
        <v>0</v>
      </c>
      <c r="J385" s="104"/>
      <c r="K385" s="15">
        <v>0</v>
      </c>
      <c r="L385" s="15">
        <v>0</v>
      </c>
      <c r="M385" s="90">
        <f t="shared" si="122"/>
        <v>0</v>
      </c>
      <c r="N385" s="103">
        <f t="shared" si="123"/>
        <v>0</v>
      </c>
      <c r="O385" s="104"/>
      <c r="P385" s="15">
        <v>0</v>
      </c>
      <c r="Q385" s="15">
        <v>0</v>
      </c>
      <c r="R385" s="90">
        <f t="shared" si="124"/>
        <v>0</v>
      </c>
      <c r="S385" s="103">
        <f t="shared" si="125"/>
        <v>0</v>
      </c>
      <c r="T385" s="104"/>
      <c r="U385" s="15">
        <v>0</v>
      </c>
      <c r="V385" s="15">
        <v>62.35</v>
      </c>
      <c r="W385" s="90">
        <f t="shared" si="126"/>
        <v>-62.35</v>
      </c>
      <c r="X385" s="103" t="str">
        <f t="shared" si="127"/>
        <v>N.M.</v>
      </c>
    </row>
    <row r="386" spans="1:24" s="13" customFormat="1" ht="12.75" collapsed="1">
      <c r="A386" s="13" t="s">
        <v>231</v>
      </c>
      <c r="B386" s="11"/>
      <c r="C386" s="56" t="s">
        <v>273</v>
      </c>
      <c r="D386" s="29"/>
      <c r="E386" s="29"/>
      <c r="F386" s="129">
        <v>3148365.7500000005</v>
      </c>
      <c r="G386" s="129">
        <v>2486870.6399999997</v>
      </c>
      <c r="H386" s="129">
        <f>+F386-G386</f>
        <v>661495.1100000008</v>
      </c>
      <c r="I386" s="99">
        <f>IF(G386&lt;0,IF(H386=0,0,IF(OR(G386=0,F386=0),"N.M.",IF(ABS(H386/G386)&gt;=10,"N.M.",H386/(-G386)))),IF(H386=0,0,IF(OR(G386=0,F386=0),"N.M.",IF(ABS(H386/G386)&gt;=10,"N.M.",H386/G386))))</f>
        <v>0.26599498154837714</v>
      </c>
      <c r="J386" s="115"/>
      <c r="K386" s="129">
        <v>6546904.24</v>
      </c>
      <c r="L386" s="129">
        <v>4642925.779999999</v>
      </c>
      <c r="M386" s="129">
        <f>+K386-L386</f>
        <v>1903978.460000001</v>
      </c>
      <c r="N386" s="99">
        <f>IF(L386&lt;0,IF(M386=0,0,IF(OR(L386=0,K386=0),"N.M.",IF(ABS(M386/L386)&gt;=10,"N.M.",M386/(-L386)))),IF(M386=0,0,IF(OR(L386=0,K386=0),"N.M.",IF(ABS(M386/L386)&gt;=10,"N.M.",M386/L386))))</f>
        <v>0.41008160591358866</v>
      </c>
      <c r="O386" s="115"/>
      <c r="P386" s="129">
        <v>12890750.72</v>
      </c>
      <c r="Q386" s="129">
        <v>-426562.7899999992</v>
      </c>
      <c r="R386" s="129">
        <f>+P386-Q386</f>
        <v>13317313.51</v>
      </c>
      <c r="S386" s="99" t="str">
        <f>IF(Q386&lt;0,IF(R386=0,0,IF(OR(Q386=0,P386=0),"N.M.",IF(ABS(R386/Q386)&gt;=10,"N.M.",R386/(-Q386)))),IF(R386=0,0,IF(OR(Q386=0,P386=0),"N.M.",IF(ABS(R386/Q386)&gt;=10,"N.M.",R386/Q386))))</f>
        <v>N.M.</v>
      </c>
      <c r="T386" s="115"/>
      <c r="U386" s="129">
        <v>48127089.87500001</v>
      </c>
      <c r="V386" s="129">
        <v>25452585.933000002</v>
      </c>
      <c r="W386" s="129">
        <f>+U386-V386</f>
        <v>22674503.942000005</v>
      </c>
      <c r="X386" s="99">
        <f>IF(V386&lt;0,IF(W386=0,0,IF(OR(V386=0,U386=0),"N.M.",IF(ABS(W386/V386)&gt;=10,"N.M.",W386/(-V386)))),IF(W386=0,0,IF(OR(V386=0,U386=0),"N.M.",IF(ABS(W386/V386)&gt;=10,"N.M.",W386/V386))))</f>
        <v>0.8908526623458666</v>
      </c>
    </row>
    <row r="387" spans="1:24" s="13" customFormat="1" ht="12.75">
      <c r="A387" s="13" t="s">
        <v>232</v>
      </c>
      <c r="B387" s="11"/>
      <c r="C387" s="52" t="s">
        <v>290</v>
      </c>
      <c r="D387" s="29"/>
      <c r="E387" s="29"/>
      <c r="F387" s="29">
        <v>48119492.45399999</v>
      </c>
      <c r="G387" s="29">
        <v>47586462.655</v>
      </c>
      <c r="H387" s="29">
        <f>+F387-G387</f>
        <v>533029.7989999875</v>
      </c>
      <c r="I387" s="98">
        <f>IF(G387&lt;0,IF(H387=0,0,IF(OR(G387=0,F387=0),"N.M.",IF(ABS(H387/G387)&gt;=10,"N.M.",H387/(-G387)))),IF(H387=0,0,IF(OR(G387=0,F387=0),"N.M.",IF(ABS(H387/G387)&gt;=10,"N.M.",H387/G387))))</f>
        <v>0.011201290645712264</v>
      </c>
      <c r="J387" s="115"/>
      <c r="K387" s="29">
        <v>102972809.79500002</v>
      </c>
      <c r="L387" s="29">
        <v>99254256.94600007</v>
      </c>
      <c r="M387" s="29">
        <f>+K387-L387</f>
        <v>3718552.8489999473</v>
      </c>
      <c r="N387" s="98">
        <f>IF(L387&lt;0,IF(M387=0,0,IF(OR(L387=0,K387=0),"N.M.",IF(ABS(M387/L387)&gt;=10,"N.M.",M387/(-L387)))),IF(M387=0,0,IF(OR(L387=0,K387=0),"N.M.",IF(ABS(M387/L387)&gt;=10,"N.M.",M387/L387))))</f>
        <v>0.037464920532557615</v>
      </c>
      <c r="O387" s="115"/>
      <c r="P387" s="29">
        <v>157362990.87700006</v>
      </c>
      <c r="Q387" s="29">
        <v>138620041.70800003</v>
      </c>
      <c r="R387" s="29">
        <f>+P387-Q387</f>
        <v>18742949.16900003</v>
      </c>
      <c r="S387" s="98">
        <f>IF(Q387&lt;0,IF(R387=0,0,IF(OR(Q387=0,P387=0),"N.M.",IF(ABS(R387/Q387)&gt;=10,"N.M.",R387/(-Q387)))),IF(R387=0,0,IF(OR(Q387=0,P387=0),"N.M.",IF(ABS(R387/Q387)&gt;=10,"N.M.",R387/Q387))))</f>
        <v>0.13521096183538617</v>
      </c>
      <c r="T387" s="115"/>
      <c r="U387" s="29">
        <v>561734524.7329997</v>
      </c>
      <c r="V387" s="29">
        <v>515434911.207</v>
      </c>
      <c r="W387" s="29">
        <f>+U387-V387</f>
        <v>46299613.525999665</v>
      </c>
      <c r="X387" s="98">
        <f>IF(V387&lt;0,IF(W387=0,0,IF(OR(V387=0,U387=0),"N.M.",IF(ABS(W387/V387)&gt;=10,"N.M.",W387/(-V387)))),IF(W387=0,0,IF(OR(V387=0,U387=0),"N.M.",IF(ABS(W387/V387)&gt;=10,"N.M.",W387/V387))))</f>
        <v>0.0898263049694855</v>
      </c>
    </row>
    <row r="388" spans="2:24" s="30" customFormat="1" ht="4.5" customHeight="1" hidden="1" outlineLevel="1">
      <c r="B388" s="31"/>
      <c r="C388" s="58"/>
      <c r="D388" s="33"/>
      <c r="E388" s="33"/>
      <c r="F388" s="36"/>
      <c r="G388" s="36"/>
      <c r="H388" s="36"/>
      <c r="I388" s="100"/>
      <c r="J388" s="116"/>
      <c r="K388" s="36"/>
      <c r="L388" s="36"/>
      <c r="M388" s="36"/>
      <c r="N388" s="100"/>
      <c r="O388" s="116"/>
      <c r="P388" s="36"/>
      <c r="Q388" s="36"/>
      <c r="R388" s="36"/>
      <c r="S388" s="100"/>
      <c r="T388" s="116"/>
      <c r="U388" s="36"/>
      <c r="V388" s="36"/>
      <c r="W388" s="36"/>
      <c r="X388" s="100"/>
    </row>
    <row r="389" spans="1:24" s="14" customFormat="1" ht="12.75" hidden="1" outlineLevel="2">
      <c r="A389" s="14" t="s">
        <v>1203</v>
      </c>
      <c r="B389" s="14" t="s">
        <v>1204</v>
      </c>
      <c r="C389" s="54" t="s">
        <v>78</v>
      </c>
      <c r="D389" s="15"/>
      <c r="E389" s="15"/>
      <c r="F389" s="15">
        <v>4117409.32</v>
      </c>
      <c r="G389" s="15">
        <v>4030975.51</v>
      </c>
      <c r="H389" s="90">
        <f>+F389-G389</f>
        <v>86433.81000000006</v>
      </c>
      <c r="I389" s="103">
        <f aca="true" t="shared" si="128" ref="I389:I400">IF(G389&lt;0,IF(H389=0,0,IF(OR(G389=0,F389=0),"N.M.",IF(ABS(H389/G389)&gt;=10,"N.M.",H389/(-G389)))),IF(H389=0,0,IF(OR(G389=0,F389=0),"N.M.",IF(ABS(H389/G389)&gt;=10,"N.M.",H389/G389))))</f>
        <v>0.02144240514128057</v>
      </c>
      <c r="J389" s="104"/>
      <c r="K389" s="15">
        <v>8216725.36</v>
      </c>
      <c r="L389" s="15">
        <v>8043730.68</v>
      </c>
      <c r="M389" s="90">
        <f>+K389-L389</f>
        <v>172994.68000000063</v>
      </c>
      <c r="N389" s="103">
        <f aca="true" t="shared" si="129" ref="N389:N400">IF(L389&lt;0,IF(M389=0,0,IF(OR(L389=0,K389=0),"N.M.",IF(ABS(M389/L389)&gt;=10,"N.M.",M389/(-L389)))),IF(M389=0,0,IF(OR(L389=0,K389=0),"N.M.",IF(ABS(M389/L389)&gt;=10,"N.M.",M389/L389))))</f>
        <v>0.021506771780678346</v>
      </c>
      <c r="O389" s="104"/>
      <c r="P389" s="15">
        <v>12317815.620000001</v>
      </c>
      <c r="Q389" s="15">
        <v>12084504.94</v>
      </c>
      <c r="R389" s="90">
        <f>+P389-Q389</f>
        <v>233310.68000000156</v>
      </c>
      <c r="S389" s="103">
        <f aca="true" t="shared" si="130" ref="S389:S400">IF(Q389&lt;0,IF(R389=0,0,IF(OR(Q389=0,P389=0),"N.M.",IF(ABS(R389/Q389)&gt;=10,"N.M.",R389/(-Q389)))),IF(R389=0,0,IF(OR(Q389=0,P389=0),"N.M.",IF(ABS(R389/Q389)&gt;=10,"N.M.",R389/Q389))))</f>
        <v>0.01930659809056287</v>
      </c>
      <c r="T389" s="104"/>
      <c r="U389" s="15">
        <v>48895457.64</v>
      </c>
      <c r="V389" s="15">
        <v>47722734.39</v>
      </c>
      <c r="W389" s="90">
        <f>+U389-V389</f>
        <v>1172723.25</v>
      </c>
      <c r="X389" s="103">
        <f aca="true" t="shared" si="131" ref="X389:X400">IF(V389&lt;0,IF(W389=0,0,IF(OR(V389=0,U389=0),"N.M.",IF(ABS(W389/V389)&gt;=10,"N.M.",W389/(-V389)))),IF(W389=0,0,IF(OR(V389=0,U389=0),"N.M.",IF(ABS(W389/V389)&gt;=10,"N.M.",W389/V389))))</f>
        <v>0.024573680971762105</v>
      </c>
    </row>
    <row r="390" spans="1:24" ht="12.75" hidden="1" outlineLevel="1">
      <c r="A390" s="9" t="s">
        <v>405</v>
      </c>
      <c r="C390" s="66" t="s">
        <v>348</v>
      </c>
      <c r="D390" s="28"/>
      <c r="E390" s="28"/>
      <c r="F390" s="17">
        <v>4117409.32</v>
      </c>
      <c r="G390" s="17">
        <v>4030975.51</v>
      </c>
      <c r="H390" s="35">
        <f aca="true" t="shared" si="132" ref="H390:H400">+F390-G390</f>
        <v>86433.81000000006</v>
      </c>
      <c r="I390" s="95">
        <f t="shared" si="128"/>
        <v>0.02144240514128057</v>
      </c>
      <c r="K390" s="17">
        <v>8216725.36</v>
      </c>
      <c r="L390" s="17">
        <v>8043730.68</v>
      </c>
      <c r="M390" s="35">
        <f aca="true" t="shared" si="133" ref="M390:M400">+K390-L390</f>
        <v>172994.68000000063</v>
      </c>
      <c r="N390" s="95">
        <f t="shared" si="129"/>
        <v>0.021506771780678346</v>
      </c>
      <c r="P390" s="17">
        <v>12317815.620000001</v>
      </c>
      <c r="Q390" s="17">
        <v>12084504.94</v>
      </c>
      <c r="R390" s="35">
        <f aca="true" t="shared" si="134" ref="R390:R400">+P390-Q390</f>
        <v>233310.68000000156</v>
      </c>
      <c r="S390" s="95">
        <f t="shared" si="130"/>
        <v>0.01930659809056287</v>
      </c>
      <c r="U390" s="17">
        <v>48895457.64</v>
      </c>
      <c r="V390" s="17">
        <v>47722734.39</v>
      </c>
      <c r="W390" s="35">
        <f aca="true" t="shared" si="135" ref="W390:W400">+U390-V390</f>
        <v>1172723.25</v>
      </c>
      <c r="X390" s="95">
        <f t="shared" si="131"/>
        <v>0.024573680971762105</v>
      </c>
    </row>
    <row r="391" spans="1:24" s="14" customFormat="1" ht="12.75" hidden="1" outlineLevel="2">
      <c r="A391" s="14" t="s">
        <v>1205</v>
      </c>
      <c r="B391" s="14" t="s">
        <v>1206</v>
      </c>
      <c r="C391" s="54" t="s">
        <v>79</v>
      </c>
      <c r="D391" s="15"/>
      <c r="E391" s="15"/>
      <c r="F391" s="15">
        <v>315874.59</v>
      </c>
      <c r="G391" s="15">
        <v>303276.36</v>
      </c>
      <c r="H391" s="90">
        <f>+F391-G391</f>
        <v>12598.23000000004</v>
      </c>
      <c r="I391" s="103">
        <f t="shared" si="128"/>
        <v>0.04154042867040491</v>
      </c>
      <c r="J391" s="104"/>
      <c r="K391" s="15">
        <v>630689.86</v>
      </c>
      <c r="L391" s="15">
        <v>599945.35</v>
      </c>
      <c r="M391" s="90">
        <f>+K391-L391</f>
        <v>30744.51000000001</v>
      </c>
      <c r="N391" s="103">
        <f t="shared" si="129"/>
        <v>0.05124551761256256</v>
      </c>
      <c r="O391" s="104"/>
      <c r="P391" s="15">
        <v>941370.8</v>
      </c>
      <c r="Q391" s="15">
        <v>896332.05</v>
      </c>
      <c r="R391" s="90">
        <f>+P391-Q391</f>
        <v>45038.75</v>
      </c>
      <c r="S391" s="103">
        <f t="shared" si="130"/>
        <v>0.0502478406300433</v>
      </c>
      <c r="T391" s="104"/>
      <c r="U391" s="15">
        <v>3825423.56</v>
      </c>
      <c r="V391" s="15">
        <v>4176897.52</v>
      </c>
      <c r="W391" s="90">
        <f>+U391-V391</f>
        <v>-351473.95999999996</v>
      </c>
      <c r="X391" s="103">
        <f t="shared" si="131"/>
        <v>-0.08414713512051882</v>
      </c>
    </row>
    <row r="392" spans="1:24" ht="12.75" hidden="1" outlineLevel="1">
      <c r="A392" s="74" t="s">
        <v>360</v>
      </c>
      <c r="C392" s="75" t="s">
        <v>366</v>
      </c>
      <c r="D392" s="28"/>
      <c r="E392" s="28"/>
      <c r="F392" s="17">
        <v>315874.59</v>
      </c>
      <c r="G392" s="17">
        <v>303276.36</v>
      </c>
      <c r="H392" s="35">
        <f t="shared" si="132"/>
        <v>12598.23000000004</v>
      </c>
      <c r="I392" s="95">
        <f t="shared" si="128"/>
        <v>0.04154042867040491</v>
      </c>
      <c r="K392" s="17">
        <v>630689.86</v>
      </c>
      <c r="L392" s="17">
        <v>599945.35</v>
      </c>
      <c r="M392" s="35">
        <f t="shared" si="133"/>
        <v>30744.51000000001</v>
      </c>
      <c r="N392" s="95">
        <f t="shared" si="129"/>
        <v>0.05124551761256256</v>
      </c>
      <c r="P392" s="17">
        <v>941370.8</v>
      </c>
      <c r="Q392" s="17">
        <v>896332.05</v>
      </c>
      <c r="R392" s="35">
        <f t="shared" si="134"/>
        <v>45038.75</v>
      </c>
      <c r="S392" s="95">
        <f t="shared" si="130"/>
        <v>0.0502478406300433</v>
      </c>
      <c r="U392" s="17">
        <v>3825423.56</v>
      </c>
      <c r="V392" s="17">
        <v>4176897.52</v>
      </c>
      <c r="W392" s="35">
        <f t="shared" si="135"/>
        <v>-351473.95999999996</v>
      </c>
      <c r="X392" s="95">
        <f t="shared" si="131"/>
        <v>-0.08414713512051882</v>
      </c>
    </row>
    <row r="393" spans="1:24" ht="12.75" hidden="1" outlineLevel="1">
      <c r="A393" s="74" t="s">
        <v>361</v>
      </c>
      <c r="C393" s="75" t="s">
        <v>365</v>
      </c>
      <c r="D393" s="28"/>
      <c r="E393" s="28"/>
      <c r="F393" s="17">
        <v>0</v>
      </c>
      <c r="G393" s="17">
        <v>0</v>
      </c>
      <c r="H393" s="35">
        <f t="shared" si="132"/>
        <v>0</v>
      </c>
      <c r="I393" s="95">
        <f t="shared" si="128"/>
        <v>0</v>
      </c>
      <c r="K393" s="17">
        <v>0</v>
      </c>
      <c r="L393" s="17">
        <v>0</v>
      </c>
      <c r="M393" s="35">
        <f t="shared" si="133"/>
        <v>0</v>
      </c>
      <c r="N393" s="95">
        <f t="shared" si="129"/>
        <v>0</v>
      </c>
      <c r="P393" s="17">
        <v>0</v>
      </c>
      <c r="Q393" s="17">
        <v>0</v>
      </c>
      <c r="R393" s="35">
        <f t="shared" si="134"/>
        <v>0</v>
      </c>
      <c r="S393" s="95">
        <f t="shared" si="130"/>
        <v>0</v>
      </c>
      <c r="U393" s="17">
        <v>0</v>
      </c>
      <c r="V393" s="17">
        <v>0</v>
      </c>
      <c r="W393" s="35">
        <f t="shared" si="135"/>
        <v>0</v>
      </c>
      <c r="X393" s="95">
        <f t="shared" si="131"/>
        <v>0</v>
      </c>
    </row>
    <row r="394" spans="1:24" s="14" customFormat="1" ht="12.75" hidden="1" outlineLevel="2">
      <c r="A394" s="14" t="s">
        <v>1207</v>
      </c>
      <c r="B394" s="14" t="s">
        <v>1208</v>
      </c>
      <c r="C394" s="54" t="s">
        <v>80</v>
      </c>
      <c r="D394" s="15"/>
      <c r="E394" s="15"/>
      <c r="F394" s="15">
        <v>3218</v>
      </c>
      <c r="G394" s="15">
        <v>3218</v>
      </c>
      <c r="H394" s="90">
        <f>+F394-G394</f>
        <v>0</v>
      </c>
      <c r="I394" s="103">
        <f t="shared" si="128"/>
        <v>0</v>
      </c>
      <c r="J394" s="104"/>
      <c r="K394" s="15">
        <v>6436</v>
      </c>
      <c r="L394" s="15">
        <v>6436</v>
      </c>
      <c r="M394" s="90">
        <f>+K394-L394</f>
        <v>0</v>
      </c>
      <c r="N394" s="103">
        <f t="shared" si="129"/>
        <v>0</v>
      </c>
      <c r="O394" s="104"/>
      <c r="P394" s="15">
        <v>9654</v>
      </c>
      <c r="Q394" s="15">
        <v>9654</v>
      </c>
      <c r="R394" s="90">
        <f>+P394-Q394</f>
        <v>0</v>
      </c>
      <c r="S394" s="103">
        <f t="shared" si="130"/>
        <v>0</v>
      </c>
      <c r="T394" s="104"/>
      <c r="U394" s="15">
        <v>38616</v>
      </c>
      <c r="V394" s="15">
        <v>38616</v>
      </c>
      <c r="W394" s="90">
        <f>+U394-V394</f>
        <v>0</v>
      </c>
      <c r="X394" s="103">
        <f t="shared" si="131"/>
        <v>0</v>
      </c>
    </row>
    <row r="395" spans="1:24" ht="12.75" hidden="1" outlineLevel="1">
      <c r="A395" s="74" t="s">
        <v>362</v>
      </c>
      <c r="C395" s="75" t="s">
        <v>367</v>
      </c>
      <c r="D395" s="28"/>
      <c r="E395" s="28"/>
      <c r="F395" s="17">
        <v>3218</v>
      </c>
      <c r="G395" s="17">
        <v>3218</v>
      </c>
      <c r="H395" s="35">
        <f t="shared" si="132"/>
        <v>0</v>
      </c>
      <c r="I395" s="95">
        <f t="shared" si="128"/>
        <v>0</v>
      </c>
      <c r="K395" s="17">
        <v>6436</v>
      </c>
      <c r="L395" s="17">
        <v>6436</v>
      </c>
      <c r="M395" s="35">
        <f t="shared" si="133"/>
        <v>0</v>
      </c>
      <c r="N395" s="95">
        <f t="shared" si="129"/>
        <v>0</v>
      </c>
      <c r="P395" s="17">
        <v>9654</v>
      </c>
      <c r="Q395" s="17">
        <v>9654</v>
      </c>
      <c r="R395" s="35">
        <f t="shared" si="134"/>
        <v>0</v>
      </c>
      <c r="S395" s="95">
        <f t="shared" si="130"/>
        <v>0</v>
      </c>
      <c r="U395" s="17">
        <v>38616</v>
      </c>
      <c r="V395" s="17">
        <v>38616</v>
      </c>
      <c r="W395" s="35">
        <f t="shared" si="135"/>
        <v>0</v>
      </c>
      <c r="X395" s="95">
        <f t="shared" si="131"/>
        <v>0</v>
      </c>
    </row>
    <row r="396" spans="1:24" ht="12.75" hidden="1" outlineLevel="1">
      <c r="A396" s="74" t="s">
        <v>363</v>
      </c>
      <c r="C396" s="75" t="s">
        <v>368</v>
      </c>
      <c r="D396" s="28"/>
      <c r="E396" s="28"/>
      <c r="F396" s="17">
        <v>0</v>
      </c>
      <c r="G396" s="17">
        <v>0</v>
      </c>
      <c r="H396" s="35">
        <f t="shared" si="132"/>
        <v>0</v>
      </c>
      <c r="I396" s="95">
        <f t="shared" si="128"/>
        <v>0</v>
      </c>
      <c r="K396" s="17">
        <v>0</v>
      </c>
      <c r="L396" s="17">
        <v>0</v>
      </c>
      <c r="M396" s="35">
        <f t="shared" si="133"/>
        <v>0</v>
      </c>
      <c r="N396" s="95">
        <f t="shared" si="129"/>
        <v>0</v>
      </c>
      <c r="P396" s="17">
        <v>0</v>
      </c>
      <c r="Q396" s="17">
        <v>0</v>
      </c>
      <c r="R396" s="35">
        <f t="shared" si="134"/>
        <v>0</v>
      </c>
      <c r="S396" s="95">
        <f t="shared" si="130"/>
        <v>0</v>
      </c>
      <c r="U396" s="17">
        <v>0</v>
      </c>
      <c r="V396" s="17">
        <v>0</v>
      </c>
      <c r="W396" s="35">
        <f t="shared" si="135"/>
        <v>0</v>
      </c>
      <c r="X396" s="95">
        <f t="shared" si="131"/>
        <v>0</v>
      </c>
    </row>
    <row r="397" spans="1:24" s="14" customFormat="1" ht="12.75" hidden="1" outlineLevel="2">
      <c r="A397" s="14" t="s">
        <v>1209</v>
      </c>
      <c r="B397" s="14" t="s">
        <v>1210</v>
      </c>
      <c r="C397" s="54" t="s">
        <v>81</v>
      </c>
      <c r="D397" s="15"/>
      <c r="E397" s="15"/>
      <c r="F397" s="15">
        <v>25959.56</v>
      </c>
      <c r="G397" s="15">
        <v>25959.56</v>
      </c>
      <c r="H397" s="90">
        <f>+F397-G397</f>
        <v>0</v>
      </c>
      <c r="I397" s="103">
        <f t="shared" si="128"/>
        <v>0</v>
      </c>
      <c r="J397" s="104"/>
      <c r="K397" s="15">
        <v>51919.12</v>
      </c>
      <c r="L397" s="15">
        <v>51919.12</v>
      </c>
      <c r="M397" s="90">
        <f>+K397-L397</f>
        <v>0</v>
      </c>
      <c r="N397" s="103">
        <f t="shared" si="129"/>
        <v>0</v>
      </c>
      <c r="O397" s="104"/>
      <c r="P397" s="15">
        <v>77878.68000000001</v>
      </c>
      <c r="Q397" s="15">
        <v>77878.68000000001</v>
      </c>
      <c r="R397" s="90">
        <f>+P397-Q397</f>
        <v>0</v>
      </c>
      <c r="S397" s="103">
        <f t="shared" si="130"/>
        <v>0</v>
      </c>
      <c r="T397" s="104"/>
      <c r="U397" s="15">
        <v>311514.72000000003</v>
      </c>
      <c r="V397" s="15">
        <v>311514.72000000003</v>
      </c>
      <c r="W397" s="90">
        <f>+U397-V397</f>
        <v>0</v>
      </c>
      <c r="X397" s="103">
        <f t="shared" si="131"/>
        <v>0</v>
      </c>
    </row>
    <row r="398" spans="1:24" ht="12.75" hidden="1" outlineLevel="1">
      <c r="A398" s="74" t="s">
        <v>364</v>
      </c>
      <c r="C398" s="75" t="s">
        <v>369</v>
      </c>
      <c r="D398" s="28"/>
      <c r="E398" s="28"/>
      <c r="F398" s="17">
        <v>25959.56</v>
      </c>
      <c r="G398" s="17">
        <v>25959.56</v>
      </c>
      <c r="H398" s="35">
        <f t="shared" si="132"/>
        <v>0</v>
      </c>
      <c r="I398" s="95">
        <f t="shared" si="128"/>
        <v>0</v>
      </c>
      <c r="K398" s="17">
        <v>51919.12</v>
      </c>
      <c r="L398" s="17">
        <v>51919.12</v>
      </c>
      <c r="M398" s="35">
        <f t="shared" si="133"/>
        <v>0</v>
      </c>
      <c r="N398" s="95">
        <f t="shared" si="129"/>
        <v>0</v>
      </c>
      <c r="P398" s="17">
        <v>77878.68000000001</v>
      </c>
      <c r="Q398" s="17">
        <v>77878.68000000001</v>
      </c>
      <c r="R398" s="35">
        <f t="shared" si="134"/>
        <v>0</v>
      </c>
      <c r="S398" s="95">
        <f t="shared" si="130"/>
        <v>0</v>
      </c>
      <c r="U398" s="17">
        <v>311514.72000000003</v>
      </c>
      <c r="V398" s="17">
        <v>311514.72000000003</v>
      </c>
      <c r="W398" s="35">
        <f t="shared" si="135"/>
        <v>0</v>
      </c>
      <c r="X398" s="95">
        <f t="shared" si="131"/>
        <v>0</v>
      </c>
    </row>
    <row r="399" spans="1:24" ht="12.75" hidden="1" outlineLevel="1">
      <c r="A399" s="9" t="s">
        <v>406</v>
      </c>
      <c r="C399" s="66" t="s">
        <v>349</v>
      </c>
      <c r="D399" s="28"/>
      <c r="E399" s="28"/>
      <c r="F399" s="17">
        <v>345052.15</v>
      </c>
      <c r="G399" s="17">
        <v>332453.92</v>
      </c>
      <c r="H399" s="35">
        <f t="shared" si="132"/>
        <v>12598.23000000004</v>
      </c>
      <c r="I399" s="95">
        <f t="shared" si="128"/>
        <v>0.03789466522157429</v>
      </c>
      <c r="K399" s="17">
        <v>689044.98</v>
      </c>
      <c r="L399" s="17">
        <v>658300.47</v>
      </c>
      <c r="M399" s="35">
        <f t="shared" si="133"/>
        <v>30744.51000000001</v>
      </c>
      <c r="N399" s="95">
        <f t="shared" si="129"/>
        <v>0.046702852878109005</v>
      </c>
      <c r="P399" s="17">
        <v>1028903.48</v>
      </c>
      <c r="Q399" s="17">
        <v>983864.73</v>
      </c>
      <c r="R399" s="35">
        <f t="shared" si="134"/>
        <v>45038.75</v>
      </c>
      <c r="S399" s="95">
        <f t="shared" si="130"/>
        <v>0.045777380392526115</v>
      </c>
      <c r="U399" s="17">
        <v>4175554.2800000003</v>
      </c>
      <c r="V399" s="17">
        <v>4527028.24</v>
      </c>
      <c r="W399" s="35">
        <f t="shared" si="135"/>
        <v>-351473.95999999996</v>
      </c>
      <c r="X399" s="95">
        <f t="shared" si="131"/>
        <v>-0.07763900319738229</v>
      </c>
    </row>
    <row r="400" spans="1:24" s="13" customFormat="1" ht="12.75" collapsed="1">
      <c r="A400" s="13" t="s">
        <v>358</v>
      </c>
      <c r="B400" s="11"/>
      <c r="C400" s="52" t="s">
        <v>274</v>
      </c>
      <c r="D400" s="29"/>
      <c r="E400" s="29"/>
      <c r="F400" s="29">
        <v>4462461.47</v>
      </c>
      <c r="G400" s="29">
        <v>4363429.43</v>
      </c>
      <c r="H400" s="29">
        <f t="shared" si="132"/>
        <v>99032.04000000004</v>
      </c>
      <c r="I400" s="98">
        <f t="shared" si="128"/>
        <v>0.02269591879248063</v>
      </c>
      <c r="J400" s="115"/>
      <c r="K400" s="29">
        <v>8905770.34</v>
      </c>
      <c r="L400" s="29">
        <v>8702031.149999999</v>
      </c>
      <c r="M400" s="29">
        <f t="shared" si="133"/>
        <v>203739.19000000134</v>
      </c>
      <c r="N400" s="98">
        <f t="shared" si="129"/>
        <v>0.02341283161230713</v>
      </c>
      <c r="O400" s="115"/>
      <c r="P400" s="29">
        <v>13346719.1</v>
      </c>
      <c r="Q400" s="29">
        <v>13068369.669999998</v>
      </c>
      <c r="R400" s="29">
        <f t="shared" si="134"/>
        <v>278349.43000000156</v>
      </c>
      <c r="S400" s="98">
        <f t="shared" si="130"/>
        <v>0.021299476294964773</v>
      </c>
      <c r="T400" s="115"/>
      <c r="U400" s="29">
        <v>53071011.92</v>
      </c>
      <c r="V400" s="29">
        <v>52249762.63</v>
      </c>
      <c r="W400" s="29">
        <f t="shared" si="135"/>
        <v>821249.2899999991</v>
      </c>
      <c r="X400" s="98">
        <f t="shared" si="131"/>
        <v>0.015717761166028077</v>
      </c>
    </row>
    <row r="401" spans="2:24" s="30" customFormat="1" ht="4.5" customHeight="1" hidden="1" outlineLevel="1">
      <c r="B401" s="31"/>
      <c r="C401" s="58"/>
      <c r="D401" s="33"/>
      <c r="E401" s="33"/>
      <c r="F401" s="36"/>
      <c r="G401" s="36"/>
      <c r="H401" s="36"/>
      <c r="I401" s="100"/>
      <c r="J401" s="116"/>
      <c r="K401" s="36"/>
      <c r="L401" s="36"/>
      <c r="M401" s="36"/>
      <c r="N401" s="100"/>
      <c r="O401" s="116"/>
      <c r="P401" s="36"/>
      <c r="Q401" s="36"/>
      <c r="R401" s="36"/>
      <c r="S401" s="100"/>
      <c r="T401" s="116"/>
      <c r="U401" s="36"/>
      <c r="V401" s="36"/>
      <c r="W401" s="36"/>
      <c r="X401" s="100"/>
    </row>
    <row r="402" spans="1:24" s="14" customFormat="1" ht="12.75" hidden="1" outlineLevel="2">
      <c r="A402" s="14" t="s">
        <v>1211</v>
      </c>
      <c r="B402" s="14" t="s">
        <v>1212</v>
      </c>
      <c r="C402" s="54" t="s">
        <v>82</v>
      </c>
      <c r="D402" s="15"/>
      <c r="E402" s="15"/>
      <c r="F402" s="15">
        <v>185601.37</v>
      </c>
      <c r="G402" s="15">
        <v>204748.06</v>
      </c>
      <c r="H402" s="90">
        <f aca="true" t="shared" si="136" ref="H402:H444">+F402-G402</f>
        <v>-19146.690000000002</v>
      </c>
      <c r="I402" s="103">
        <f aca="true" t="shared" si="137" ref="I402:I444">IF(G402&lt;0,IF(H402=0,0,IF(OR(G402=0,F402=0),"N.M.",IF(ABS(H402/G402)&gt;=10,"N.M.",H402/(-G402)))),IF(H402=0,0,IF(OR(G402=0,F402=0),"N.M.",IF(ABS(H402/G402)&gt;=10,"N.M.",H402/G402))))</f>
        <v>-0.09351341350926598</v>
      </c>
      <c r="J402" s="104"/>
      <c r="K402" s="15">
        <v>369928.705</v>
      </c>
      <c r="L402" s="15">
        <v>430590.97000000003</v>
      </c>
      <c r="M402" s="90">
        <f aca="true" t="shared" si="138" ref="M402:M444">+K402-L402</f>
        <v>-60662.265000000014</v>
      </c>
      <c r="N402" s="103">
        <f aca="true" t="shared" si="139" ref="N402:N444">IF(L402&lt;0,IF(M402=0,0,IF(OR(L402=0,K402=0),"N.M.",IF(ABS(M402/L402)&gt;=10,"N.M.",M402/(-L402)))),IF(M402=0,0,IF(OR(L402=0,K402=0),"N.M.",IF(ABS(M402/L402)&gt;=10,"N.M.",M402/L402))))</f>
        <v>-0.1408814146752776</v>
      </c>
      <c r="O402" s="104"/>
      <c r="P402" s="15">
        <v>719033.47</v>
      </c>
      <c r="Q402" s="15">
        <v>672692.88</v>
      </c>
      <c r="R402" s="90">
        <f aca="true" t="shared" si="140" ref="R402:R444">+P402-Q402</f>
        <v>46340.58999999997</v>
      </c>
      <c r="S402" s="103">
        <f aca="true" t="shared" si="141" ref="S402:S444">IF(Q402&lt;0,IF(R402=0,0,IF(OR(Q402=0,P402=0),"N.M.",IF(ABS(R402/Q402)&gt;=10,"N.M.",R402/(-Q402)))),IF(R402=0,0,IF(OR(Q402=0,P402=0),"N.M.",IF(ABS(R402/Q402)&gt;=10,"N.M.",R402/Q402))))</f>
        <v>0.06888818267260383</v>
      </c>
      <c r="T402" s="104"/>
      <c r="U402" s="15">
        <v>3139474.665</v>
      </c>
      <c r="V402" s="15">
        <v>2581793.5590000004</v>
      </c>
      <c r="W402" s="90">
        <f aca="true" t="shared" si="142" ref="W402:W444">+U402-V402</f>
        <v>557681.1059999997</v>
      </c>
      <c r="X402" s="103">
        <f aca="true" t="shared" si="143" ref="X402:X444">IF(V402&lt;0,IF(W402=0,0,IF(OR(V402=0,U402=0),"N.M.",IF(ABS(W402/V402)&gt;=10,"N.M.",W402/(-V402)))),IF(W402=0,0,IF(OR(V402=0,U402=0),"N.M.",IF(ABS(W402/V402)&gt;=10,"N.M.",W402/V402))))</f>
        <v>0.21600530532580806</v>
      </c>
    </row>
    <row r="403" spans="1:24" s="14" customFormat="1" ht="12.75" hidden="1" outlineLevel="2">
      <c r="A403" s="14" t="s">
        <v>1213</v>
      </c>
      <c r="B403" s="14" t="s">
        <v>1214</v>
      </c>
      <c r="C403" s="54" t="s">
        <v>83</v>
      </c>
      <c r="D403" s="15"/>
      <c r="E403" s="15"/>
      <c r="F403" s="15">
        <v>1427.96</v>
      </c>
      <c r="G403" s="15">
        <v>1457.71</v>
      </c>
      <c r="H403" s="90">
        <f t="shared" si="136"/>
        <v>-29.75</v>
      </c>
      <c r="I403" s="103">
        <f t="shared" si="137"/>
        <v>-0.02040872327143259</v>
      </c>
      <c r="J403" s="104"/>
      <c r="K403" s="15">
        <v>17151.78</v>
      </c>
      <c r="L403" s="15">
        <v>22222.03</v>
      </c>
      <c r="M403" s="90">
        <f t="shared" si="138"/>
        <v>-5070.25</v>
      </c>
      <c r="N403" s="103">
        <f t="shared" si="139"/>
        <v>-0.22816322361188426</v>
      </c>
      <c r="O403" s="104"/>
      <c r="P403" s="15">
        <v>23945.6</v>
      </c>
      <c r="Q403" s="15">
        <v>27050.93</v>
      </c>
      <c r="R403" s="90">
        <f t="shared" si="140"/>
        <v>-3105.3300000000017</v>
      </c>
      <c r="S403" s="103">
        <f t="shared" si="141"/>
        <v>-0.11479568354951204</v>
      </c>
      <c r="T403" s="104"/>
      <c r="U403" s="15">
        <v>25959.22</v>
      </c>
      <c r="V403" s="15">
        <v>27440.47</v>
      </c>
      <c r="W403" s="90">
        <f t="shared" si="142"/>
        <v>-1481.25</v>
      </c>
      <c r="X403" s="103">
        <f t="shared" si="143"/>
        <v>-0.05398048940123839</v>
      </c>
    </row>
    <row r="404" spans="1:24" s="14" customFormat="1" ht="12.75" hidden="1" outlineLevel="2">
      <c r="A404" s="14" t="s">
        <v>1215</v>
      </c>
      <c r="B404" s="14" t="s">
        <v>1216</v>
      </c>
      <c r="C404" s="54" t="s">
        <v>84</v>
      </c>
      <c r="D404" s="15"/>
      <c r="E404" s="15"/>
      <c r="F404" s="15">
        <v>0</v>
      </c>
      <c r="G404" s="15">
        <v>0</v>
      </c>
      <c r="H404" s="90">
        <f t="shared" si="136"/>
        <v>0</v>
      </c>
      <c r="I404" s="103">
        <f t="shared" si="137"/>
        <v>0</v>
      </c>
      <c r="J404" s="104"/>
      <c r="K404" s="15">
        <v>0</v>
      </c>
      <c r="L404" s="15">
        <v>0</v>
      </c>
      <c r="M404" s="90">
        <f t="shared" si="138"/>
        <v>0</v>
      </c>
      <c r="N404" s="103">
        <f t="shared" si="139"/>
        <v>0</v>
      </c>
      <c r="O404" s="104"/>
      <c r="P404" s="15">
        <v>0</v>
      </c>
      <c r="Q404" s="15">
        <v>0</v>
      </c>
      <c r="R404" s="90">
        <f t="shared" si="140"/>
        <v>0</v>
      </c>
      <c r="S404" s="103">
        <f t="shared" si="141"/>
        <v>0</v>
      </c>
      <c r="T404" s="104"/>
      <c r="U404" s="15">
        <v>0</v>
      </c>
      <c r="V404" s="15">
        <v>1815.3700000000001</v>
      </c>
      <c r="W404" s="90">
        <f t="shared" si="142"/>
        <v>-1815.3700000000001</v>
      </c>
      <c r="X404" s="103" t="str">
        <f t="shared" si="143"/>
        <v>N.M.</v>
      </c>
    </row>
    <row r="405" spans="1:24" s="14" customFormat="1" ht="12.75" hidden="1" outlineLevel="2">
      <c r="A405" s="14" t="s">
        <v>1217</v>
      </c>
      <c r="B405" s="14" t="s">
        <v>1218</v>
      </c>
      <c r="C405" s="54" t="s">
        <v>84</v>
      </c>
      <c r="D405" s="15"/>
      <c r="E405" s="15"/>
      <c r="F405" s="15">
        <v>0</v>
      </c>
      <c r="G405" s="15">
        <v>0</v>
      </c>
      <c r="H405" s="90">
        <f t="shared" si="136"/>
        <v>0</v>
      </c>
      <c r="I405" s="103">
        <f t="shared" si="137"/>
        <v>0</v>
      </c>
      <c r="J405" s="104"/>
      <c r="K405" s="15">
        <v>0</v>
      </c>
      <c r="L405" s="15">
        <v>0</v>
      </c>
      <c r="M405" s="90">
        <f t="shared" si="138"/>
        <v>0</v>
      </c>
      <c r="N405" s="103">
        <f t="shared" si="139"/>
        <v>0</v>
      </c>
      <c r="O405" s="104"/>
      <c r="P405" s="15">
        <v>0</v>
      </c>
      <c r="Q405" s="15">
        <v>0</v>
      </c>
      <c r="R405" s="90">
        <f t="shared" si="140"/>
        <v>0</v>
      </c>
      <c r="S405" s="103">
        <f t="shared" si="141"/>
        <v>0</v>
      </c>
      <c r="T405" s="104"/>
      <c r="U405" s="15">
        <v>0</v>
      </c>
      <c r="V405" s="15">
        <v>-11197.35</v>
      </c>
      <c r="W405" s="90">
        <f t="shared" si="142"/>
        <v>11197.35</v>
      </c>
      <c r="X405" s="103" t="str">
        <f t="shared" si="143"/>
        <v>N.M.</v>
      </c>
    </row>
    <row r="406" spans="1:24" s="14" customFormat="1" ht="12.75" hidden="1" outlineLevel="2">
      <c r="A406" s="14" t="s">
        <v>1219</v>
      </c>
      <c r="B406" s="14" t="s">
        <v>1220</v>
      </c>
      <c r="C406" s="54" t="s">
        <v>84</v>
      </c>
      <c r="D406" s="15"/>
      <c r="E406" s="15"/>
      <c r="F406" s="15">
        <v>0</v>
      </c>
      <c r="G406" s="15">
        <v>0</v>
      </c>
      <c r="H406" s="90">
        <f t="shared" si="136"/>
        <v>0</v>
      </c>
      <c r="I406" s="103">
        <f t="shared" si="137"/>
        <v>0</v>
      </c>
      <c r="J406" s="104"/>
      <c r="K406" s="15">
        <v>0</v>
      </c>
      <c r="L406" s="15">
        <v>0</v>
      </c>
      <c r="M406" s="90">
        <f t="shared" si="138"/>
        <v>0</v>
      </c>
      <c r="N406" s="103">
        <f t="shared" si="139"/>
        <v>0</v>
      </c>
      <c r="O406" s="104"/>
      <c r="P406" s="15">
        <v>0</v>
      </c>
      <c r="Q406" s="15">
        <v>0</v>
      </c>
      <c r="R406" s="90">
        <f t="shared" si="140"/>
        <v>0</v>
      </c>
      <c r="S406" s="103">
        <f t="shared" si="141"/>
        <v>0</v>
      </c>
      <c r="T406" s="104"/>
      <c r="U406" s="15">
        <v>0</v>
      </c>
      <c r="V406" s="15">
        <v>856472.0700000001</v>
      </c>
      <c r="W406" s="90">
        <f t="shared" si="142"/>
        <v>-856472.0700000001</v>
      </c>
      <c r="X406" s="103" t="str">
        <f t="shared" si="143"/>
        <v>N.M.</v>
      </c>
    </row>
    <row r="407" spans="1:24" s="14" customFormat="1" ht="12.75" hidden="1" outlineLevel="2">
      <c r="A407" s="14" t="s">
        <v>1221</v>
      </c>
      <c r="B407" s="14" t="s">
        <v>1222</v>
      </c>
      <c r="C407" s="54" t="s">
        <v>84</v>
      </c>
      <c r="D407" s="15"/>
      <c r="E407" s="15"/>
      <c r="F407" s="15">
        <v>0</v>
      </c>
      <c r="G407" s="15">
        <v>0</v>
      </c>
      <c r="H407" s="90">
        <f t="shared" si="136"/>
        <v>0</v>
      </c>
      <c r="I407" s="103">
        <f t="shared" si="137"/>
        <v>0</v>
      </c>
      <c r="J407" s="104"/>
      <c r="K407" s="15">
        <v>0</v>
      </c>
      <c r="L407" s="15">
        <v>0</v>
      </c>
      <c r="M407" s="90">
        <f t="shared" si="138"/>
        <v>0</v>
      </c>
      <c r="N407" s="103">
        <f t="shared" si="139"/>
        <v>0</v>
      </c>
      <c r="O407" s="104"/>
      <c r="P407" s="15">
        <v>0</v>
      </c>
      <c r="Q407" s="15">
        <v>750070</v>
      </c>
      <c r="R407" s="90">
        <f t="shared" si="140"/>
        <v>-750070</v>
      </c>
      <c r="S407" s="103" t="str">
        <f t="shared" si="141"/>
        <v>N.M.</v>
      </c>
      <c r="T407" s="104"/>
      <c r="U407" s="15">
        <v>-1478036.68</v>
      </c>
      <c r="V407" s="15">
        <v>7274580.34</v>
      </c>
      <c r="W407" s="90">
        <f t="shared" si="142"/>
        <v>-8752617.02</v>
      </c>
      <c r="X407" s="103">
        <f t="shared" si="143"/>
        <v>-1.2031782743360286</v>
      </c>
    </row>
    <row r="408" spans="1:24" s="14" customFormat="1" ht="12.75" hidden="1" outlineLevel="2">
      <c r="A408" s="14" t="s">
        <v>1223</v>
      </c>
      <c r="B408" s="14" t="s">
        <v>1224</v>
      </c>
      <c r="C408" s="54" t="s">
        <v>84</v>
      </c>
      <c r="D408" s="15"/>
      <c r="E408" s="15"/>
      <c r="F408" s="15">
        <v>-823500</v>
      </c>
      <c r="G408" s="15">
        <v>748818</v>
      </c>
      <c r="H408" s="90">
        <f t="shared" si="136"/>
        <v>-1572318</v>
      </c>
      <c r="I408" s="103">
        <f t="shared" si="137"/>
        <v>-2.099733179490878</v>
      </c>
      <c r="J408" s="104"/>
      <c r="K408" s="15">
        <v>-823500</v>
      </c>
      <c r="L408" s="15">
        <v>1497636</v>
      </c>
      <c r="M408" s="90">
        <f t="shared" si="138"/>
        <v>-2321136</v>
      </c>
      <c r="N408" s="103">
        <f t="shared" si="139"/>
        <v>-1.549866589745439</v>
      </c>
      <c r="O408" s="104"/>
      <c r="P408" s="15">
        <v>-74698</v>
      </c>
      <c r="Q408" s="15">
        <v>1497636</v>
      </c>
      <c r="R408" s="90">
        <f t="shared" si="140"/>
        <v>-1572334</v>
      </c>
      <c r="S408" s="103">
        <f t="shared" si="141"/>
        <v>-1.0498772732493076</v>
      </c>
      <c r="T408" s="104"/>
      <c r="U408" s="15">
        <v>6664664</v>
      </c>
      <c r="V408" s="15">
        <v>1497834.37</v>
      </c>
      <c r="W408" s="90">
        <f t="shared" si="142"/>
        <v>5166829.63</v>
      </c>
      <c r="X408" s="103">
        <f t="shared" si="143"/>
        <v>3.4495333619564357</v>
      </c>
    </row>
    <row r="409" spans="1:24" s="14" customFormat="1" ht="12.75" hidden="1" outlineLevel="2">
      <c r="A409" s="14" t="s">
        <v>1225</v>
      </c>
      <c r="B409" s="14" t="s">
        <v>1226</v>
      </c>
      <c r="C409" s="54" t="s">
        <v>85</v>
      </c>
      <c r="D409" s="15"/>
      <c r="E409" s="15"/>
      <c r="F409" s="15">
        <v>734241.59</v>
      </c>
      <c r="G409" s="15">
        <v>0</v>
      </c>
      <c r="H409" s="90">
        <f t="shared" si="136"/>
        <v>734241.59</v>
      </c>
      <c r="I409" s="103" t="str">
        <f t="shared" si="137"/>
        <v>N.M.</v>
      </c>
      <c r="J409" s="104"/>
      <c r="K409" s="15">
        <v>1373072.59</v>
      </c>
      <c r="L409" s="15">
        <v>0</v>
      </c>
      <c r="M409" s="90">
        <f t="shared" si="138"/>
        <v>1373072.59</v>
      </c>
      <c r="N409" s="103" t="str">
        <f t="shared" si="139"/>
        <v>N.M.</v>
      </c>
      <c r="O409" s="104"/>
      <c r="P409" s="15">
        <v>1373072.59</v>
      </c>
      <c r="Q409" s="15">
        <v>0</v>
      </c>
      <c r="R409" s="90">
        <f t="shared" si="140"/>
        <v>1373072.59</v>
      </c>
      <c r="S409" s="103" t="str">
        <f t="shared" si="141"/>
        <v>N.M.</v>
      </c>
      <c r="T409" s="104"/>
      <c r="U409" s="15">
        <v>1373270.98</v>
      </c>
      <c r="V409" s="15">
        <v>0</v>
      </c>
      <c r="W409" s="90">
        <f t="shared" si="142"/>
        <v>1373270.98</v>
      </c>
      <c r="X409" s="103" t="str">
        <f t="shared" si="143"/>
        <v>N.M.</v>
      </c>
    </row>
    <row r="410" spans="1:24" s="14" customFormat="1" ht="12.75" hidden="1" outlineLevel="2">
      <c r="A410" s="14" t="s">
        <v>1227</v>
      </c>
      <c r="B410" s="14" t="s">
        <v>1228</v>
      </c>
      <c r="C410" s="54" t="s">
        <v>86</v>
      </c>
      <c r="D410" s="15"/>
      <c r="E410" s="15"/>
      <c r="F410" s="15">
        <v>0</v>
      </c>
      <c r="G410" s="15">
        <v>-54754</v>
      </c>
      <c r="H410" s="90">
        <f t="shared" si="136"/>
        <v>54754</v>
      </c>
      <c r="I410" s="103" t="str">
        <f t="shared" si="137"/>
        <v>N.M.</v>
      </c>
      <c r="J410" s="104"/>
      <c r="K410" s="15">
        <v>0</v>
      </c>
      <c r="L410" s="15">
        <v>-54754</v>
      </c>
      <c r="M410" s="90">
        <f t="shared" si="138"/>
        <v>54754</v>
      </c>
      <c r="N410" s="103" t="str">
        <f t="shared" si="139"/>
        <v>N.M.</v>
      </c>
      <c r="O410" s="104"/>
      <c r="P410" s="15">
        <v>0</v>
      </c>
      <c r="Q410" s="15">
        <v>-40841</v>
      </c>
      <c r="R410" s="90">
        <f t="shared" si="140"/>
        <v>40841</v>
      </c>
      <c r="S410" s="103" t="str">
        <f t="shared" si="141"/>
        <v>N.M.</v>
      </c>
      <c r="T410" s="104"/>
      <c r="U410" s="15">
        <v>0</v>
      </c>
      <c r="V410" s="15">
        <v>140563</v>
      </c>
      <c r="W410" s="90">
        <f t="shared" si="142"/>
        <v>-140563</v>
      </c>
      <c r="X410" s="103" t="str">
        <f t="shared" si="143"/>
        <v>N.M.</v>
      </c>
    </row>
    <row r="411" spans="1:24" s="14" customFormat="1" ht="12.75" hidden="1" outlineLevel="2">
      <c r="A411" s="14" t="s">
        <v>1229</v>
      </c>
      <c r="B411" s="14" t="s">
        <v>1230</v>
      </c>
      <c r="C411" s="54" t="s">
        <v>86</v>
      </c>
      <c r="D411" s="15"/>
      <c r="E411" s="15"/>
      <c r="F411" s="15">
        <v>-565</v>
      </c>
      <c r="G411" s="15">
        <v>21572</v>
      </c>
      <c r="H411" s="90">
        <f t="shared" si="136"/>
        <v>-22137</v>
      </c>
      <c r="I411" s="103">
        <f t="shared" si="137"/>
        <v>-1.0261913591692935</v>
      </c>
      <c r="J411" s="104"/>
      <c r="K411" s="15">
        <v>-565</v>
      </c>
      <c r="L411" s="15">
        <v>43144</v>
      </c>
      <c r="M411" s="90">
        <f t="shared" si="138"/>
        <v>-43709</v>
      </c>
      <c r="N411" s="103">
        <f t="shared" si="139"/>
        <v>-1.0130956795846469</v>
      </c>
      <c r="O411" s="104"/>
      <c r="P411" s="15">
        <v>21007</v>
      </c>
      <c r="Q411" s="15">
        <v>43144</v>
      </c>
      <c r="R411" s="90">
        <f t="shared" si="140"/>
        <v>-22137</v>
      </c>
      <c r="S411" s="103">
        <f t="shared" si="141"/>
        <v>-0.5130956795846467</v>
      </c>
      <c r="T411" s="104"/>
      <c r="U411" s="15">
        <v>224449</v>
      </c>
      <c r="V411" s="15">
        <v>43144</v>
      </c>
      <c r="W411" s="90">
        <f t="shared" si="142"/>
        <v>181305</v>
      </c>
      <c r="X411" s="103">
        <f t="shared" si="143"/>
        <v>4.202322455034304</v>
      </c>
    </row>
    <row r="412" spans="1:24" s="14" customFormat="1" ht="12.75" hidden="1" outlineLevel="2">
      <c r="A412" s="14" t="s">
        <v>1231</v>
      </c>
      <c r="B412" s="14" t="s">
        <v>1232</v>
      </c>
      <c r="C412" s="54" t="s">
        <v>86</v>
      </c>
      <c r="D412" s="15"/>
      <c r="E412" s="15"/>
      <c r="F412" s="15">
        <v>16000</v>
      </c>
      <c r="G412" s="15">
        <v>0</v>
      </c>
      <c r="H412" s="90">
        <f t="shared" si="136"/>
        <v>16000</v>
      </c>
      <c r="I412" s="103" t="str">
        <f t="shared" si="137"/>
        <v>N.M.</v>
      </c>
      <c r="J412" s="104"/>
      <c r="K412" s="15">
        <v>32000</v>
      </c>
      <c r="L412" s="15">
        <v>0</v>
      </c>
      <c r="M412" s="90">
        <f t="shared" si="138"/>
        <v>32000</v>
      </c>
      <c r="N412" s="103" t="str">
        <f t="shared" si="139"/>
        <v>N.M.</v>
      </c>
      <c r="O412" s="104"/>
      <c r="P412" s="15">
        <v>32000</v>
      </c>
      <c r="Q412" s="15">
        <v>0</v>
      </c>
      <c r="R412" s="90">
        <f t="shared" si="140"/>
        <v>32000</v>
      </c>
      <c r="S412" s="103" t="str">
        <f t="shared" si="141"/>
        <v>N.M.</v>
      </c>
      <c r="T412" s="104"/>
      <c r="U412" s="15">
        <v>32000</v>
      </c>
      <c r="V412" s="15">
        <v>0</v>
      </c>
      <c r="W412" s="90">
        <f t="shared" si="142"/>
        <v>32000</v>
      </c>
      <c r="X412" s="103" t="str">
        <f t="shared" si="143"/>
        <v>N.M.</v>
      </c>
    </row>
    <row r="413" spans="1:24" s="14" customFormat="1" ht="12.75" hidden="1" outlineLevel="2">
      <c r="A413" s="14" t="s">
        <v>1233</v>
      </c>
      <c r="B413" s="14" t="s">
        <v>1234</v>
      </c>
      <c r="C413" s="54" t="s">
        <v>87</v>
      </c>
      <c r="D413" s="15"/>
      <c r="E413" s="15"/>
      <c r="F413" s="15">
        <v>4241.4</v>
      </c>
      <c r="G413" s="15">
        <v>4278.2300000000005</v>
      </c>
      <c r="H413" s="90">
        <f t="shared" si="136"/>
        <v>-36.83000000000084</v>
      </c>
      <c r="I413" s="103">
        <f t="shared" si="137"/>
        <v>-0.008608700327004587</v>
      </c>
      <c r="J413" s="104"/>
      <c r="K413" s="15">
        <v>25718.940000000002</v>
      </c>
      <c r="L413" s="15">
        <v>35128.3</v>
      </c>
      <c r="M413" s="90">
        <f t="shared" si="138"/>
        <v>-9409.36</v>
      </c>
      <c r="N413" s="103">
        <f t="shared" si="139"/>
        <v>-0.26785697002132186</v>
      </c>
      <c r="O413" s="104"/>
      <c r="P413" s="15">
        <v>34725.020000000004</v>
      </c>
      <c r="Q413" s="15">
        <v>39620.94</v>
      </c>
      <c r="R413" s="90">
        <f t="shared" si="140"/>
        <v>-4895.919999999998</v>
      </c>
      <c r="S413" s="103">
        <f t="shared" si="141"/>
        <v>-0.12356900164408008</v>
      </c>
      <c r="T413" s="104"/>
      <c r="U413" s="15">
        <v>37490.66</v>
      </c>
      <c r="V413" s="15">
        <v>55987.82000000001</v>
      </c>
      <c r="W413" s="90">
        <f t="shared" si="142"/>
        <v>-18497.160000000003</v>
      </c>
      <c r="X413" s="103">
        <f t="shared" si="143"/>
        <v>-0.3303782858486007</v>
      </c>
    </row>
    <row r="414" spans="1:24" s="14" customFormat="1" ht="12.75" hidden="1" outlineLevel="2">
      <c r="A414" s="14" t="s">
        <v>1235</v>
      </c>
      <c r="B414" s="14" t="s">
        <v>1236</v>
      </c>
      <c r="C414" s="54" t="s">
        <v>88</v>
      </c>
      <c r="D414" s="15"/>
      <c r="E414" s="15"/>
      <c r="F414" s="15">
        <v>0</v>
      </c>
      <c r="G414" s="15">
        <v>0</v>
      </c>
      <c r="H414" s="90">
        <f t="shared" si="136"/>
        <v>0</v>
      </c>
      <c r="I414" s="103">
        <f t="shared" si="137"/>
        <v>0</v>
      </c>
      <c r="J414" s="104"/>
      <c r="K414" s="15">
        <v>0</v>
      </c>
      <c r="L414" s="15">
        <v>0</v>
      </c>
      <c r="M414" s="90">
        <f t="shared" si="138"/>
        <v>0</v>
      </c>
      <c r="N414" s="103">
        <f t="shared" si="139"/>
        <v>0</v>
      </c>
      <c r="O414" s="104"/>
      <c r="P414" s="15">
        <v>0</v>
      </c>
      <c r="Q414" s="15">
        <v>0</v>
      </c>
      <c r="R414" s="90">
        <f t="shared" si="140"/>
        <v>0</v>
      </c>
      <c r="S414" s="103">
        <f t="shared" si="141"/>
        <v>0</v>
      </c>
      <c r="T414" s="104"/>
      <c r="U414" s="15">
        <v>-43982</v>
      </c>
      <c r="V414" s="15">
        <v>0</v>
      </c>
      <c r="W414" s="90">
        <f t="shared" si="142"/>
        <v>-43982</v>
      </c>
      <c r="X414" s="103" t="str">
        <f t="shared" si="143"/>
        <v>N.M.</v>
      </c>
    </row>
    <row r="415" spans="1:24" s="14" customFormat="1" ht="12.75" hidden="1" outlineLevel="2">
      <c r="A415" s="14" t="s">
        <v>1237</v>
      </c>
      <c r="B415" s="14" t="s">
        <v>1238</v>
      </c>
      <c r="C415" s="54" t="s">
        <v>88</v>
      </c>
      <c r="D415" s="15"/>
      <c r="E415" s="15"/>
      <c r="F415" s="15">
        <v>0</v>
      </c>
      <c r="G415" s="15">
        <v>0</v>
      </c>
      <c r="H415" s="90">
        <f t="shared" si="136"/>
        <v>0</v>
      </c>
      <c r="I415" s="103">
        <f t="shared" si="137"/>
        <v>0</v>
      </c>
      <c r="J415" s="104"/>
      <c r="K415" s="15">
        <v>0</v>
      </c>
      <c r="L415" s="15">
        <v>0</v>
      </c>
      <c r="M415" s="90">
        <f t="shared" si="138"/>
        <v>0</v>
      </c>
      <c r="N415" s="103">
        <f t="shared" si="139"/>
        <v>0</v>
      </c>
      <c r="O415" s="104"/>
      <c r="P415" s="15">
        <v>0</v>
      </c>
      <c r="Q415" s="15">
        <v>-16</v>
      </c>
      <c r="R415" s="90">
        <f t="shared" si="140"/>
        <v>16</v>
      </c>
      <c r="S415" s="103" t="str">
        <f t="shared" si="141"/>
        <v>N.M.</v>
      </c>
      <c r="T415" s="104"/>
      <c r="U415" s="15">
        <v>0</v>
      </c>
      <c r="V415" s="15">
        <v>-5085</v>
      </c>
      <c r="W415" s="90">
        <f t="shared" si="142"/>
        <v>5085</v>
      </c>
      <c r="X415" s="103" t="str">
        <f t="shared" si="143"/>
        <v>N.M.</v>
      </c>
    </row>
    <row r="416" spans="1:24" s="14" customFormat="1" ht="12.75" hidden="1" outlineLevel="2">
      <c r="A416" s="14" t="s">
        <v>1239</v>
      </c>
      <c r="B416" s="14" t="s">
        <v>1240</v>
      </c>
      <c r="C416" s="54" t="s">
        <v>88</v>
      </c>
      <c r="D416" s="15"/>
      <c r="E416" s="15"/>
      <c r="F416" s="15">
        <v>0</v>
      </c>
      <c r="G416" s="15">
        <v>0</v>
      </c>
      <c r="H416" s="90">
        <f t="shared" si="136"/>
        <v>0</v>
      </c>
      <c r="I416" s="103">
        <f t="shared" si="137"/>
        <v>0</v>
      </c>
      <c r="J416" s="104"/>
      <c r="K416" s="15">
        <v>0</v>
      </c>
      <c r="L416" s="15">
        <v>0</v>
      </c>
      <c r="M416" s="90">
        <f t="shared" si="138"/>
        <v>0</v>
      </c>
      <c r="N416" s="103">
        <f t="shared" si="139"/>
        <v>0</v>
      </c>
      <c r="O416" s="104"/>
      <c r="P416" s="15">
        <v>0</v>
      </c>
      <c r="Q416" s="15">
        <v>2050</v>
      </c>
      <c r="R416" s="90">
        <f t="shared" si="140"/>
        <v>-2050</v>
      </c>
      <c r="S416" s="103" t="str">
        <f t="shared" si="141"/>
        <v>N.M.</v>
      </c>
      <c r="T416" s="104"/>
      <c r="U416" s="15">
        <v>-16547</v>
      </c>
      <c r="V416" s="15">
        <v>37950</v>
      </c>
      <c r="W416" s="90">
        <f t="shared" si="142"/>
        <v>-54497</v>
      </c>
      <c r="X416" s="103">
        <f t="shared" si="143"/>
        <v>-1.4360210803689064</v>
      </c>
    </row>
    <row r="417" spans="1:24" s="14" customFormat="1" ht="12.75" hidden="1" outlineLevel="2">
      <c r="A417" s="14" t="s">
        <v>1241</v>
      </c>
      <c r="B417" s="14" t="s">
        <v>1242</v>
      </c>
      <c r="C417" s="54" t="s">
        <v>88</v>
      </c>
      <c r="D417" s="15"/>
      <c r="E417" s="15"/>
      <c r="F417" s="15">
        <v>0</v>
      </c>
      <c r="G417" s="15">
        <v>0</v>
      </c>
      <c r="H417" s="90">
        <f t="shared" si="136"/>
        <v>0</v>
      </c>
      <c r="I417" s="103">
        <f t="shared" si="137"/>
        <v>0</v>
      </c>
      <c r="J417" s="104"/>
      <c r="K417" s="15">
        <v>0</v>
      </c>
      <c r="L417" s="15">
        <v>0</v>
      </c>
      <c r="M417" s="90">
        <f t="shared" si="138"/>
        <v>0</v>
      </c>
      <c r="N417" s="103">
        <f t="shared" si="139"/>
        <v>0</v>
      </c>
      <c r="O417" s="104"/>
      <c r="P417" s="15">
        <v>-41800</v>
      </c>
      <c r="Q417" s="15">
        <v>0</v>
      </c>
      <c r="R417" s="90">
        <f t="shared" si="140"/>
        <v>-41800</v>
      </c>
      <c r="S417" s="103" t="str">
        <f t="shared" si="141"/>
        <v>N.M.</v>
      </c>
      <c r="T417" s="104"/>
      <c r="U417" s="15">
        <v>38300</v>
      </c>
      <c r="V417" s="15">
        <v>0</v>
      </c>
      <c r="W417" s="90">
        <f t="shared" si="142"/>
        <v>38300</v>
      </c>
      <c r="X417" s="103" t="str">
        <f t="shared" si="143"/>
        <v>N.M.</v>
      </c>
    </row>
    <row r="418" spans="1:24" s="14" customFormat="1" ht="12.75" hidden="1" outlineLevel="2">
      <c r="A418" s="14" t="s">
        <v>1243</v>
      </c>
      <c r="B418" s="14" t="s">
        <v>1244</v>
      </c>
      <c r="C418" s="54" t="s">
        <v>88</v>
      </c>
      <c r="D418" s="15"/>
      <c r="E418" s="15"/>
      <c r="F418" s="15">
        <v>38153</v>
      </c>
      <c r="G418" s="15">
        <v>0</v>
      </c>
      <c r="H418" s="90">
        <f t="shared" si="136"/>
        <v>38153</v>
      </c>
      <c r="I418" s="103" t="str">
        <f t="shared" si="137"/>
        <v>N.M.</v>
      </c>
      <c r="J418" s="104"/>
      <c r="K418" s="15">
        <v>38153</v>
      </c>
      <c r="L418" s="15">
        <v>0</v>
      </c>
      <c r="M418" s="90">
        <f t="shared" si="138"/>
        <v>38153</v>
      </c>
      <c r="N418" s="103" t="str">
        <f t="shared" si="139"/>
        <v>N.M.</v>
      </c>
      <c r="O418" s="104"/>
      <c r="P418" s="15">
        <v>38153</v>
      </c>
      <c r="Q418" s="15">
        <v>0</v>
      </c>
      <c r="R418" s="90">
        <f t="shared" si="140"/>
        <v>38153</v>
      </c>
      <c r="S418" s="103" t="str">
        <f t="shared" si="141"/>
        <v>N.M.</v>
      </c>
      <c r="T418" s="104"/>
      <c r="U418" s="15">
        <v>38153</v>
      </c>
      <c r="V418" s="15">
        <v>0</v>
      </c>
      <c r="W418" s="90">
        <f t="shared" si="142"/>
        <v>38153</v>
      </c>
      <c r="X418" s="103" t="str">
        <f t="shared" si="143"/>
        <v>N.M.</v>
      </c>
    </row>
    <row r="419" spans="1:24" s="14" customFormat="1" ht="12.75" hidden="1" outlineLevel="2">
      <c r="A419" s="14" t="s">
        <v>1245</v>
      </c>
      <c r="B419" s="14" t="s">
        <v>1246</v>
      </c>
      <c r="C419" s="54" t="s">
        <v>89</v>
      </c>
      <c r="D419" s="15"/>
      <c r="E419" s="15"/>
      <c r="F419" s="15">
        <v>0</v>
      </c>
      <c r="G419" s="15">
        <v>0</v>
      </c>
      <c r="H419" s="90">
        <f t="shared" si="136"/>
        <v>0</v>
      </c>
      <c r="I419" s="103">
        <f t="shared" si="137"/>
        <v>0</v>
      </c>
      <c r="J419" s="104"/>
      <c r="K419" s="15">
        <v>0</v>
      </c>
      <c r="L419" s="15">
        <v>0</v>
      </c>
      <c r="M419" s="90">
        <f t="shared" si="138"/>
        <v>0</v>
      </c>
      <c r="N419" s="103">
        <f t="shared" si="139"/>
        <v>0</v>
      </c>
      <c r="O419" s="104"/>
      <c r="P419" s="15">
        <v>0</v>
      </c>
      <c r="Q419" s="15">
        <v>0</v>
      </c>
      <c r="R419" s="90">
        <f t="shared" si="140"/>
        <v>0</v>
      </c>
      <c r="S419" s="103">
        <f t="shared" si="141"/>
        <v>0</v>
      </c>
      <c r="T419" s="104"/>
      <c r="U419" s="15">
        <v>0</v>
      </c>
      <c r="V419" s="15">
        <v>4262.08</v>
      </c>
      <c r="W419" s="90">
        <f t="shared" si="142"/>
        <v>-4262.08</v>
      </c>
      <c r="X419" s="103" t="str">
        <f t="shared" si="143"/>
        <v>N.M.</v>
      </c>
    </row>
    <row r="420" spans="1:24" s="14" customFormat="1" ht="12.75" hidden="1" outlineLevel="2">
      <c r="A420" s="14" t="s">
        <v>1247</v>
      </c>
      <c r="B420" s="14" t="s">
        <v>1248</v>
      </c>
      <c r="C420" s="54" t="s">
        <v>89</v>
      </c>
      <c r="D420" s="15"/>
      <c r="E420" s="15"/>
      <c r="F420" s="15">
        <v>0</v>
      </c>
      <c r="G420" s="15">
        <v>0</v>
      </c>
      <c r="H420" s="90">
        <f t="shared" si="136"/>
        <v>0</v>
      </c>
      <c r="I420" s="103">
        <f t="shared" si="137"/>
        <v>0</v>
      </c>
      <c r="J420" s="104"/>
      <c r="K420" s="15">
        <v>0</v>
      </c>
      <c r="L420" s="15">
        <v>0</v>
      </c>
      <c r="M420" s="90">
        <f t="shared" si="138"/>
        <v>0</v>
      </c>
      <c r="N420" s="103">
        <f t="shared" si="139"/>
        <v>0</v>
      </c>
      <c r="O420" s="104"/>
      <c r="P420" s="15">
        <v>0</v>
      </c>
      <c r="Q420" s="15">
        <v>0</v>
      </c>
      <c r="R420" s="90">
        <f t="shared" si="140"/>
        <v>0</v>
      </c>
      <c r="S420" s="103">
        <f t="shared" si="141"/>
        <v>0</v>
      </c>
      <c r="T420" s="104"/>
      <c r="U420" s="15">
        <v>2098.4</v>
      </c>
      <c r="V420" s="15">
        <v>0</v>
      </c>
      <c r="W420" s="90">
        <f t="shared" si="142"/>
        <v>2098.4</v>
      </c>
      <c r="X420" s="103" t="str">
        <f t="shared" si="143"/>
        <v>N.M.</v>
      </c>
    </row>
    <row r="421" spans="1:24" s="14" customFormat="1" ht="12.75" hidden="1" outlineLevel="2">
      <c r="A421" s="14" t="s">
        <v>1249</v>
      </c>
      <c r="B421" s="14" t="s">
        <v>1250</v>
      </c>
      <c r="C421" s="54" t="s">
        <v>90</v>
      </c>
      <c r="D421" s="15"/>
      <c r="E421" s="15"/>
      <c r="F421" s="15">
        <v>0</v>
      </c>
      <c r="G421" s="15">
        <v>0</v>
      </c>
      <c r="H421" s="90">
        <f t="shared" si="136"/>
        <v>0</v>
      </c>
      <c r="I421" s="103">
        <f t="shared" si="137"/>
        <v>0</v>
      </c>
      <c r="J421" s="104"/>
      <c r="K421" s="15">
        <v>0</v>
      </c>
      <c r="L421" s="15">
        <v>0</v>
      </c>
      <c r="M421" s="90">
        <f t="shared" si="138"/>
        <v>0</v>
      </c>
      <c r="N421" s="103">
        <f t="shared" si="139"/>
        <v>0</v>
      </c>
      <c r="O421" s="104"/>
      <c r="P421" s="15">
        <v>0</v>
      </c>
      <c r="Q421" s="15">
        <v>15</v>
      </c>
      <c r="R421" s="90">
        <f t="shared" si="140"/>
        <v>-15</v>
      </c>
      <c r="S421" s="103" t="str">
        <f t="shared" si="141"/>
        <v>N.M.</v>
      </c>
      <c r="T421" s="104"/>
      <c r="U421" s="15">
        <v>0</v>
      </c>
      <c r="V421" s="15">
        <v>225</v>
      </c>
      <c r="W421" s="90">
        <f t="shared" si="142"/>
        <v>-225</v>
      </c>
      <c r="X421" s="103" t="str">
        <f t="shared" si="143"/>
        <v>N.M.</v>
      </c>
    </row>
    <row r="422" spans="1:24" s="14" customFormat="1" ht="12.75" hidden="1" outlineLevel="2">
      <c r="A422" s="14" t="s">
        <v>1251</v>
      </c>
      <c r="B422" s="14" t="s">
        <v>1252</v>
      </c>
      <c r="C422" s="54" t="s">
        <v>91</v>
      </c>
      <c r="D422" s="15"/>
      <c r="E422" s="15"/>
      <c r="F422" s="15">
        <v>0</v>
      </c>
      <c r="G422" s="15">
        <v>0</v>
      </c>
      <c r="H422" s="90">
        <f t="shared" si="136"/>
        <v>0</v>
      </c>
      <c r="I422" s="103">
        <f t="shared" si="137"/>
        <v>0</v>
      </c>
      <c r="J422" s="104"/>
      <c r="K422" s="15">
        <v>0</v>
      </c>
      <c r="L422" s="15">
        <v>0</v>
      </c>
      <c r="M422" s="90">
        <f t="shared" si="138"/>
        <v>0</v>
      </c>
      <c r="N422" s="103">
        <f t="shared" si="139"/>
        <v>0</v>
      </c>
      <c r="O422" s="104"/>
      <c r="P422" s="15">
        <v>0</v>
      </c>
      <c r="Q422" s="15">
        <v>0</v>
      </c>
      <c r="R422" s="90">
        <f t="shared" si="140"/>
        <v>0</v>
      </c>
      <c r="S422" s="103">
        <f t="shared" si="141"/>
        <v>0</v>
      </c>
      <c r="T422" s="104"/>
      <c r="U422" s="15">
        <v>255.25</v>
      </c>
      <c r="V422" s="15">
        <v>0</v>
      </c>
      <c r="W422" s="90">
        <f t="shared" si="142"/>
        <v>255.25</v>
      </c>
      <c r="X422" s="103" t="str">
        <f t="shared" si="143"/>
        <v>N.M.</v>
      </c>
    </row>
    <row r="423" spans="1:24" s="14" customFormat="1" ht="12.75" hidden="1" outlineLevel="2">
      <c r="A423" s="14" t="s">
        <v>1253</v>
      </c>
      <c r="B423" s="14" t="s">
        <v>1254</v>
      </c>
      <c r="C423" s="54" t="s">
        <v>92</v>
      </c>
      <c r="D423" s="15"/>
      <c r="E423" s="15"/>
      <c r="F423" s="15">
        <v>0</v>
      </c>
      <c r="G423" s="15">
        <v>0</v>
      </c>
      <c r="H423" s="90">
        <f t="shared" si="136"/>
        <v>0</v>
      </c>
      <c r="I423" s="103">
        <f t="shared" si="137"/>
        <v>0</v>
      </c>
      <c r="J423" s="104"/>
      <c r="K423" s="15">
        <v>0</v>
      </c>
      <c r="L423" s="15">
        <v>0</v>
      </c>
      <c r="M423" s="90">
        <f t="shared" si="138"/>
        <v>0</v>
      </c>
      <c r="N423" s="103">
        <f t="shared" si="139"/>
        <v>0</v>
      </c>
      <c r="O423" s="104"/>
      <c r="P423" s="15">
        <v>0</v>
      </c>
      <c r="Q423" s="15">
        <v>0</v>
      </c>
      <c r="R423" s="90">
        <f t="shared" si="140"/>
        <v>0</v>
      </c>
      <c r="S423" s="103">
        <f t="shared" si="141"/>
        <v>0</v>
      </c>
      <c r="T423" s="104"/>
      <c r="U423" s="15">
        <v>0</v>
      </c>
      <c r="V423" s="15">
        <v>223455.24</v>
      </c>
      <c r="W423" s="90">
        <f t="shared" si="142"/>
        <v>-223455.24</v>
      </c>
      <c r="X423" s="103" t="str">
        <f t="shared" si="143"/>
        <v>N.M.</v>
      </c>
    </row>
    <row r="424" spans="1:24" s="14" customFormat="1" ht="12.75" hidden="1" outlineLevel="2">
      <c r="A424" s="14" t="s">
        <v>1255</v>
      </c>
      <c r="B424" s="14" t="s">
        <v>1256</v>
      </c>
      <c r="C424" s="54" t="s">
        <v>92</v>
      </c>
      <c r="D424" s="15"/>
      <c r="E424" s="15"/>
      <c r="F424" s="15">
        <v>0</v>
      </c>
      <c r="G424" s="15">
        <v>62479.56</v>
      </c>
      <c r="H424" s="90">
        <f t="shared" si="136"/>
        <v>-62479.56</v>
      </c>
      <c r="I424" s="103" t="str">
        <f t="shared" si="137"/>
        <v>N.M.</v>
      </c>
      <c r="J424" s="104"/>
      <c r="K424" s="15">
        <v>0</v>
      </c>
      <c r="L424" s="15">
        <v>124959.12</v>
      </c>
      <c r="M424" s="90">
        <f t="shared" si="138"/>
        <v>-124959.12</v>
      </c>
      <c r="N424" s="103" t="str">
        <f t="shared" si="139"/>
        <v>N.M.</v>
      </c>
      <c r="O424" s="104"/>
      <c r="P424" s="15">
        <v>0</v>
      </c>
      <c r="Q424" s="15">
        <v>187438.68</v>
      </c>
      <c r="R424" s="90">
        <f t="shared" si="140"/>
        <v>-187438.68</v>
      </c>
      <c r="S424" s="103" t="str">
        <f t="shared" si="141"/>
        <v>N.M.</v>
      </c>
      <c r="T424" s="104"/>
      <c r="U424" s="15">
        <v>249918.29</v>
      </c>
      <c r="V424" s="15">
        <v>499836.48</v>
      </c>
      <c r="W424" s="90">
        <f t="shared" si="142"/>
        <v>-249918.18999999997</v>
      </c>
      <c r="X424" s="103">
        <f t="shared" si="143"/>
        <v>-0.4999998999672853</v>
      </c>
    </row>
    <row r="425" spans="1:24" s="14" customFormat="1" ht="12.75" hidden="1" outlineLevel="2">
      <c r="A425" s="14" t="s">
        <v>1257</v>
      </c>
      <c r="B425" s="14" t="s">
        <v>1258</v>
      </c>
      <c r="C425" s="54" t="s">
        <v>93</v>
      </c>
      <c r="D425" s="15"/>
      <c r="E425" s="15"/>
      <c r="F425" s="15">
        <v>66612.46</v>
      </c>
      <c r="G425" s="15">
        <v>0</v>
      </c>
      <c r="H425" s="90">
        <f t="shared" si="136"/>
        <v>66612.46</v>
      </c>
      <c r="I425" s="103" t="str">
        <f t="shared" si="137"/>
        <v>N.M.</v>
      </c>
      <c r="J425" s="104"/>
      <c r="K425" s="15">
        <v>133224.92</v>
      </c>
      <c r="L425" s="15">
        <v>0</v>
      </c>
      <c r="M425" s="90">
        <f t="shared" si="138"/>
        <v>133224.92</v>
      </c>
      <c r="N425" s="103" t="str">
        <f t="shared" si="139"/>
        <v>N.M.</v>
      </c>
      <c r="O425" s="104"/>
      <c r="P425" s="15">
        <v>199837.38</v>
      </c>
      <c r="Q425" s="15">
        <v>0</v>
      </c>
      <c r="R425" s="90">
        <f t="shared" si="140"/>
        <v>199837.38</v>
      </c>
      <c r="S425" s="103" t="str">
        <f t="shared" si="141"/>
        <v>N.M.</v>
      </c>
      <c r="T425" s="104"/>
      <c r="U425" s="15">
        <v>532899.68</v>
      </c>
      <c r="V425" s="15">
        <v>0</v>
      </c>
      <c r="W425" s="90">
        <f t="shared" si="142"/>
        <v>532899.68</v>
      </c>
      <c r="X425" s="103" t="str">
        <f t="shared" si="143"/>
        <v>N.M.</v>
      </c>
    </row>
    <row r="426" spans="1:24" s="14" customFormat="1" ht="12.75" hidden="1" outlineLevel="2">
      <c r="A426" s="14" t="s">
        <v>1259</v>
      </c>
      <c r="B426" s="14" t="s">
        <v>1260</v>
      </c>
      <c r="C426" s="54" t="s">
        <v>94</v>
      </c>
      <c r="D426" s="15"/>
      <c r="E426" s="15"/>
      <c r="F426" s="15">
        <v>0</v>
      </c>
      <c r="G426" s="15">
        <v>0</v>
      </c>
      <c r="H426" s="90">
        <f t="shared" si="136"/>
        <v>0</v>
      </c>
      <c r="I426" s="103">
        <f t="shared" si="137"/>
        <v>0</v>
      </c>
      <c r="J426" s="104"/>
      <c r="K426" s="15">
        <v>0</v>
      </c>
      <c r="L426" s="15">
        <v>0</v>
      </c>
      <c r="M426" s="90">
        <f t="shared" si="138"/>
        <v>0</v>
      </c>
      <c r="N426" s="103">
        <f t="shared" si="139"/>
        <v>0</v>
      </c>
      <c r="O426" s="104"/>
      <c r="P426" s="15">
        <v>0</v>
      </c>
      <c r="Q426" s="15">
        <v>0</v>
      </c>
      <c r="R426" s="90">
        <f t="shared" si="140"/>
        <v>0</v>
      </c>
      <c r="S426" s="103">
        <f t="shared" si="141"/>
        <v>0</v>
      </c>
      <c r="T426" s="104"/>
      <c r="U426" s="15">
        <v>0</v>
      </c>
      <c r="V426" s="15">
        <v>-227000</v>
      </c>
      <c r="W426" s="90">
        <f t="shared" si="142"/>
        <v>227000</v>
      </c>
      <c r="X426" s="103" t="str">
        <f t="shared" si="143"/>
        <v>N.M.</v>
      </c>
    </row>
    <row r="427" spans="1:24" s="14" customFormat="1" ht="12.75" hidden="1" outlineLevel="2">
      <c r="A427" s="14" t="s">
        <v>1261</v>
      </c>
      <c r="B427" s="14" t="s">
        <v>1262</v>
      </c>
      <c r="C427" s="54" t="s">
        <v>94</v>
      </c>
      <c r="D427" s="15"/>
      <c r="E427" s="15"/>
      <c r="F427" s="15">
        <v>0</v>
      </c>
      <c r="G427" s="15">
        <v>0</v>
      </c>
      <c r="H427" s="90">
        <f t="shared" si="136"/>
        <v>0</v>
      </c>
      <c r="I427" s="103">
        <f t="shared" si="137"/>
        <v>0</v>
      </c>
      <c r="J427" s="104"/>
      <c r="K427" s="15">
        <v>0</v>
      </c>
      <c r="L427" s="15">
        <v>0</v>
      </c>
      <c r="M427" s="90">
        <f t="shared" si="138"/>
        <v>0</v>
      </c>
      <c r="N427" s="103">
        <f t="shared" si="139"/>
        <v>0</v>
      </c>
      <c r="O427" s="104"/>
      <c r="P427" s="15">
        <v>0</v>
      </c>
      <c r="Q427" s="15">
        <v>0</v>
      </c>
      <c r="R427" s="90">
        <f t="shared" si="140"/>
        <v>0</v>
      </c>
      <c r="S427" s="103">
        <f t="shared" si="141"/>
        <v>0</v>
      </c>
      <c r="T427" s="104"/>
      <c r="U427" s="15">
        <v>0</v>
      </c>
      <c r="V427" s="15">
        <v>164843.83000000002</v>
      </c>
      <c r="W427" s="90">
        <f t="shared" si="142"/>
        <v>-164843.83000000002</v>
      </c>
      <c r="X427" s="103" t="str">
        <f t="shared" si="143"/>
        <v>N.M.</v>
      </c>
    </row>
    <row r="428" spans="1:24" s="14" customFormat="1" ht="12.75" hidden="1" outlineLevel="2">
      <c r="A428" s="14" t="s">
        <v>1263</v>
      </c>
      <c r="B428" s="14" t="s">
        <v>1264</v>
      </c>
      <c r="C428" s="54" t="s">
        <v>94</v>
      </c>
      <c r="D428" s="15"/>
      <c r="E428" s="15"/>
      <c r="F428" s="15">
        <v>0</v>
      </c>
      <c r="G428" s="15">
        <v>0</v>
      </c>
      <c r="H428" s="90">
        <f t="shared" si="136"/>
        <v>0</v>
      </c>
      <c r="I428" s="103">
        <f t="shared" si="137"/>
        <v>0</v>
      </c>
      <c r="J428" s="104"/>
      <c r="K428" s="15">
        <v>0</v>
      </c>
      <c r="L428" s="15">
        <v>1513.34</v>
      </c>
      <c r="M428" s="90">
        <f t="shared" si="138"/>
        <v>-1513.34</v>
      </c>
      <c r="N428" s="103" t="str">
        <f t="shared" si="139"/>
        <v>N.M.</v>
      </c>
      <c r="O428" s="104"/>
      <c r="P428" s="15">
        <v>0</v>
      </c>
      <c r="Q428" s="15">
        <v>2579.84</v>
      </c>
      <c r="R428" s="90">
        <f t="shared" si="140"/>
        <v>-2579.84</v>
      </c>
      <c r="S428" s="103" t="str">
        <f t="shared" si="141"/>
        <v>N.M.</v>
      </c>
      <c r="T428" s="104"/>
      <c r="U428" s="15">
        <v>0</v>
      </c>
      <c r="V428" s="15">
        <v>14281.960000000001</v>
      </c>
      <c r="W428" s="90">
        <f t="shared" si="142"/>
        <v>-14281.960000000001</v>
      </c>
      <c r="X428" s="103" t="str">
        <f t="shared" si="143"/>
        <v>N.M.</v>
      </c>
    </row>
    <row r="429" spans="1:24" s="14" customFormat="1" ht="12.75" hidden="1" outlineLevel="2">
      <c r="A429" s="14" t="s">
        <v>1265</v>
      </c>
      <c r="B429" s="14" t="s">
        <v>1266</v>
      </c>
      <c r="C429" s="54" t="s">
        <v>94</v>
      </c>
      <c r="D429" s="15"/>
      <c r="E429" s="15"/>
      <c r="F429" s="15">
        <v>0</v>
      </c>
      <c r="G429" s="15">
        <v>1993.13</v>
      </c>
      <c r="H429" s="90">
        <f t="shared" si="136"/>
        <v>-1993.13</v>
      </c>
      <c r="I429" s="103" t="str">
        <f t="shared" si="137"/>
        <v>N.M.</v>
      </c>
      <c r="J429" s="104"/>
      <c r="K429" s="15">
        <v>1779.68</v>
      </c>
      <c r="L429" s="15">
        <v>1993.13</v>
      </c>
      <c r="M429" s="90">
        <f t="shared" si="138"/>
        <v>-213.45000000000005</v>
      </c>
      <c r="N429" s="103">
        <f t="shared" si="139"/>
        <v>-0.1070928639877981</v>
      </c>
      <c r="O429" s="104"/>
      <c r="P429" s="15">
        <v>2901.4700000000003</v>
      </c>
      <c r="Q429" s="15">
        <v>1993.13</v>
      </c>
      <c r="R429" s="90">
        <f t="shared" si="140"/>
        <v>908.3400000000001</v>
      </c>
      <c r="S429" s="103">
        <f t="shared" si="141"/>
        <v>0.4557354512751301</v>
      </c>
      <c r="T429" s="104"/>
      <c r="U429" s="15">
        <v>13996.83</v>
      </c>
      <c r="V429" s="15">
        <v>1993.13</v>
      </c>
      <c r="W429" s="90">
        <f t="shared" si="142"/>
        <v>12003.7</v>
      </c>
      <c r="X429" s="103">
        <f t="shared" si="143"/>
        <v>6.022537416024043</v>
      </c>
    </row>
    <row r="430" spans="1:24" s="14" customFormat="1" ht="12.75" hidden="1" outlineLevel="2">
      <c r="A430" s="14" t="s">
        <v>1267</v>
      </c>
      <c r="B430" s="14" t="s">
        <v>1268</v>
      </c>
      <c r="C430" s="54" t="s">
        <v>94</v>
      </c>
      <c r="D430" s="15"/>
      <c r="E430" s="15"/>
      <c r="F430" s="15">
        <v>1958.79</v>
      </c>
      <c r="G430" s="15">
        <v>0</v>
      </c>
      <c r="H430" s="90">
        <f t="shared" si="136"/>
        <v>1958.79</v>
      </c>
      <c r="I430" s="103" t="str">
        <f t="shared" si="137"/>
        <v>N.M.</v>
      </c>
      <c r="J430" s="104"/>
      <c r="K430" s="15">
        <v>1958.79</v>
      </c>
      <c r="L430" s="15">
        <v>0</v>
      </c>
      <c r="M430" s="90">
        <f t="shared" si="138"/>
        <v>1958.79</v>
      </c>
      <c r="N430" s="103" t="str">
        <f t="shared" si="139"/>
        <v>N.M.</v>
      </c>
      <c r="O430" s="104"/>
      <c r="P430" s="15">
        <v>1958.79</v>
      </c>
      <c r="Q430" s="15">
        <v>0</v>
      </c>
      <c r="R430" s="90">
        <f t="shared" si="140"/>
        <v>1958.79</v>
      </c>
      <c r="S430" s="103" t="str">
        <f t="shared" si="141"/>
        <v>N.M.</v>
      </c>
      <c r="T430" s="104"/>
      <c r="U430" s="15">
        <v>1958.79</v>
      </c>
      <c r="V430" s="15">
        <v>0</v>
      </c>
      <c r="W430" s="90">
        <f t="shared" si="142"/>
        <v>1958.79</v>
      </c>
      <c r="X430" s="103" t="str">
        <f t="shared" si="143"/>
        <v>N.M.</v>
      </c>
    </row>
    <row r="431" spans="1:24" s="14" customFormat="1" ht="12.75" hidden="1" outlineLevel="2">
      <c r="A431" s="14" t="s">
        <v>1269</v>
      </c>
      <c r="B431" s="14" t="s">
        <v>1270</v>
      </c>
      <c r="C431" s="54" t="s">
        <v>95</v>
      </c>
      <c r="D431" s="15"/>
      <c r="E431" s="15"/>
      <c r="F431" s="15">
        <v>0</v>
      </c>
      <c r="G431" s="15">
        <v>0</v>
      </c>
      <c r="H431" s="90">
        <f t="shared" si="136"/>
        <v>0</v>
      </c>
      <c r="I431" s="103">
        <f t="shared" si="137"/>
        <v>0</v>
      </c>
      <c r="J431" s="104"/>
      <c r="K431" s="15">
        <v>0</v>
      </c>
      <c r="L431" s="15">
        <v>0</v>
      </c>
      <c r="M431" s="90">
        <f t="shared" si="138"/>
        <v>0</v>
      </c>
      <c r="N431" s="103">
        <f t="shared" si="139"/>
        <v>0</v>
      </c>
      <c r="O431" s="104"/>
      <c r="P431" s="15">
        <v>0</v>
      </c>
      <c r="Q431" s="15">
        <v>0</v>
      </c>
      <c r="R431" s="90">
        <f t="shared" si="140"/>
        <v>0</v>
      </c>
      <c r="S431" s="103">
        <f t="shared" si="141"/>
        <v>0</v>
      </c>
      <c r="T431" s="104"/>
      <c r="U431" s="15">
        <v>100</v>
      </c>
      <c r="V431" s="15">
        <v>0</v>
      </c>
      <c r="W431" s="90">
        <f t="shared" si="142"/>
        <v>100</v>
      </c>
      <c r="X431" s="103" t="str">
        <f t="shared" si="143"/>
        <v>N.M.</v>
      </c>
    </row>
    <row r="432" spans="1:24" s="14" customFormat="1" ht="12.75" hidden="1" outlineLevel="2">
      <c r="A432" s="14" t="s">
        <v>1271</v>
      </c>
      <c r="B432" s="14" t="s">
        <v>1272</v>
      </c>
      <c r="C432" s="54" t="s">
        <v>95</v>
      </c>
      <c r="D432" s="15"/>
      <c r="E432" s="15"/>
      <c r="F432" s="15">
        <v>100</v>
      </c>
      <c r="G432" s="15">
        <v>0</v>
      </c>
      <c r="H432" s="90">
        <f t="shared" si="136"/>
        <v>100</v>
      </c>
      <c r="I432" s="103" t="str">
        <f t="shared" si="137"/>
        <v>N.M.</v>
      </c>
      <c r="J432" s="104"/>
      <c r="K432" s="15">
        <v>100</v>
      </c>
      <c r="L432" s="15">
        <v>0</v>
      </c>
      <c r="M432" s="90">
        <f t="shared" si="138"/>
        <v>100</v>
      </c>
      <c r="N432" s="103" t="str">
        <f t="shared" si="139"/>
        <v>N.M.</v>
      </c>
      <c r="O432" s="104"/>
      <c r="P432" s="15">
        <v>100</v>
      </c>
      <c r="Q432" s="15">
        <v>0</v>
      </c>
      <c r="R432" s="90">
        <f t="shared" si="140"/>
        <v>100</v>
      </c>
      <c r="S432" s="103" t="str">
        <f t="shared" si="141"/>
        <v>N.M.</v>
      </c>
      <c r="T432" s="104"/>
      <c r="U432" s="15">
        <v>100</v>
      </c>
      <c r="V432" s="15">
        <v>0</v>
      </c>
      <c r="W432" s="90">
        <f t="shared" si="142"/>
        <v>100</v>
      </c>
      <c r="X432" s="103" t="str">
        <f t="shared" si="143"/>
        <v>N.M.</v>
      </c>
    </row>
    <row r="433" spans="1:24" s="14" customFormat="1" ht="12.75" hidden="1" outlineLevel="2">
      <c r="A433" s="14" t="s">
        <v>1273</v>
      </c>
      <c r="B433" s="14" t="s">
        <v>1274</v>
      </c>
      <c r="C433" s="54" t="s">
        <v>96</v>
      </c>
      <c r="D433" s="15"/>
      <c r="E433" s="15"/>
      <c r="F433" s="15">
        <v>0</v>
      </c>
      <c r="G433" s="15">
        <v>0</v>
      </c>
      <c r="H433" s="90">
        <f t="shared" si="136"/>
        <v>0</v>
      </c>
      <c r="I433" s="103">
        <f t="shared" si="137"/>
        <v>0</v>
      </c>
      <c r="J433" s="104"/>
      <c r="K433" s="15">
        <v>0</v>
      </c>
      <c r="L433" s="15">
        <v>0</v>
      </c>
      <c r="M433" s="90">
        <f t="shared" si="138"/>
        <v>0</v>
      </c>
      <c r="N433" s="103">
        <f t="shared" si="139"/>
        <v>0</v>
      </c>
      <c r="O433" s="104"/>
      <c r="P433" s="15">
        <v>0</v>
      </c>
      <c r="Q433" s="15">
        <v>0</v>
      </c>
      <c r="R433" s="90">
        <f t="shared" si="140"/>
        <v>0</v>
      </c>
      <c r="S433" s="103">
        <f t="shared" si="141"/>
        <v>0</v>
      </c>
      <c r="T433" s="104"/>
      <c r="U433" s="15">
        <v>0</v>
      </c>
      <c r="V433" s="15">
        <v>103.72</v>
      </c>
      <c r="W433" s="90">
        <f t="shared" si="142"/>
        <v>-103.72</v>
      </c>
      <c r="X433" s="103" t="str">
        <f t="shared" si="143"/>
        <v>N.M.</v>
      </c>
    </row>
    <row r="434" spans="1:24" s="14" customFormat="1" ht="12.75" hidden="1" outlineLevel="2">
      <c r="A434" s="14" t="s">
        <v>1275</v>
      </c>
      <c r="B434" s="14" t="s">
        <v>1276</v>
      </c>
      <c r="C434" s="54" t="s">
        <v>96</v>
      </c>
      <c r="D434" s="15"/>
      <c r="E434" s="15"/>
      <c r="F434" s="15">
        <v>0</v>
      </c>
      <c r="G434" s="15">
        <v>0</v>
      </c>
      <c r="H434" s="90">
        <f t="shared" si="136"/>
        <v>0</v>
      </c>
      <c r="I434" s="103">
        <f t="shared" si="137"/>
        <v>0</v>
      </c>
      <c r="J434" s="104"/>
      <c r="K434" s="15">
        <v>0</v>
      </c>
      <c r="L434" s="15">
        <v>0</v>
      </c>
      <c r="M434" s="90">
        <f t="shared" si="138"/>
        <v>0</v>
      </c>
      <c r="N434" s="103">
        <f t="shared" si="139"/>
        <v>0</v>
      </c>
      <c r="O434" s="104"/>
      <c r="P434" s="15">
        <v>0</v>
      </c>
      <c r="Q434" s="15">
        <v>0</v>
      </c>
      <c r="R434" s="90">
        <f t="shared" si="140"/>
        <v>0</v>
      </c>
      <c r="S434" s="103">
        <f t="shared" si="141"/>
        <v>0</v>
      </c>
      <c r="T434" s="104"/>
      <c r="U434" s="15">
        <v>871.26</v>
      </c>
      <c r="V434" s="15">
        <v>81.13</v>
      </c>
      <c r="W434" s="90">
        <f t="shared" si="142"/>
        <v>790.13</v>
      </c>
      <c r="X434" s="103">
        <f t="shared" si="143"/>
        <v>9.739060766670775</v>
      </c>
    </row>
    <row r="435" spans="1:24" s="14" customFormat="1" ht="12.75" hidden="1" outlineLevel="2">
      <c r="A435" s="14" t="s">
        <v>1277</v>
      </c>
      <c r="B435" s="14" t="s">
        <v>1278</v>
      </c>
      <c r="C435" s="54" t="s">
        <v>96</v>
      </c>
      <c r="D435" s="15"/>
      <c r="E435" s="15"/>
      <c r="F435" s="15">
        <v>0</v>
      </c>
      <c r="G435" s="15">
        <v>0</v>
      </c>
      <c r="H435" s="90">
        <f t="shared" si="136"/>
        <v>0</v>
      </c>
      <c r="I435" s="103">
        <f t="shared" si="137"/>
        <v>0</v>
      </c>
      <c r="J435" s="104"/>
      <c r="K435" s="15">
        <v>3341.63</v>
      </c>
      <c r="L435" s="15">
        <v>26.75</v>
      </c>
      <c r="M435" s="90">
        <f t="shared" si="138"/>
        <v>3314.88</v>
      </c>
      <c r="N435" s="103" t="str">
        <f t="shared" si="139"/>
        <v>N.M.</v>
      </c>
      <c r="O435" s="104"/>
      <c r="P435" s="15">
        <v>3341.63</v>
      </c>
      <c r="Q435" s="15">
        <v>2814.01</v>
      </c>
      <c r="R435" s="90">
        <f t="shared" si="140"/>
        <v>527.6199999999999</v>
      </c>
      <c r="S435" s="103">
        <f t="shared" si="141"/>
        <v>0.18749755686724634</v>
      </c>
      <c r="T435" s="104"/>
      <c r="U435" s="15">
        <v>3635.79</v>
      </c>
      <c r="V435" s="15">
        <v>39693.44</v>
      </c>
      <c r="W435" s="90">
        <f t="shared" si="142"/>
        <v>-36057.65</v>
      </c>
      <c r="X435" s="103">
        <f t="shared" si="143"/>
        <v>-0.9084032525273698</v>
      </c>
    </row>
    <row r="436" spans="1:24" s="14" customFormat="1" ht="12.75" hidden="1" outlineLevel="2">
      <c r="A436" s="14" t="s">
        <v>1279</v>
      </c>
      <c r="B436" s="14" t="s">
        <v>1280</v>
      </c>
      <c r="C436" s="54" t="s">
        <v>97</v>
      </c>
      <c r="D436" s="15"/>
      <c r="E436" s="15"/>
      <c r="F436" s="15">
        <v>0</v>
      </c>
      <c r="G436" s="15">
        <v>8859</v>
      </c>
      <c r="H436" s="90">
        <f t="shared" si="136"/>
        <v>-8859</v>
      </c>
      <c r="I436" s="103" t="str">
        <f t="shared" si="137"/>
        <v>N.M.</v>
      </c>
      <c r="J436" s="104"/>
      <c r="K436" s="15">
        <v>0</v>
      </c>
      <c r="L436" s="15">
        <v>17718</v>
      </c>
      <c r="M436" s="90">
        <f t="shared" si="138"/>
        <v>-17718</v>
      </c>
      <c r="N436" s="103" t="str">
        <f t="shared" si="139"/>
        <v>N.M.</v>
      </c>
      <c r="O436" s="104"/>
      <c r="P436" s="15">
        <v>8851</v>
      </c>
      <c r="Q436" s="15">
        <v>17718</v>
      </c>
      <c r="R436" s="90">
        <f t="shared" si="140"/>
        <v>-8867</v>
      </c>
      <c r="S436" s="103">
        <f t="shared" si="141"/>
        <v>-0.5004515182300485</v>
      </c>
      <c r="T436" s="104"/>
      <c r="U436" s="15">
        <v>88582</v>
      </c>
      <c r="V436" s="15">
        <v>17718</v>
      </c>
      <c r="W436" s="90">
        <f t="shared" si="142"/>
        <v>70864</v>
      </c>
      <c r="X436" s="103">
        <f t="shared" si="143"/>
        <v>3.9995484817699514</v>
      </c>
    </row>
    <row r="437" spans="1:24" s="14" customFormat="1" ht="12.75" hidden="1" outlineLevel="2">
      <c r="A437" s="14" t="s">
        <v>1281</v>
      </c>
      <c r="B437" s="14" t="s">
        <v>1282</v>
      </c>
      <c r="C437" s="54" t="s">
        <v>97</v>
      </c>
      <c r="D437" s="15"/>
      <c r="E437" s="15"/>
      <c r="F437" s="15">
        <v>6584</v>
      </c>
      <c r="G437" s="15">
        <v>0</v>
      </c>
      <c r="H437" s="90">
        <f t="shared" si="136"/>
        <v>6584</v>
      </c>
      <c r="I437" s="103" t="str">
        <f t="shared" si="137"/>
        <v>N.M.</v>
      </c>
      <c r="J437" s="104"/>
      <c r="K437" s="15">
        <v>13168</v>
      </c>
      <c r="L437" s="15">
        <v>0</v>
      </c>
      <c r="M437" s="90">
        <f t="shared" si="138"/>
        <v>13168</v>
      </c>
      <c r="N437" s="103" t="str">
        <f t="shared" si="139"/>
        <v>N.M.</v>
      </c>
      <c r="O437" s="104"/>
      <c r="P437" s="15">
        <v>13168</v>
      </c>
      <c r="Q437" s="15">
        <v>0</v>
      </c>
      <c r="R437" s="90">
        <f t="shared" si="140"/>
        <v>13168</v>
      </c>
      <c r="S437" s="103" t="str">
        <f t="shared" si="141"/>
        <v>N.M.</v>
      </c>
      <c r="T437" s="104"/>
      <c r="U437" s="15">
        <v>13168</v>
      </c>
      <c r="V437" s="15">
        <v>0</v>
      </c>
      <c r="W437" s="90">
        <f t="shared" si="142"/>
        <v>13168</v>
      </c>
      <c r="X437" s="103" t="str">
        <f t="shared" si="143"/>
        <v>N.M.</v>
      </c>
    </row>
    <row r="438" spans="1:24" s="14" customFormat="1" ht="12.75" hidden="1" outlineLevel="2">
      <c r="A438" s="14" t="s">
        <v>1283</v>
      </c>
      <c r="B438" s="14" t="s">
        <v>1284</v>
      </c>
      <c r="C438" s="54" t="s">
        <v>98</v>
      </c>
      <c r="D438" s="15"/>
      <c r="E438" s="15"/>
      <c r="F438" s="15">
        <v>-74080.97</v>
      </c>
      <c r="G438" s="15">
        <v>-67269.99</v>
      </c>
      <c r="H438" s="90">
        <f t="shared" si="136"/>
        <v>-6810.979999999996</v>
      </c>
      <c r="I438" s="103">
        <f t="shared" si="137"/>
        <v>-0.1012484170132922</v>
      </c>
      <c r="J438" s="104"/>
      <c r="K438" s="15">
        <v>-147754.91</v>
      </c>
      <c r="L438" s="15">
        <v>-136363.94</v>
      </c>
      <c r="M438" s="90">
        <f t="shared" si="138"/>
        <v>-11390.970000000001</v>
      </c>
      <c r="N438" s="103">
        <f t="shared" si="139"/>
        <v>-0.0835335939985307</v>
      </c>
      <c r="O438" s="104"/>
      <c r="P438" s="15">
        <v>-244739.06</v>
      </c>
      <c r="Q438" s="15">
        <v>-244877.11</v>
      </c>
      <c r="R438" s="90">
        <f t="shared" si="140"/>
        <v>138.04999999998836</v>
      </c>
      <c r="S438" s="103">
        <f t="shared" si="141"/>
        <v>0.0005637521612370726</v>
      </c>
      <c r="T438" s="104"/>
      <c r="U438" s="15">
        <v>-954752.51</v>
      </c>
      <c r="V438" s="15">
        <v>-967257.513</v>
      </c>
      <c r="W438" s="90">
        <f t="shared" si="142"/>
        <v>12505.003000000026</v>
      </c>
      <c r="X438" s="103">
        <f t="shared" si="143"/>
        <v>0.01292830795515364</v>
      </c>
    </row>
    <row r="439" spans="1:24" s="14" customFormat="1" ht="12.75" hidden="1" outlineLevel="2">
      <c r="A439" s="14" t="s">
        <v>1285</v>
      </c>
      <c r="B439" s="14" t="s">
        <v>1286</v>
      </c>
      <c r="C439" s="54" t="s">
        <v>99</v>
      </c>
      <c r="D439" s="15"/>
      <c r="E439" s="15"/>
      <c r="F439" s="15">
        <v>-808.71</v>
      </c>
      <c r="G439" s="15">
        <v>-834.77</v>
      </c>
      <c r="H439" s="90">
        <f t="shared" si="136"/>
        <v>26.059999999999945</v>
      </c>
      <c r="I439" s="103">
        <f t="shared" si="137"/>
        <v>0.031218179857924872</v>
      </c>
      <c r="J439" s="104"/>
      <c r="K439" s="15">
        <v>-1566.3700000000001</v>
      </c>
      <c r="L439" s="15">
        <v>-1576.43</v>
      </c>
      <c r="M439" s="90">
        <f t="shared" si="138"/>
        <v>10.059999999999945</v>
      </c>
      <c r="N439" s="103">
        <f t="shared" si="139"/>
        <v>0.006381507583590736</v>
      </c>
      <c r="O439" s="104"/>
      <c r="P439" s="15">
        <v>-2585.6400000000003</v>
      </c>
      <c r="Q439" s="15">
        <v>-2620.58</v>
      </c>
      <c r="R439" s="90">
        <f t="shared" si="140"/>
        <v>34.9399999999996</v>
      </c>
      <c r="S439" s="103">
        <f t="shared" si="141"/>
        <v>0.013332926298758138</v>
      </c>
      <c r="T439" s="104"/>
      <c r="U439" s="15">
        <v>-10412.900000000001</v>
      </c>
      <c r="V439" s="15">
        <v>-11117.334</v>
      </c>
      <c r="W439" s="90">
        <f t="shared" si="142"/>
        <v>704.4339999999993</v>
      </c>
      <c r="X439" s="103">
        <f t="shared" si="143"/>
        <v>0.06336357259753096</v>
      </c>
    </row>
    <row r="440" spans="1:24" s="14" customFormat="1" ht="12.75" hidden="1" outlineLevel="2">
      <c r="A440" s="14" t="s">
        <v>1287</v>
      </c>
      <c r="B440" s="14" t="s">
        <v>1288</v>
      </c>
      <c r="C440" s="54" t="s">
        <v>100</v>
      </c>
      <c r="D440" s="15"/>
      <c r="E440" s="15"/>
      <c r="F440" s="15">
        <v>-1617.49</v>
      </c>
      <c r="G440" s="15">
        <v>-834.91</v>
      </c>
      <c r="H440" s="90">
        <f t="shared" si="136"/>
        <v>-782.58</v>
      </c>
      <c r="I440" s="103">
        <f t="shared" si="137"/>
        <v>-0.9373225856679164</v>
      </c>
      <c r="J440" s="104"/>
      <c r="K440" s="15">
        <v>-3132.53</v>
      </c>
      <c r="L440" s="15">
        <v>-1576.57</v>
      </c>
      <c r="M440" s="90">
        <f t="shared" si="138"/>
        <v>-1555.9600000000003</v>
      </c>
      <c r="N440" s="103">
        <f t="shared" si="139"/>
        <v>-0.9869273168968078</v>
      </c>
      <c r="O440" s="104"/>
      <c r="P440" s="15">
        <v>-4641.05</v>
      </c>
      <c r="Q440" s="15">
        <v>-2620.7200000000003</v>
      </c>
      <c r="R440" s="90">
        <f t="shared" si="140"/>
        <v>-2020.33</v>
      </c>
      <c r="S440" s="103">
        <f t="shared" si="141"/>
        <v>-0.7709064684514179</v>
      </c>
      <c r="T440" s="104"/>
      <c r="U440" s="15">
        <v>-16209.330000000002</v>
      </c>
      <c r="V440" s="15">
        <v>-11402.982</v>
      </c>
      <c r="W440" s="90">
        <f t="shared" si="142"/>
        <v>-4806.348000000002</v>
      </c>
      <c r="X440" s="103">
        <f t="shared" si="143"/>
        <v>-0.4214992183623548</v>
      </c>
    </row>
    <row r="441" spans="1:24" s="14" customFormat="1" ht="12.75" hidden="1" outlineLevel="2">
      <c r="A441" s="14" t="s">
        <v>1289</v>
      </c>
      <c r="B441" s="14" t="s">
        <v>1290</v>
      </c>
      <c r="C441" s="54" t="s">
        <v>101</v>
      </c>
      <c r="D441" s="15"/>
      <c r="E441" s="15"/>
      <c r="F441" s="15">
        <v>0</v>
      </c>
      <c r="G441" s="15">
        <v>0</v>
      </c>
      <c r="H441" s="90">
        <f t="shared" si="136"/>
        <v>0</v>
      </c>
      <c r="I441" s="103">
        <f t="shared" si="137"/>
        <v>0</v>
      </c>
      <c r="J441" s="104"/>
      <c r="K441" s="15">
        <v>0</v>
      </c>
      <c r="L441" s="15">
        <v>0</v>
      </c>
      <c r="M441" s="90">
        <f t="shared" si="138"/>
        <v>0</v>
      </c>
      <c r="N441" s="103">
        <f t="shared" si="139"/>
        <v>0</v>
      </c>
      <c r="O441" s="104"/>
      <c r="P441" s="15">
        <v>0</v>
      </c>
      <c r="Q441" s="15">
        <v>0</v>
      </c>
      <c r="R441" s="90">
        <f t="shared" si="140"/>
        <v>0</v>
      </c>
      <c r="S441" s="103">
        <f t="shared" si="141"/>
        <v>0</v>
      </c>
      <c r="T441" s="104"/>
      <c r="U441" s="15">
        <v>0</v>
      </c>
      <c r="V441" s="15">
        <v>-864.4300000000001</v>
      </c>
      <c r="W441" s="90">
        <f t="shared" si="142"/>
        <v>864.4300000000001</v>
      </c>
      <c r="X441" s="103" t="str">
        <f t="shared" si="143"/>
        <v>N.M.</v>
      </c>
    </row>
    <row r="442" spans="1:24" s="14" customFormat="1" ht="12.75" hidden="1" outlineLevel="2">
      <c r="A442" s="14" t="s">
        <v>1291</v>
      </c>
      <c r="B442" s="14" t="s">
        <v>1292</v>
      </c>
      <c r="C442" s="54" t="s">
        <v>101</v>
      </c>
      <c r="D442" s="15"/>
      <c r="E442" s="15"/>
      <c r="F442" s="15">
        <v>0</v>
      </c>
      <c r="G442" s="15">
        <v>0</v>
      </c>
      <c r="H442" s="90">
        <f t="shared" si="136"/>
        <v>0</v>
      </c>
      <c r="I442" s="103">
        <f t="shared" si="137"/>
        <v>0</v>
      </c>
      <c r="J442" s="104"/>
      <c r="K442" s="15">
        <v>14699.81</v>
      </c>
      <c r="L442" s="15">
        <v>0</v>
      </c>
      <c r="M442" s="90">
        <f t="shared" si="138"/>
        <v>14699.81</v>
      </c>
      <c r="N442" s="103" t="str">
        <f t="shared" si="139"/>
        <v>N.M.</v>
      </c>
      <c r="O442" s="104"/>
      <c r="P442" s="15">
        <v>14699.81</v>
      </c>
      <c r="Q442" s="15">
        <v>998</v>
      </c>
      <c r="R442" s="90">
        <f t="shared" si="140"/>
        <v>13701.81</v>
      </c>
      <c r="S442" s="103" t="str">
        <f t="shared" si="141"/>
        <v>N.M.</v>
      </c>
      <c r="T442" s="104"/>
      <c r="U442" s="15">
        <v>14699.81</v>
      </c>
      <c r="V442" s="15">
        <v>10016</v>
      </c>
      <c r="W442" s="90">
        <f t="shared" si="142"/>
        <v>4683.8099999999995</v>
      </c>
      <c r="X442" s="103">
        <f t="shared" si="143"/>
        <v>0.46763278753993603</v>
      </c>
    </row>
    <row r="443" spans="1:24" s="14" customFormat="1" ht="12.75" hidden="1" outlineLevel="2">
      <c r="A443" s="14" t="s">
        <v>1293</v>
      </c>
      <c r="B443" s="14" t="s">
        <v>1294</v>
      </c>
      <c r="C443" s="54" t="s">
        <v>101</v>
      </c>
      <c r="D443" s="15"/>
      <c r="E443" s="15"/>
      <c r="F443" s="15">
        <v>0</v>
      </c>
      <c r="G443" s="15">
        <v>2225</v>
      </c>
      <c r="H443" s="90">
        <f t="shared" si="136"/>
        <v>-2225</v>
      </c>
      <c r="I443" s="103" t="str">
        <f t="shared" si="137"/>
        <v>N.M.</v>
      </c>
      <c r="J443" s="104"/>
      <c r="K443" s="15">
        <v>0</v>
      </c>
      <c r="L443" s="15">
        <v>4450</v>
      </c>
      <c r="M443" s="90">
        <f t="shared" si="138"/>
        <v>-4450</v>
      </c>
      <c r="N443" s="103" t="str">
        <f t="shared" si="139"/>
        <v>N.M.</v>
      </c>
      <c r="O443" s="104"/>
      <c r="P443" s="15">
        <v>2225</v>
      </c>
      <c r="Q443" s="15">
        <v>4450</v>
      </c>
      <c r="R443" s="90">
        <f t="shared" si="140"/>
        <v>-2225</v>
      </c>
      <c r="S443" s="103">
        <f t="shared" si="141"/>
        <v>-0.5</v>
      </c>
      <c r="T443" s="104"/>
      <c r="U443" s="15">
        <v>22250</v>
      </c>
      <c r="V443" s="15">
        <v>4450</v>
      </c>
      <c r="W443" s="90">
        <f t="shared" si="142"/>
        <v>17800</v>
      </c>
      <c r="X443" s="103">
        <f t="shared" si="143"/>
        <v>4</v>
      </c>
    </row>
    <row r="444" spans="1:24" s="14" customFormat="1" ht="12.75" hidden="1" outlineLevel="2">
      <c r="A444" s="14" t="s">
        <v>1295</v>
      </c>
      <c r="B444" s="14" t="s">
        <v>1296</v>
      </c>
      <c r="C444" s="54" t="s">
        <v>101</v>
      </c>
      <c r="D444" s="15"/>
      <c r="E444" s="15"/>
      <c r="F444" s="15">
        <v>2063</v>
      </c>
      <c r="G444" s="15">
        <v>0</v>
      </c>
      <c r="H444" s="90">
        <f t="shared" si="136"/>
        <v>2063</v>
      </c>
      <c r="I444" s="103" t="str">
        <f t="shared" si="137"/>
        <v>N.M.</v>
      </c>
      <c r="J444" s="104"/>
      <c r="K444" s="15">
        <v>4126</v>
      </c>
      <c r="L444" s="15">
        <v>0</v>
      </c>
      <c r="M444" s="90">
        <f t="shared" si="138"/>
        <v>4126</v>
      </c>
      <c r="N444" s="103" t="str">
        <f t="shared" si="139"/>
        <v>N.M.</v>
      </c>
      <c r="O444" s="104"/>
      <c r="P444" s="15">
        <v>4126</v>
      </c>
      <c r="Q444" s="15">
        <v>0</v>
      </c>
      <c r="R444" s="90">
        <f t="shared" si="140"/>
        <v>4126</v>
      </c>
      <c r="S444" s="103" t="str">
        <f t="shared" si="141"/>
        <v>N.M.</v>
      </c>
      <c r="T444" s="104"/>
      <c r="U444" s="15">
        <v>4126</v>
      </c>
      <c r="V444" s="15">
        <v>0</v>
      </c>
      <c r="W444" s="90">
        <f t="shared" si="142"/>
        <v>4126</v>
      </c>
      <c r="X444" s="103" t="str">
        <f t="shared" si="143"/>
        <v>N.M.</v>
      </c>
    </row>
    <row r="445" spans="1:24" s="13" customFormat="1" ht="12.75" collapsed="1">
      <c r="A445" s="13" t="s">
        <v>233</v>
      </c>
      <c r="B445" s="11"/>
      <c r="C445" s="52" t="s">
        <v>275</v>
      </c>
      <c r="D445" s="29"/>
      <c r="E445" s="29"/>
      <c r="F445" s="29">
        <v>156411.39999999994</v>
      </c>
      <c r="G445" s="29">
        <v>932737.02</v>
      </c>
      <c r="H445" s="29">
        <f>+F445-G445</f>
        <v>-776325.6200000001</v>
      </c>
      <c r="I445" s="98">
        <f>IF(G445&lt;0,IF(H445=0,0,IF(OR(G445=0,F445=0),"N.M.",IF(ABS(H445/G445)&gt;=10,"N.M.",H445/(-G445)))),IF(H445=0,0,IF(OR(G445=0,F445=0),"N.M.",IF(ABS(H445/G445)&gt;=10,"N.M.",H445/G445))))</f>
        <v>-0.8323092183046408</v>
      </c>
      <c r="J445" s="115"/>
      <c r="K445" s="29">
        <v>1051905.035</v>
      </c>
      <c r="L445" s="29">
        <v>1985110.6999999997</v>
      </c>
      <c r="M445" s="29">
        <f>+K445-L445</f>
        <v>-933205.6649999998</v>
      </c>
      <c r="N445" s="98">
        <f>IF(L445&lt;0,IF(M445=0,0,IF(OR(L445=0,K445=0),"N.M.",IF(ABS(M445/L445)&gt;=10,"N.M.",M445/(-L445)))),IF(M445=0,0,IF(OR(L445=0,K445=0),"N.M.",IF(ABS(M445/L445)&gt;=10,"N.M.",M445/L445))))</f>
        <v>-0.4701025816847393</v>
      </c>
      <c r="O445" s="115"/>
      <c r="P445" s="29">
        <v>2124682.0100000002</v>
      </c>
      <c r="Q445" s="29">
        <v>2959295.9999999995</v>
      </c>
      <c r="R445" s="29">
        <f>+P445-Q445</f>
        <v>-834613.9899999993</v>
      </c>
      <c r="S445" s="98">
        <f>IF(Q445&lt;0,IF(R445=0,0,IF(OR(Q445=0,P445=0),"N.M.",IF(ABS(R445/Q445)&gt;=10,"N.M.",R445/(-Q445)))),IF(R445=0,0,IF(OR(Q445=0,P445=0),"N.M.",IF(ABS(R445/Q445)&gt;=10,"N.M.",R445/Q445))))</f>
        <v>-0.2820312635167281</v>
      </c>
      <c r="T445" s="115"/>
      <c r="U445" s="29">
        <v>10002481.205000002</v>
      </c>
      <c r="V445" s="29">
        <v>12264616.399999999</v>
      </c>
      <c r="W445" s="29">
        <f>+U445-V445</f>
        <v>-2262135.1949999966</v>
      </c>
      <c r="X445" s="98">
        <f>IF(V445&lt;0,IF(W445=0,0,IF(OR(V445=0,U445=0),"N.M.",IF(ABS(W445/V445)&gt;=10,"N.M.",W445/(-V445)))),IF(W445=0,0,IF(OR(V445=0,U445=0),"N.M.",IF(ABS(W445/V445)&gt;=10,"N.M.",W445/V445))))</f>
        <v>-0.1844440234592251</v>
      </c>
    </row>
    <row r="446" spans="2:24" s="30" customFormat="1" ht="4.5" customHeight="1" hidden="1" outlineLevel="1">
      <c r="B446" s="31"/>
      <c r="C446" s="58"/>
      <c r="D446" s="33"/>
      <c r="E446" s="33"/>
      <c r="F446" s="36"/>
      <c r="G446" s="36"/>
      <c r="H446" s="36"/>
      <c r="I446" s="100"/>
      <c r="J446" s="116"/>
      <c r="K446" s="36"/>
      <c r="L446" s="36"/>
      <c r="M446" s="36"/>
      <c r="N446" s="100"/>
      <c r="O446" s="116"/>
      <c r="P446" s="36"/>
      <c r="Q446" s="36"/>
      <c r="R446" s="36"/>
      <c r="S446" s="100"/>
      <c r="T446" s="116"/>
      <c r="U446" s="36"/>
      <c r="V446" s="36"/>
      <c r="W446" s="36"/>
      <c r="X446" s="100"/>
    </row>
    <row r="447" spans="1:24" s="14" customFormat="1" ht="12.75" hidden="1" outlineLevel="2">
      <c r="A447" s="14" t="s">
        <v>1297</v>
      </c>
      <c r="B447" s="14" t="s">
        <v>1298</v>
      </c>
      <c r="C447" s="54" t="s">
        <v>102</v>
      </c>
      <c r="D447" s="15"/>
      <c r="E447" s="15"/>
      <c r="F447" s="15">
        <v>0</v>
      </c>
      <c r="G447" s="15">
        <v>0</v>
      </c>
      <c r="H447" s="90">
        <f aca="true" t="shared" si="144" ref="H447:H452">+F447-G447</f>
        <v>0</v>
      </c>
      <c r="I447" s="103">
        <f aca="true" t="shared" si="145" ref="I447:I452">IF(G447&lt;0,IF(H447=0,0,IF(OR(G447=0,F447=0),"N.M.",IF(ABS(H447/G447)&gt;=10,"N.M.",H447/(-G447)))),IF(H447=0,0,IF(OR(G447=0,F447=0),"N.M.",IF(ABS(H447/G447)&gt;=10,"N.M.",H447/G447))))</f>
        <v>0</v>
      </c>
      <c r="J447" s="104"/>
      <c r="K447" s="15">
        <v>0</v>
      </c>
      <c r="L447" s="15">
        <v>0</v>
      </c>
      <c r="M447" s="90">
        <f aca="true" t="shared" si="146" ref="M447:M452">+K447-L447</f>
        <v>0</v>
      </c>
      <c r="N447" s="103">
        <f aca="true" t="shared" si="147" ref="N447:N452">IF(L447&lt;0,IF(M447=0,0,IF(OR(L447=0,K447=0),"N.M.",IF(ABS(M447/L447)&gt;=10,"N.M.",M447/(-L447)))),IF(M447=0,0,IF(OR(L447=0,K447=0),"N.M.",IF(ABS(M447/L447)&gt;=10,"N.M.",M447/L447))))</f>
        <v>0</v>
      </c>
      <c r="O447" s="104"/>
      <c r="P447" s="15">
        <v>37533</v>
      </c>
      <c r="Q447" s="15">
        <v>0</v>
      </c>
      <c r="R447" s="90">
        <f aca="true" t="shared" si="148" ref="R447:R452">+P447-Q447</f>
        <v>37533</v>
      </c>
      <c r="S447" s="103" t="str">
        <f aca="true" t="shared" si="149" ref="S447:S452">IF(Q447&lt;0,IF(R447=0,0,IF(OR(Q447=0,P447=0),"N.M.",IF(ABS(R447/Q447)&gt;=10,"N.M.",R447/(-Q447)))),IF(R447=0,0,IF(OR(Q447=0,P447=0),"N.M.",IF(ABS(R447/Q447)&gt;=10,"N.M.",R447/Q447))))</f>
        <v>N.M.</v>
      </c>
      <c r="T447" s="104"/>
      <c r="U447" s="15">
        <v>37533</v>
      </c>
      <c r="V447" s="15">
        <v>0</v>
      </c>
      <c r="W447" s="90">
        <f aca="true" t="shared" si="150" ref="W447:W452">+U447-V447</f>
        <v>37533</v>
      </c>
      <c r="X447" s="103" t="str">
        <f aca="true" t="shared" si="151" ref="X447:X452">IF(V447&lt;0,IF(W447=0,0,IF(OR(V447=0,U447=0),"N.M.",IF(ABS(W447/V447)&gt;=10,"N.M.",W447/(-V447)))),IF(W447=0,0,IF(OR(V447=0,U447=0),"N.M.",IF(ABS(W447/V447)&gt;=10,"N.M.",W447/V447))))</f>
        <v>N.M.</v>
      </c>
    </row>
    <row r="448" spans="1:24" s="14" customFormat="1" ht="12.75" hidden="1" outlineLevel="2">
      <c r="A448" s="14" t="s">
        <v>1299</v>
      </c>
      <c r="B448" s="14" t="s">
        <v>1300</v>
      </c>
      <c r="C448" s="54" t="s">
        <v>102</v>
      </c>
      <c r="D448" s="15"/>
      <c r="E448" s="15"/>
      <c r="F448" s="15">
        <v>0</v>
      </c>
      <c r="G448" s="15">
        <v>0</v>
      </c>
      <c r="H448" s="90">
        <f t="shared" si="144"/>
        <v>0</v>
      </c>
      <c r="I448" s="103">
        <f t="shared" si="145"/>
        <v>0</v>
      </c>
      <c r="J448" s="104"/>
      <c r="K448" s="15">
        <v>0</v>
      </c>
      <c r="L448" s="15">
        <v>0</v>
      </c>
      <c r="M448" s="90">
        <f t="shared" si="146"/>
        <v>0</v>
      </c>
      <c r="N448" s="103">
        <f t="shared" si="147"/>
        <v>0</v>
      </c>
      <c r="O448" s="104"/>
      <c r="P448" s="15">
        <v>0</v>
      </c>
      <c r="Q448" s="15">
        <v>0</v>
      </c>
      <c r="R448" s="90">
        <f t="shared" si="148"/>
        <v>0</v>
      </c>
      <c r="S448" s="103">
        <f t="shared" si="149"/>
        <v>0</v>
      </c>
      <c r="T448" s="104"/>
      <c r="U448" s="15">
        <v>0</v>
      </c>
      <c r="V448" s="15">
        <v>-546981.1</v>
      </c>
      <c r="W448" s="90">
        <f t="shared" si="150"/>
        <v>546981.1</v>
      </c>
      <c r="X448" s="103" t="str">
        <f t="shared" si="151"/>
        <v>N.M.</v>
      </c>
    </row>
    <row r="449" spans="1:24" s="14" customFormat="1" ht="12.75" hidden="1" outlineLevel="2">
      <c r="A449" s="14" t="s">
        <v>1301</v>
      </c>
      <c r="B449" s="14" t="s">
        <v>1302</v>
      </c>
      <c r="C449" s="54" t="s">
        <v>102</v>
      </c>
      <c r="D449" s="15"/>
      <c r="E449" s="15"/>
      <c r="F449" s="15">
        <v>0</v>
      </c>
      <c r="G449" s="15">
        <v>0</v>
      </c>
      <c r="H449" s="90">
        <f t="shared" si="144"/>
        <v>0</v>
      </c>
      <c r="I449" s="103">
        <f t="shared" si="145"/>
        <v>0</v>
      </c>
      <c r="J449" s="104"/>
      <c r="K449" s="15">
        <v>0</v>
      </c>
      <c r="L449" s="15">
        <v>0</v>
      </c>
      <c r="M449" s="90">
        <f t="shared" si="146"/>
        <v>0</v>
      </c>
      <c r="N449" s="103">
        <f t="shared" si="147"/>
        <v>0</v>
      </c>
      <c r="O449" s="104"/>
      <c r="P449" s="15">
        <v>0</v>
      </c>
      <c r="Q449" s="15">
        <v>-1751946.67</v>
      </c>
      <c r="R449" s="90">
        <f t="shared" si="148"/>
        <v>1751946.67</v>
      </c>
      <c r="S449" s="103" t="str">
        <f t="shared" si="149"/>
        <v>N.M.</v>
      </c>
      <c r="T449" s="104"/>
      <c r="U449" s="15">
        <v>294606.96</v>
      </c>
      <c r="V449" s="15">
        <v>-3021746.12</v>
      </c>
      <c r="W449" s="90">
        <f t="shared" si="150"/>
        <v>3316353.08</v>
      </c>
      <c r="X449" s="103">
        <f t="shared" si="151"/>
        <v>1.0974956029727607</v>
      </c>
    </row>
    <row r="450" spans="1:24" s="14" customFormat="1" ht="12.75" hidden="1" outlineLevel="2">
      <c r="A450" s="14" t="s">
        <v>1303</v>
      </c>
      <c r="B450" s="14" t="s">
        <v>1304</v>
      </c>
      <c r="C450" s="54" t="s">
        <v>103</v>
      </c>
      <c r="D450" s="15"/>
      <c r="E450" s="15"/>
      <c r="F450" s="15">
        <v>0</v>
      </c>
      <c r="G450" s="15">
        <v>423929.12</v>
      </c>
      <c r="H450" s="90">
        <f t="shared" si="144"/>
        <v>-423929.12</v>
      </c>
      <c r="I450" s="103" t="str">
        <f t="shared" si="145"/>
        <v>N.M.</v>
      </c>
      <c r="J450" s="104"/>
      <c r="K450" s="15">
        <v>0</v>
      </c>
      <c r="L450" s="15">
        <v>723748.27</v>
      </c>
      <c r="M450" s="90">
        <f t="shared" si="146"/>
        <v>-723748.27</v>
      </c>
      <c r="N450" s="103" t="str">
        <f t="shared" si="147"/>
        <v>N.M.</v>
      </c>
      <c r="O450" s="104"/>
      <c r="P450" s="15">
        <v>999089.09</v>
      </c>
      <c r="Q450" s="15">
        <v>723748.27</v>
      </c>
      <c r="R450" s="90">
        <f t="shared" si="148"/>
        <v>275340.81999999995</v>
      </c>
      <c r="S450" s="103">
        <f t="shared" si="149"/>
        <v>0.3804372755184616</v>
      </c>
      <c r="T450" s="104"/>
      <c r="U450" s="15">
        <v>2134761.77</v>
      </c>
      <c r="V450" s="15">
        <v>723748.27</v>
      </c>
      <c r="W450" s="90">
        <f t="shared" si="150"/>
        <v>1411013.5</v>
      </c>
      <c r="X450" s="103">
        <f t="shared" si="151"/>
        <v>1.9495915340840815</v>
      </c>
    </row>
    <row r="451" spans="1:24" s="14" customFormat="1" ht="12.75" hidden="1" outlineLevel="2">
      <c r="A451" s="14" t="s">
        <v>1305</v>
      </c>
      <c r="B451" s="14" t="s">
        <v>1306</v>
      </c>
      <c r="C451" s="54" t="s">
        <v>103</v>
      </c>
      <c r="D451" s="15"/>
      <c r="E451" s="15"/>
      <c r="F451" s="15">
        <v>553671.63</v>
      </c>
      <c r="G451" s="15">
        <v>0</v>
      </c>
      <c r="H451" s="90">
        <f t="shared" si="144"/>
        <v>553671.63</v>
      </c>
      <c r="I451" s="103" t="str">
        <f t="shared" si="145"/>
        <v>N.M.</v>
      </c>
      <c r="J451" s="104"/>
      <c r="K451" s="15">
        <v>1600206.67</v>
      </c>
      <c r="L451" s="15">
        <v>0</v>
      </c>
      <c r="M451" s="90">
        <f t="shared" si="146"/>
        <v>1600206.67</v>
      </c>
      <c r="N451" s="103" t="str">
        <f t="shared" si="147"/>
        <v>N.M.</v>
      </c>
      <c r="O451" s="104"/>
      <c r="P451" s="15">
        <v>1600206.67</v>
      </c>
      <c r="Q451" s="15">
        <v>0</v>
      </c>
      <c r="R451" s="90">
        <f t="shared" si="148"/>
        <v>1600206.67</v>
      </c>
      <c r="S451" s="103" t="str">
        <f t="shared" si="149"/>
        <v>N.M.</v>
      </c>
      <c r="T451" s="104"/>
      <c r="U451" s="15">
        <v>1600206.67</v>
      </c>
      <c r="V451" s="15">
        <v>0</v>
      </c>
      <c r="W451" s="90">
        <f t="shared" si="150"/>
        <v>1600206.67</v>
      </c>
      <c r="X451" s="103" t="str">
        <f t="shared" si="151"/>
        <v>N.M.</v>
      </c>
    </row>
    <row r="452" spans="1:24" s="13" customFormat="1" ht="12.75" collapsed="1">
      <c r="A452" s="13" t="s">
        <v>412</v>
      </c>
      <c r="B452" s="11"/>
      <c r="C452" s="52" t="s">
        <v>277</v>
      </c>
      <c r="D452" s="29"/>
      <c r="E452" s="29"/>
      <c r="F452" s="29">
        <v>553671.63</v>
      </c>
      <c r="G452" s="29">
        <v>423929.12</v>
      </c>
      <c r="H452" s="29">
        <f t="shared" si="144"/>
        <v>129742.51000000001</v>
      </c>
      <c r="I452" s="98">
        <f t="shared" si="145"/>
        <v>0.3060476477765906</v>
      </c>
      <c r="J452" s="115"/>
      <c r="K452" s="29">
        <v>1600206.67</v>
      </c>
      <c r="L452" s="29">
        <v>723748.27</v>
      </c>
      <c r="M452" s="29">
        <f t="shared" si="146"/>
        <v>876458.3999999999</v>
      </c>
      <c r="N452" s="98">
        <f t="shared" si="147"/>
        <v>1.2109989568610642</v>
      </c>
      <c r="O452" s="115"/>
      <c r="P452" s="29">
        <v>2636828.76</v>
      </c>
      <c r="Q452" s="29">
        <v>-1028198.3999999999</v>
      </c>
      <c r="R452" s="29">
        <f t="shared" si="148"/>
        <v>3665027.1599999997</v>
      </c>
      <c r="S452" s="98">
        <f t="shared" si="149"/>
        <v>3.5645135802584402</v>
      </c>
      <c r="T452" s="115"/>
      <c r="U452" s="29">
        <v>4067108.4</v>
      </c>
      <c r="V452" s="29">
        <v>-2844978.95</v>
      </c>
      <c r="W452" s="29">
        <f t="shared" si="150"/>
        <v>6912087.35</v>
      </c>
      <c r="X452" s="98">
        <f t="shared" si="151"/>
        <v>2.4295741625786014</v>
      </c>
    </row>
    <row r="453" spans="2:24" s="30" customFormat="1" ht="4.5" customHeight="1" hidden="1" outlineLevel="1">
      <c r="B453" s="31"/>
      <c r="C453" s="58"/>
      <c r="D453" s="33"/>
      <c r="E453" s="33"/>
      <c r="F453" s="36"/>
      <c r="G453" s="36"/>
      <c r="H453" s="36"/>
      <c r="I453" s="100"/>
      <c r="J453" s="116"/>
      <c r="K453" s="36"/>
      <c r="L453" s="36"/>
      <c r="M453" s="36"/>
      <c r="N453" s="100"/>
      <c r="O453" s="116"/>
      <c r="P453" s="36"/>
      <c r="Q453" s="36"/>
      <c r="R453" s="36"/>
      <c r="S453" s="100"/>
      <c r="T453" s="116"/>
      <c r="U453" s="36"/>
      <c r="V453" s="36"/>
      <c r="W453" s="36"/>
      <c r="X453" s="100"/>
    </row>
    <row r="454" spans="1:24" s="14" customFormat="1" ht="12.75" hidden="1" outlineLevel="2">
      <c r="A454" s="14" t="s">
        <v>1307</v>
      </c>
      <c r="B454" s="14" t="s">
        <v>1308</v>
      </c>
      <c r="C454" s="54" t="s">
        <v>104</v>
      </c>
      <c r="D454" s="15"/>
      <c r="E454" s="15"/>
      <c r="F454" s="15">
        <v>1506403.9</v>
      </c>
      <c r="G454" s="15">
        <v>3085822.63</v>
      </c>
      <c r="H454" s="90">
        <f aca="true" t="shared" si="152" ref="H454:H459">+F454-G454</f>
        <v>-1579418.73</v>
      </c>
      <c r="I454" s="103">
        <f aca="true" t="shared" si="153" ref="I454:I459">IF(G454&lt;0,IF(H454=0,0,IF(OR(G454=0,F454=0),"N.M.",IF(ABS(H454/G454)&gt;=10,"N.M.",H454/(-G454)))),IF(H454=0,0,IF(OR(G454=0,F454=0),"N.M.",IF(ABS(H454/G454)&gt;=10,"N.M.",H454/G454))))</f>
        <v>-0.5118306913187683</v>
      </c>
      <c r="J454" s="104"/>
      <c r="K454" s="15">
        <v>5562021.77</v>
      </c>
      <c r="L454" s="15">
        <v>5348724.11</v>
      </c>
      <c r="M454" s="90">
        <f aca="true" t="shared" si="154" ref="M454:M459">+K454-L454</f>
        <v>213297.65999999922</v>
      </c>
      <c r="N454" s="103">
        <f aca="true" t="shared" si="155" ref="N454:N459">IF(L454&lt;0,IF(M454=0,0,IF(OR(L454=0,K454=0),"N.M.",IF(ABS(M454/L454)&gt;=10,"N.M.",M454/(-L454)))),IF(M454=0,0,IF(OR(L454=0,K454=0),"N.M.",IF(ABS(M454/L454)&gt;=10,"N.M.",M454/L454))))</f>
        <v>0.03987823182003665</v>
      </c>
      <c r="O454" s="104"/>
      <c r="P454" s="15">
        <v>8812679.95</v>
      </c>
      <c r="Q454" s="15">
        <v>-6768736.7700000005</v>
      </c>
      <c r="R454" s="90">
        <f aca="true" t="shared" si="156" ref="R454:R459">+P454-Q454</f>
        <v>15581416.719999999</v>
      </c>
      <c r="S454" s="103">
        <f aca="true" t="shared" si="157" ref="S454:S459">IF(Q454&lt;0,IF(R454=0,0,IF(OR(Q454=0,P454=0),"N.M.",IF(ABS(R454/Q454)&gt;=10,"N.M.",R454/(-Q454)))),IF(R454=0,0,IF(OR(Q454=0,P454=0),"N.M.",IF(ABS(R454/Q454)&gt;=10,"N.M.",R454/Q454))))</f>
        <v>2.301968188371432</v>
      </c>
      <c r="T454" s="104"/>
      <c r="U454" s="15">
        <v>14880550.77</v>
      </c>
      <c r="V454" s="15">
        <v>-24705256.89</v>
      </c>
      <c r="W454" s="90">
        <f aca="true" t="shared" si="158" ref="W454:W459">+U454-V454</f>
        <v>39585807.66</v>
      </c>
      <c r="X454" s="103">
        <f aca="true" t="shared" si="159" ref="X454:X459">IF(V454&lt;0,IF(W454=0,0,IF(OR(V454=0,U454=0),"N.M.",IF(ABS(W454/V454)&gt;=10,"N.M.",W454/(-V454)))),IF(W454=0,0,IF(OR(V454=0,U454=0),"N.M.",IF(ABS(W454/V454)&gt;=10,"N.M.",W454/V454))))</f>
        <v>1.6023232559878067</v>
      </c>
    </row>
    <row r="455" spans="1:24" s="14" customFormat="1" ht="12.75" hidden="1" outlineLevel="2">
      <c r="A455" s="14" t="s">
        <v>1309</v>
      </c>
      <c r="B455" s="14" t="s">
        <v>1310</v>
      </c>
      <c r="C455" s="54" t="s">
        <v>105</v>
      </c>
      <c r="D455" s="15"/>
      <c r="E455" s="15"/>
      <c r="F455" s="15">
        <v>3284889.07</v>
      </c>
      <c r="G455" s="15">
        <v>2694766.17</v>
      </c>
      <c r="H455" s="90">
        <f t="shared" si="152"/>
        <v>590122.8999999999</v>
      </c>
      <c r="I455" s="103">
        <f t="shared" si="153"/>
        <v>0.2189885365823781</v>
      </c>
      <c r="J455" s="104"/>
      <c r="K455" s="15">
        <v>6693338.4</v>
      </c>
      <c r="L455" s="15">
        <v>5762825.17</v>
      </c>
      <c r="M455" s="90">
        <f t="shared" si="154"/>
        <v>930513.2300000004</v>
      </c>
      <c r="N455" s="103">
        <f t="shared" si="155"/>
        <v>0.16146823867641302</v>
      </c>
      <c r="O455" s="104"/>
      <c r="P455" s="15">
        <v>13509365.600000001</v>
      </c>
      <c r="Q455" s="15">
        <v>30683453.810000002</v>
      </c>
      <c r="R455" s="90">
        <f t="shared" si="156"/>
        <v>-17174088.21</v>
      </c>
      <c r="S455" s="103">
        <f t="shared" si="157"/>
        <v>-0.5597182219559266</v>
      </c>
      <c r="T455" s="104"/>
      <c r="U455" s="15">
        <v>64340570.269999996</v>
      </c>
      <c r="V455" s="15">
        <v>104861928.08</v>
      </c>
      <c r="W455" s="90">
        <f t="shared" si="158"/>
        <v>-40521357.81</v>
      </c>
      <c r="X455" s="103">
        <f t="shared" si="159"/>
        <v>-0.386425832062576</v>
      </c>
    </row>
    <row r="456" spans="1:24" s="14" customFormat="1" ht="12.75" hidden="1" outlineLevel="2">
      <c r="A456" s="14" t="s">
        <v>1311</v>
      </c>
      <c r="B456" s="14" t="s">
        <v>1312</v>
      </c>
      <c r="C456" s="54" t="s">
        <v>106</v>
      </c>
      <c r="D456" s="15"/>
      <c r="E456" s="15"/>
      <c r="F456" s="15">
        <v>-3490758.36</v>
      </c>
      <c r="G456" s="15">
        <v>-2892031.5700000003</v>
      </c>
      <c r="H456" s="90">
        <f t="shared" si="152"/>
        <v>-598726.7899999996</v>
      </c>
      <c r="I456" s="103">
        <f t="shared" si="153"/>
        <v>-0.20702636728132243</v>
      </c>
      <c r="J456" s="104"/>
      <c r="K456" s="15">
        <v>-7388181.07</v>
      </c>
      <c r="L456" s="15">
        <v>-5063164.11</v>
      </c>
      <c r="M456" s="90">
        <f t="shared" si="154"/>
        <v>-2325016.96</v>
      </c>
      <c r="N456" s="103">
        <f t="shared" si="155"/>
        <v>-0.4592023701953441</v>
      </c>
      <c r="O456" s="104"/>
      <c r="P456" s="15">
        <v>-13386836.95</v>
      </c>
      <c r="Q456" s="15">
        <v>-13601433.379999999</v>
      </c>
      <c r="R456" s="90">
        <f t="shared" si="156"/>
        <v>214596.4299999997</v>
      </c>
      <c r="S456" s="103">
        <f t="shared" si="157"/>
        <v>0.015777486387247203</v>
      </c>
      <c r="T456" s="104"/>
      <c r="U456" s="15">
        <v>-64601756.67</v>
      </c>
      <c r="V456" s="15">
        <v>-61218428.96</v>
      </c>
      <c r="W456" s="90">
        <f t="shared" si="158"/>
        <v>-3383327.710000001</v>
      </c>
      <c r="X456" s="103">
        <f t="shared" si="159"/>
        <v>-0.05526649029511457</v>
      </c>
    </row>
    <row r="457" spans="1:24" s="14" customFormat="1" ht="12.75" hidden="1" outlineLevel="2">
      <c r="A457" s="14" t="s">
        <v>1313</v>
      </c>
      <c r="B457" s="14" t="s">
        <v>1314</v>
      </c>
      <c r="C457" s="54" t="s">
        <v>107</v>
      </c>
      <c r="D457" s="15"/>
      <c r="E457" s="15"/>
      <c r="F457" s="15">
        <v>-29947.84</v>
      </c>
      <c r="G457" s="15">
        <v>-58687</v>
      </c>
      <c r="H457" s="90">
        <f t="shared" si="152"/>
        <v>28739.16</v>
      </c>
      <c r="I457" s="103">
        <f t="shared" si="153"/>
        <v>0.4897023190825907</v>
      </c>
      <c r="J457" s="104"/>
      <c r="K457" s="15">
        <v>-59895.68</v>
      </c>
      <c r="L457" s="15">
        <v>-117374</v>
      </c>
      <c r="M457" s="90">
        <f t="shared" si="154"/>
        <v>57478.32</v>
      </c>
      <c r="N457" s="103">
        <f t="shared" si="155"/>
        <v>0.4897023190825907</v>
      </c>
      <c r="O457" s="104"/>
      <c r="P457" s="15">
        <v>-118561.68</v>
      </c>
      <c r="Q457" s="15">
        <v>-185874</v>
      </c>
      <c r="R457" s="90">
        <f t="shared" si="156"/>
        <v>67312.32</v>
      </c>
      <c r="S457" s="103">
        <f t="shared" si="157"/>
        <v>0.36213951386423066</v>
      </c>
      <c r="T457" s="104"/>
      <c r="U457" s="15">
        <v>-646744.68</v>
      </c>
      <c r="V457" s="15">
        <v>-802338</v>
      </c>
      <c r="W457" s="90">
        <f t="shared" si="158"/>
        <v>155593.31999999995</v>
      </c>
      <c r="X457" s="103">
        <f t="shared" si="159"/>
        <v>0.19392490446669602</v>
      </c>
    </row>
    <row r="458" spans="1:24" s="13" customFormat="1" ht="12.75" collapsed="1">
      <c r="A458" s="13" t="s">
        <v>234</v>
      </c>
      <c r="B458" s="11"/>
      <c r="C458" s="52" t="s">
        <v>276</v>
      </c>
      <c r="D458" s="29"/>
      <c r="E458" s="29"/>
      <c r="F458" s="129">
        <v>1270586.7699999998</v>
      </c>
      <c r="G458" s="129">
        <v>2829870.2299999995</v>
      </c>
      <c r="H458" s="129">
        <f t="shared" si="152"/>
        <v>-1559283.4599999997</v>
      </c>
      <c r="I458" s="99">
        <f t="shared" si="153"/>
        <v>-0.5510088213479669</v>
      </c>
      <c r="J458" s="115"/>
      <c r="K458" s="129">
        <v>4807283.42</v>
      </c>
      <c r="L458" s="129">
        <v>5931011.170000001</v>
      </c>
      <c r="M458" s="129">
        <f t="shared" si="154"/>
        <v>-1123727.750000001</v>
      </c>
      <c r="N458" s="99">
        <f t="shared" si="155"/>
        <v>-0.18946647001509537</v>
      </c>
      <c r="O458" s="115"/>
      <c r="P458" s="129">
        <v>8816646.92</v>
      </c>
      <c r="Q458" s="129">
        <v>10127409.66</v>
      </c>
      <c r="R458" s="129">
        <f t="shared" si="156"/>
        <v>-1310762.7400000002</v>
      </c>
      <c r="S458" s="99">
        <f t="shared" si="157"/>
        <v>-0.12942724586101123</v>
      </c>
      <c r="T458" s="115"/>
      <c r="U458" s="129">
        <v>13972619.689999998</v>
      </c>
      <c r="V458" s="129">
        <v>18135904.229999997</v>
      </c>
      <c r="W458" s="129">
        <f t="shared" si="158"/>
        <v>-4163284.539999999</v>
      </c>
      <c r="X458" s="99">
        <f t="shared" si="159"/>
        <v>-0.22956035095913163</v>
      </c>
    </row>
    <row r="459" spans="1:24" s="13" customFormat="1" ht="12.75">
      <c r="A459" s="13" t="s">
        <v>235</v>
      </c>
      <c r="B459" s="11"/>
      <c r="C459" s="51" t="s">
        <v>292</v>
      </c>
      <c r="D459" s="29"/>
      <c r="E459" s="29"/>
      <c r="F459" s="29">
        <v>54562623.724</v>
      </c>
      <c r="G459" s="29">
        <v>56136428.45499999</v>
      </c>
      <c r="H459" s="29">
        <f t="shared" si="152"/>
        <v>-1573804.7309999913</v>
      </c>
      <c r="I459" s="98">
        <f t="shared" si="153"/>
        <v>-0.02803535554923275</v>
      </c>
      <c r="J459" s="115"/>
      <c r="K459" s="29">
        <v>119337975.26000002</v>
      </c>
      <c r="L459" s="29">
        <v>116596158.23600008</v>
      </c>
      <c r="M459" s="29">
        <f t="shared" si="154"/>
        <v>2741817.0239999443</v>
      </c>
      <c r="N459" s="98">
        <f t="shared" si="155"/>
        <v>0.02351550055749079</v>
      </c>
      <c r="O459" s="115"/>
      <c r="P459" s="29">
        <v>184287867.6670001</v>
      </c>
      <c r="Q459" s="29">
        <v>163746918.63799998</v>
      </c>
      <c r="R459" s="29">
        <f t="shared" si="156"/>
        <v>20540949.029000103</v>
      </c>
      <c r="S459" s="98">
        <f t="shared" si="157"/>
        <v>0.12544327062673202</v>
      </c>
      <c r="T459" s="115"/>
      <c r="U459" s="29">
        <v>642847745.9479997</v>
      </c>
      <c r="V459" s="29">
        <v>595240215.517</v>
      </c>
      <c r="W459" s="29">
        <f t="shared" si="158"/>
        <v>47607530.430999756</v>
      </c>
      <c r="X459" s="98">
        <f t="shared" si="159"/>
        <v>0.07998036622853164</v>
      </c>
    </row>
    <row r="460" spans="6:24" ht="5.25" customHeight="1">
      <c r="F460" s="36" t="str">
        <f>IF(ABS(F159+F191+F197+F349+F386+F400+F445+F452+F458-F459)&gt;$C$574,$C$575," ")</f>
        <v> </v>
      </c>
      <c r="G460" s="36" t="str">
        <f>IF(ABS(G159+G191+G197+G349+G386+G400+G445+G452+G458-G459)&gt;$C$574,$C$575," ")</f>
        <v> </v>
      </c>
      <c r="H460" s="36" t="str">
        <f>IF(ABS(H159+H191+H197+H349+H386+H400+H445+H452+H458-H459)&gt;$C$574,$C$575," ")</f>
        <v> </v>
      </c>
      <c r="I460" s="100"/>
      <c r="K460" s="36" t="str">
        <f>IF(ABS(K159+K191+K197+K349+K386+K400+K445+K452+K458-K459)&gt;$C$574,$C$575," ")</f>
        <v> </v>
      </c>
      <c r="L460" s="36" t="str">
        <f>IF(ABS(L159+L191+L197+L349+L386+L400+L445+L452+L458-L459)&gt;$C$574,$C$575," ")</f>
        <v> </v>
      </c>
      <c r="M460" s="36" t="str">
        <f>IF(ABS(M159+M191+M197+M349+M386+M400+M445+M452+M458-M459)&gt;$C$574,$C$575," ")</f>
        <v> </v>
      </c>
      <c r="N460" s="100"/>
      <c r="P460" s="36" t="str">
        <f>IF(ABS(P159+P191+P197+P349+P386+P400+P445+P452+P458-P459)&gt;$C$574,$C$575," ")</f>
        <v> </v>
      </c>
      <c r="Q460" s="36" t="str">
        <f>IF(ABS(Q159+Q191+Q197+Q349+Q386+Q400+Q445+Q452+Q458-Q459)&gt;$C$574,$C$575," ")</f>
        <v> </v>
      </c>
      <c r="R460" s="36" t="str">
        <f>IF(ABS(R159+R191+R197+R349+R386+R400+R445+R452+R458-R459)&gt;$C$574,$C$575," ")</f>
        <v> </v>
      </c>
      <c r="S460" s="100"/>
      <c r="U460" s="36" t="str">
        <f>IF(ABS(U159+U191+U197+U349+U386+U400+U445+U452+U458-U459)&gt;$C$574,$C$575," ")</f>
        <v> </v>
      </c>
      <c r="V460" s="36" t="str">
        <f>IF(ABS(V159+V191+V197+V349+V386+V400+V445+V452+V458-V459)&gt;$C$574,$C$575," ")</f>
        <v> </v>
      </c>
      <c r="W460" s="36" t="str">
        <f>IF(ABS(W159+W191+W197+W349+W386+W400+W445+W452+W458-W459)&gt;$C$574,$C$575," ")</f>
        <v> </v>
      </c>
      <c r="X460" s="100"/>
    </row>
    <row r="461" spans="1:24" ht="12.75">
      <c r="A461" s="37" t="s">
        <v>236</v>
      </c>
      <c r="C461" s="12" t="s">
        <v>237</v>
      </c>
      <c r="D461" s="34"/>
      <c r="E461" s="34"/>
      <c r="F461" s="34">
        <v>6177615.972999996</v>
      </c>
      <c r="G461" s="34">
        <v>7853735.313999994</v>
      </c>
      <c r="H461" s="29">
        <f>(+F461-G461)</f>
        <v>-1676119.3409999982</v>
      </c>
      <c r="I461" s="98">
        <f>IF(G461&lt;0,IF(H461=0,0,IF(OR(G461=0,F461=0),"N.M.",IF(ABS(H461/G461)&gt;=10,"N.M.",H461/(-G461)))),IF(H461=0,0,IF(OR(G461=0,F461=0),"N.M.",IF(ABS(H461/G461)&gt;=10,"N.M.",H461/G461))))</f>
        <v>-0.21341683593692848</v>
      </c>
      <c r="J461" s="115"/>
      <c r="K461" s="34">
        <v>17289393.83299996</v>
      </c>
      <c r="L461" s="34">
        <v>15929207.934999986</v>
      </c>
      <c r="M461" s="29">
        <f>(+K461-L461)</f>
        <v>1360185.897999974</v>
      </c>
      <c r="N461" s="98">
        <f>IF(L461&lt;0,IF(M461=0,0,IF(OR(L461=0,K461=0),"N.M.",IF(ABS(M461/L461)&gt;=10,"N.M.",M461/(-L461)))),IF(M461=0,0,IF(OR(L461=0,K461=0),"N.M.",IF(ABS(M461/L461)&gt;=10,"N.M.",M461/L461))))</f>
        <v>0.08538942448050699</v>
      </c>
      <c r="O461" s="115"/>
      <c r="P461" s="34">
        <v>30058719.444999933</v>
      </c>
      <c r="Q461" s="34">
        <v>26226171.373000056</v>
      </c>
      <c r="R461" s="29">
        <f>(+P461-Q461)</f>
        <v>3832548.0719998777</v>
      </c>
      <c r="S461" s="98">
        <f>IF(Q461&lt;0,IF(R461=0,0,IF(OR(Q461=0,P461=0),"N.M.",IF(ABS(R461/Q461)&gt;=10,"N.M.",R461/(-Q461)))),IF(R461=0,0,IF(OR(Q461=0,P461=0),"N.M.",IF(ABS(R461/Q461)&gt;=10,"N.M.",R461/Q461))))</f>
        <v>0.14613448594885262</v>
      </c>
      <c r="T461" s="115"/>
      <c r="U461" s="34">
        <v>72290649.56399989</v>
      </c>
      <c r="V461" s="34">
        <v>63770914.51299997</v>
      </c>
      <c r="W461" s="29">
        <f>(+U461-V461)</f>
        <v>8519735.050999925</v>
      </c>
      <c r="X461" s="98">
        <f>IF(V461&lt;0,IF(W461=0,0,IF(OR(V461=0,U461=0),"N.M.",IF(ABS(W461/V461)&gt;=10,"N.M.",W461/(-V461)))),IF(W461=0,0,IF(OR(V461=0,U461=0),"N.M.",IF(ABS(W461/V461)&gt;=10,"N.M.",W461/V461))))</f>
        <v>0.13359907280713593</v>
      </c>
    </row>
    <row r="462" spans="1:24" ht="12.75">
      <c r="A462" s="37"/>
      <c r="C462" s="12"/>
      <c r="D462" s="34"/>
      <c r="E462" s="34"/>
      <c r="F462" s="34"/>
      <c r="G462" s="34"/>
      <c r="H462" s="29"/>
      <c r="I462" s="98">
        <f>IF(G462&lt;0,IF(H462=0,0,IF(OR(G462=0,F462=0),"N.M.",IF(ABS(H462/G462)&gt;=10,"N.M.",H462/(-G462)))),IF(H462=0,0,IF(OR(G462=0,F462=0),"N.M.",IF(ABS(H462/G462)&gt;=10,"N.M.",H462/G462))))</f>
        <v>0</v>
      </c>
      <c r="J462" s="115"/>
      <c r="K462" s="34"/>
      <c r="L462" s="34"/>
      <c r="M462" s="29"/>
      <c r="N462" s="98">
        <f>IF(L462&lt;0,IF(M462=0,0,IF(OR(L462=0,K462=0),"N.M.",IF(ABS(M462/L462)&gt;=10,"N.M.",M462/(-L462)))),IF(M462=0,0,IF(OR(L462=0,K462=0),"N.M.",IF(ABS(M462/L462)&gt;=10,"N.M.",M462/L462))))</f>
        <v>0</v>
      </c>
      <c r="O462" s="115"/>
      <c r="P462" s="34"/>
      <c r="Q462" s="34"/>
      <c r="R462" s="29"/>
      <c r="S462" s="98">
        <f>IF(Q462&lt;0,IF(R462=0,0,IF(OR(Q462=0,P462=0),"N.M.",IF(ABS(R462/Q462)&gt;=10,"N.M.",R462/(-Q462)))),IF(R462=0,0,IF(OR(Q462=0,P462=0),"N.M.",IF(ABS(R462/Q462)&gt;=10,"N.M.",R462/Q462))))</f>
        <v>0</v>
      </c>
      <c r="T462" s="115"/>
      <c r="U462" s="34"/>
      <c r="V462" s="34"/>
      <c r="W462" s="29"/>
      <c r="X462" s="98">
        <f>IF(V462&lt;0,IF(W462=0,0,IF(OR(V462=0,U462=0),"N.M.",IF(ABS(W462/V462)&gt;=10,"N.M.",W462/(-V462)))),IF(W462=0,0,IF(OR(V462=0,U462=0),"N.M.",IF(ABS(W462/V462)&gt;=10,"N.M.",W462/V462))))</f>
        <v>0</v>
      </c>
    </row>
    <row r="463" spans="2:24" s="30" customFormat="1" ht="4.5" customHeight="1" hidden="1" outlineLevel="1">
      <c r="B463" s="31"/>
      <c r="C463" s="58"/>
      <c r="D463" s="33"/>
      <c r="E463" s="33"/>
      <c r="F463" s="36"/>
      <c r="G463" s="36"/>
      <c r="H463" s="36"/>
      <c r="I463" s="100"/>
      <c r="J463" s="116"/>
      <c r="K463" s="36"/>
      <c r="L463" s="36"/>
      <c r="M463" s="36"/>
      <c r="N463" s="100"/>
      <c r="O463" s="116"/>
      <c r="P463" s="36"/>
      <c r="Q463" s="36"/>
      <c r="R463" s="36"/>
      <c r="S463" s="100"/>
      <c r="T463" s="116"/>
      <c r="U463" s="36"/>
      <c r="V463" s="36"/>
      <c r="W463" s="36"/>
      <c r="X463" s="100"/>
    </row>
    <row r="464" spans="1:24" s="14" customFormat="1" ht="12.75" hidden="1" outlineLevel="2">
      <c r="A464" s="14" t="s">
        <v>1315</v>
      </c>
      <c r="B464" s="14" t="s">
        <v>1316</v>
      </c>
      <c r="C464" s="54" t="s">
        <v>108</v>
      </c>
      <c r="D464" s="15"/>
      <c r="E464" s="15"/>
      <c r="F464" s="15">
        <v>83031.38</v>
      </c>
      <c r="G464" s="15">
        <v>70988.77</v>
      </c>
      <c r="H464" s="90">
        <f aca="true" t="shared" si="160" ref="H464:H476">+F464-G464</f>
        <v>12042.61</v>
      </c>
      <c r="I464" s="103">
        <f aca="true" t="shared" si="161" ref="I464:I476">IF(G464&lt;0,IF(H464=0,0,IF(OR(G464=0,F464=0),"N.M.",IF(ABS(H464/G464)&gt;=10,"N.M.",H464/(-G464)))),IF(H464=0,0,IF(OR(G464=0,F464=0),"N.M.",IF(ABS(H464/G464)&gt;=10,"N.M.",H464/G464))))</f>
        <v>0.1696410573108958</v>
      </c>
      <c r="J464" s="104"/>
      <c r="K464" s="15">
        <v>159900.35</v>
      </c>
      <c r="L464" s="15">
        <v>157187.94</v>
      </c>
      <c r="M464" s="90">
        <f aca="true" t="shared" si="162" ref="M464:M476">+K464-L464</f>
        <v>2712.4100000000035</v>
      </c>
      <c r="N464" s="103">
        <f aca="true" t="shared" si="163" ref="N464:N476">IF(L464&lt;0,IF(M464=0,0,IF(OR(L464=0,K464=0),"N.M.",IF(ABS(M464/L464)&gt;=10,"N.M.",M464/(-L464)))),IF(M464=0,0,IF(OR(L464=0,K464=0),"N.M.",IF(ABS(M464/L464)&gt;=10,"N.M.",M464/L464))))</f>
        <v>0.017255840365361385</v>
      </c>
      <c r="O464" s="104"/>
      <c r="P464" s="15">
        <v>242174.98</v>
      </c>
      <c r="Q464" s="15">
        <v>240366.72</v>
      </c>
      <c r="R464" s="90">
        <f aca="true" t="shared" si="164" ref="R464:R476">+P464-Q464</f>
        <v>1808.2600000000093</v>
      </c>
      <c r="S464" s="103">
        <f aca="true" t="shared" si="165" ref="S464:S476">IF(Q464&lt;0,IF(R464=0,0,IF(OR(Q464=0,P464=0),"N.M.",IF(ABS(R464/Q464)&gt;=10,"N.M.",R464/(-Q464)))),IF(R464=0,0,IF(OR(Q464=0,P464=0),"N.M.",IF(ABS(R464/Q464)&gt;=10,"N.M.",R464/Q464))))</f>
        <v>0.007522921642397123</v>
      </c>
      <c r="T464" s="104"/>
      <c r="U464" s="15">
        <v>770737.09</v>
      </c>
      <c r="V464" s="15">
        <v>569573.1000000001</v>
      </c>
      <c r="W464" s="90">
        <f aca="true" t="shared" si="166" ref="W464:W476">+U464-V464</f>
        <v>201163.98999999987</v>
      </c>
      <c r="X464" s="103">
        <f aca="true" t="shared" si="167" ref="X464:X476">IF(V464&lt;0,IF(W464=0,0,IF(OR(V464=0,U464=0),"N.M.",IF(ABS(W464/V464)&gt;=10,"N.M.",W464/(-V464)))),IF(W464=0,0,IF(OR(V464=0,U464=0),"N.M.",IF(ABS(W464/V464)&gt;=10,"N.M.",W464/V464))))</f>
        <v>0.35318379677691913</v>
      </c>
    </row>
    <row r="465" spans="1:24" ht="12.75" hidden="1" outlineLevel="1">
      <c r="A465" s="9" t="s">
        <v>354</v>
      </c>
      <c r="C465" s="66" t="s">
        <v>350</v>
      </c>
      <c r="D465" s="28"/>
      <c r="E465" s="28"/>
      <c r="F465" s="17">
        <v>83031.38</v>
      </c>
      <c r="G465" s="17">
        <v>70988.77</v>
      </c>
      <c r="H465" s="35">
        <f t="shared" si="160"/>
        <v>12042.61</v>
      </c>
      <c r="I465" s="95">
        <f t="shared" si="161"/>
        <v>0.1696410573108958</v>
      </c>
      <c r="K465" s="17">
        <v>159900.35</v>
      </c>
      <c r="L465" s="17">
        <v>157187.94</v>
      </c>
      <c r="M465" s="35">
        <f t="shared" si="162"/>
        <v>2712.4100000000035</v>
      </c>
      <c r="N465" s="95">
        <f t="shared" si="163"/>
        <v>0.017255840365361385</v>
      </c>
      <c r="P465" s="17">
        <v>242174.98</v>
      </c>
      <c r="Q465" s="17">
        <v>240366.72</v>
      </c>
      <c r="R465" s="35">
        <f t="shared" si="164"/>
        <v>1808.2600000000093</v>
      </c>
      <c r="S465" s="95">
        <f t="shared" si="165"/>
        <v>0.007522921642397123</v>
      </c>
      <c r="U465" s="17">
        <v>770737.09</v>
      </c>
      <c r="V465" s="17">
        <v>569573.1000000001</v>
      </c>
      <c r="W465" s="35">
        <f t="shared" si="166"/>
        <v>201163.98999999987</v>
      </c>
      <c r="X465" s="95">
        <f t="shared" si="167"/>
        <v>0.35318379677691913</v>
      </c>
    </row>
    <row r="466" spans="1:24" ht="12.75" hidden="1" outlineLevel="1">
      <c r="A466" s="9" t="s">
        <v>355</v>
      </c>
      <c r="C466" s="66" t="s">
        <v>351</v>
      </c>
      <c r="D466" s="28"/>
      <c r="E466" s="28"/>
      <c r="F466" s="17">
        <v>0</v>
      </c>
      <c r="G466" s="17">
        <v>0</v>
      </c>
      <c r="H466" s="35">
        <f t="shared" si="160"/>
        <v>0</v>
      </c>
      <c r="I466" s="95">
        <f t="shared" si="161"/>
        <v>0</v>
      </c>
      <c r="K466" s="17">
        <v>0</v>
      </c>
      <c r="L466" s="17">
        <v>0</v>
      </c>
      <c r="M466" s="35">
        <f t="shared" si="162"/>
        <v>0</v>
      </c>
      <c r="N466" s="95">
        <f t="shared" si="163"/>
        <v>0</v>
      </c>
      <c r="P466" s="17">
        <v>0</v>
      </c>
      <c r="Q466" s="17">
        <v>0</v>
      </c>
      <c r="R466" s="35">
        <f t="shared" si="164"/>
        <v>0</v>
      </c>
      <c r="S466" s="95">
        <f t="shared" si="165"/>
        <v>0</v>
      </c>
      <c r="U466" s="17">
        <v>0</v>
      </c>
      <c r="V466" s="17">
        <v>0</v>
      </c>
      <c r="W466" s="35">
        <f t="shared" si="166"/>
        <v>0</v>
      </c>
      <c r="X466" s="95">
        <f t="shared" si="167"/>
        <v>0</v>
      </c>
    </row>
    <row r="467" spans="1:24" s="14" customFormat="1" ht="12.75" hidden="1" outlineLevel="2">
      <c r="A467" s="14" t="s">
        <v>1317</v>
      </c>
      <c r="B467" s="14" t="s">
        <v>1318</v>
      </c>
      <c r="C467" s="54" t="s">
        <v>109</v>
      </c>
      <c r="D467" s="15"/>
      <c r="E467" s="15"/>
      <c r="F467" s="15">
        <v>2184.85</v>
      </c>
      <c r="G467" s="15">
        <v>2301.34</v>
      </c>
      <c r="H467" s="90">
        <f t="shared" si="160"/>
        <v>-116.49000000000024</v>
      </c>
      <c r="I467" s="103">
        <f t="shared" si="161"/>
        <v>-0.050618335404590466</v>
      </c>
      <c r="J467" s="104"/>
      <c r="K467" s="15">
        <v>4323.66</v>
      </c>
      <c r="L467" s="15">
        <v>4494.14</v>
      </c>
      <c r="M467" s="90">
        <f t="shared" si="162"/>
        <v>-170.48000000000047</v>
      </c>
      <c r="N467" s="103">
        <f t="shared" si="163"/>
        <v>-0.037933842737431514</v>
      </c>
      <c r="O467" s="104"/>
      <c r="P467" s="15">
        <v>6608.639999999999</v>
      </c>
      <c r="Q467" s="15">
        <v>6690.34</v>
      </c>
      <c r="R467" s="90">
        <f t="shared" si="164"/>
        <v>-81.70000000000073</v>
      </c>
      <c r="S467" s="103">
        <f t="shared" si="165"/>
        <v>-0.012211636478863664</v>
      </c>
      <c r="T467" s="104"/>
      <c r="U467" s="15">
        <v>41937.33</v>
      </c>
      <c r="V467" s="15">
        <v>34276.240000000005</v>
      </c>
      <c r="W467" s="90">
        <f t="shared" si="166"/>
        <v>7661.0899999999965</v>
      </c>
      <c r="X467" s="103">
        <f t="shared" si="167"/>
        <v>0.223510221657918</v>
      </c>
    </row>
    <row r="468" spans="1:24" s="14" customFormat="1" ht="12.75" hidden="1" outlineLevel="2">
      <c r="A468" s="14" t="s">
        <v>1319</v>
      </c>
      <c r="B468" s="14" t="s">
        <v>1320</v>
      </c>
      <c r="C468" s="54" t="s">
        <v>110</v>
      </c>
      <c r="D468" s="15"/>
      <c r="E468" s="15"/>
      <c r="F468" s="15">
        <v>12111.62</v>
      </c>
      <c r="G468" s="15">
        <v>100.24000000000001</v>
      </c>
      <c r="H468" s="90">
        <f t="shared" si="160"/>
        <v>12011.380000000001</v>
      </c>
      <c r="I468" s="103" t="str">
        <f t="shared" si="161"/>
        <v>N.M.</v>
      </c>
      <c r="J468" s="104"/>
      <c r="K468" s="15">
        <v>33971.85</v>
      </c>
      <c r="L468" s="15">
        <v>158.41</v>
      </c>
      <c r="M468" s="90">
        <f t="shared" si="162"/>
        <v>33813.439999999995</v>
      </c>
      <c r="N468" s="103" t="str">
        <f t="shared" si="163"/>
        <v>N.M.</v>
      </c>
      <c r="O468" s="104"/>
      <c r="P468" s="15">
        <v>57553.509999999995</v>
      </c>
      <c r="Q468" s="15">
        <v>669.6</v>
      </c>
      <c r="R468" s="90">
        <f t="shared" si="164"/>
        <v>56883.909999999996</v>
      </c>
      <c r="S468" s="103" t="str">
        <f t="shared" si="165"/>
        <v>N.M.</v>
      </c>
      <c r="T468" s="104"/>
      <c r="U468" s="15">
        <v>84527.08</v>
      </c>
      <c r="V468" s="15">
        <v>23474.25</v>
      </c>
      <c r="W468" s="90">
        <f t="shared" si="166"/>
        <v>61052.83</v>
      </c>
      <c r="X468" s="103">
        <f t="shared" si="167"/>
        <v>2.6008426254299923</v>
      </c>
    </row>
    <row r="469" spans="1:24" s="14" customFormat="1" ht="12.75" hidden="1" outlineLevel="2">
      <c r="A469" s="14" t="s">
        <v>1321</v>
      </c>
      <c r="B469" s="14" t="s">
        <v>1322</v>
      </c>
      <c r="C469" s="54" t="s">
        <v>111</v>
      </c>
      <c r="D469" s="15"/>
      <c r="E469" s="15"/>
      <c r="F469" s="15">
        <v>11469.59</v>
      </c>
      <c r="G469" s="15">
        <v>12649.58</v>
      </c>
      <c r="H469" s="90">
        <f t="shared" si="160"/>
        <v>-1179.9899999999998</v>
      </c>
      <c r="I469" s="103">
        <f t="shared" si="161"/>
        <v>-0.09328293903829217</v>
      </c>
      <c r="J469" s="104"/>
      <c r="K469" s="15">
        <v>23040.93</v>
      </c>
      <c r="L469" s="15">
        <v>25393.56</v>
      </c>
      <c r="M469" s="90">
        <f t="shared" si="162"/>
        <v>-2352.630000000001</v>
      </c>
      <c r="N469" s="103">
        <f t="shared" si="163"/>
        <v>-0.0926467183018057</v>
      </c>
      <c r="O469" s="104"/>
      <c r="P469" s="15">
        <v>34713.380000000005</v>
      </c>
      <c r="Q469" s="15">
        <v>38231.350000000006</v>
      </c>
      <c r="R469" s="90">
        <f t="shared" si="164"/>
        <v>-3517.970000000001</v>
      </c>
      <c r="S469" s="103">
        <f t="shared" si="165"/>
        <v>-0.09201793815808232</v>
      </c>
      <c r="T469" s="104"/>
      <c r="U469" s="15">
        <v>144212.87</v>
      </c>
      <c r="V469" s="15">
        <v>157897.82</v>
      </c>
      <c r="W469" s="90">
        <f t="shared" si="166"/>
        <v>-13684.950000000012</v>
      </c>
      <c r="X469" s="103">
        <f t="shared" si="167"/>
        <v>-0.08666965763048541</v>
      </c>
    </row>
    <row r="470" spans="1:24" ht="12.75" hidden="1" outlineLevel="1">
      <c r="A470" s="9" t="s">
        <v>356</v>
      </c>
      <c r="C470" s="66" t="s">
        <v>352</v>
      </c>
      <c r="D470" s="28"/>
      <c r="E470" s="28"/>
      <c r="F470" s="17">
        <v>25766.06</v>
      </c>
      <c r="G470" s="17">
        <v>15051.16</v>
      </c>
      <c r="H470" s="35">
        <f t="shared" si="160"/>
        <v>10714.900000000001</v>
      </c>
      <c r="I470" s="95">
        <f t="shared" si="161"/>
        <v>0.7118986177809552</v>
      </c>
      <c r="K470" s="17">
        <v>61336.439999999995</v>
      </c>
      <c r="L470" s="17">
        <v>30046.11</v>
      </c>
      <c r="M470" s="35">
        <f t="shared" si="162"/>
        <v>31290.329999999994</v>
      </c>
      <c r="N470" s="95">
        <f t="shared" si="163"/>
        <v>1.0414103522885323</v>
      </c>
      <c r="P470" s="17">
        <v>98875.53</v>
      </c>
      <c r="Q470" s="17">
        <v>45591.29</v>
      </c>
      <c r="R470" s="35">
        <f t="shared" si="164"/>
        <v>53284.24</v>
      </c>
      <c r="S470" s="95">
        <f t="shared" si="165"/>
        <v>1.168737274159165</v>
      </c>
      <c r="U470" s="17">
        <v>270677.28</v>
      </c>
      <c r="V470" s="17">
        <v>215648.31000000003</v>
      </c>
      <c r="W470" s="35">
        <f t="shared" si="166"/>
        <v>55028.97</v>
      </c>
      <c r="X470" s="95">
        <f t="shared" si="167"/>
        <v>0.25517923140691434</v>
      </c>
    </row>
    <row r="471" spans="1:24" ht="12.75" hidden="1" outlineLevel="1">
      <c r="A471" s="9" t="s">
        <v>357</v>
      </c>
      <c r="C471" s="66" t="s">
        <v>397</v>
      </c>
      <c r="D471" s="28"/>
      <c r="E471" s="28"/>
      <c r="F471" s="17">
        <v>0</v>
      </c>
      <c r="G471" s="17">
        <v>0</v>
      </c>
      <c r="H471" s="35">
        <f t="shared" si="160"/>
        <v>0</v>
      </c>
      <c r="I471" s="95">
        <f t="shared" si="161"/>
        <v>0</v>
      </c>
      <c r="K471" s="17">
        <v>0</v>
      </c>
      <c r="L471" s="17">
        <v>0</v>
      </c>
      <c r="M471" s="35">
        <f t="shared" si="162"/>
        <v>0</v>
      </c>
      <c r="N471" s="95">
        <f t="shared" si="163"/>
        <v>0</v>
      </c>
      <c r="P471" s="17">
        <v>0</v>
      </c>
      <c r="Q471" s="17">
        <v>0</v>
      </c>
      <c r="R471" s="35">
        <f t="shared" si="164"/>
        <v>0</v>
      </c>
      <c r="S471" s="95">
        <f t="shared" si="165"/>
        <v>0</v>
      </c>
      <c r="U471" s="17">
        <v>0</v>
      </c>
      <c r="V471" s="17">
        <v>0</v>
      </c>
      <c r="W471" s="35">
        <f t="shared" si="166"/>
        <v>0</v>
      </c>
      <c r="X471" s="95">
        <f t="shared" si="167"/>
        <v>0</v>
      </c>
    </row>
    <row r="472" spans="1:24" ht="12.75" hidden="1" outlineLevel="1">
      <c r="A472" s="35" t="s">
        <v>370</v>
      </c>
      <c r="C472" s="76" t="s">
        <v>374</v>
      </c>
      <c r="D472" s="28"/>
      <c r="E472" s="28"/>
      <c r="F472" s="17">
        <v>0</v>
      </c>
      <c r="G472" s="17">
        <v>0</v>
      </c>
      <c r="H472" s="35">
        <f t="shared" si="160"/>
        <v>0</v>
      </c>
      <c r="I472" s="95">
        <f t="shared" si="161"/>
        <v>0</v>
      </c>
      <c r="K472" s="17">
        <v>0</v>
      </c>
      <c r="L472" s="17">
        <v>0</v>
      </c>
      <c r="M472" s="35">
        <f t="shared" si="162"/>
        <v>0</v>
      </c>
      <c r="N472" s="95">
        <f t="shared" si="163"/>
        <v>0</v>
      </c>
      <c r="P472" s="17">
        <v>0</v>
      </c>
      <c r="Q472" s="17">
        <v>0</v>
      </c>
      <c r="R472" s="35">
        <f t="shared" si="164"/>
        <v>0</v>
      </c>
      <c r="S472" s="95">
        <f t="shared" si="165"/>
        <v>0</v>
      </c>
      <c r="U472" s="17">
        <v>0</v>
      </c>
      <c r="V472" s="17">
        <v>0</v>
      </c>
      <c r="W472" s="35">
        <f t="shared" si="166"/>
        <v>0</v>
      </c>
      <c r="X472" s="95">
        <f t="shared" si="167"/>
        <v>0</v>
      </c>
    </row>
    <row r="473" spans="1:24" ht="12.75" hidden="1" outlineLevel="1">
      <c r="A473" s="35" t="s">
        <v>371</v>
      </c>
      <c r="C473" s="76" t="s">
        <v>375</v>
      </c>
      <c r="D473" s="28"/>
      <c r="E473" s="28"/>
      <c r="F473" s="17">
        <v>0</v>
      </c>
      <c r="G473" s="17">
        <v>0</v>
      </c>
      <c r="H473" s="35">
        <f t="shared" si="160"/>
        <v>0</v>
      </c>
      <c r="I473" s="95">
        <f t="shared" si="161"/>
        <v>0</v>
      </c>
      <c r="K473" s="17">
        <v>0</v>
      </c>
      <c r="L473" s="17">
        <v>0</v>
      </c>
      <c r="M473" s="35">
        <f t="shared" si="162"/>
        <v>0</v>
      </c>
      <c r="N473" s="95">
        <f t="shared" si="163"/>
        <v>0</v>
      </c>
      <c r="P473" s="17">
        <v>0</v>
      </c>
      <c r="Q473" s="17">
        <v>0</v>
      </c>
      <c r="R473" s="35">
        <f t="shared" si="164"/>
        <v>0</v>
      </c>
      <c r="S473" s="95">
        <f t="shared" si="165"/>
        <v>0</v>
      </c>
      <c r="U473" s="17">
        <v>0</v>
      </c>
      <c r="V473" s="17">
        <v>0</v>
      </c>
      <c r="W473" s="35">
        <f t="shared" si="166"/>
        <v>0</v>
      </c>
      <c r="X473" s="95">
        <f t="shared" si="167"/>
        <v>0</v>
      </c>
    </row>
    <row r="474" spans="1:24" s="14" customFormat="1" ht="12.75" hidden="1" outlineLevel="2">
      <c r="A474" s="14" t="s">
        <v>1323</v>
      </c>
      <c r="B474" s="14" t="s">
        <v>1324</v>
      </c>
      <c r="C474" s="54" t="s">
        <v>112</v>
      </c>
      <c r="D474" s="15"/>
      <c r="E474" s="15"/>
      <c r="F474" s="15">
        <v>4600</v>
      </c>
      <c r="G474" s="15">
        <v>4600</v>
      </c>
      <c r="H474" s="90">
        <f t="shared" si="160"/>
        <v>0</v>
      </c>
      <c r="I474" s="103">
        <f t="shared" si="161"/>
        <v>0</v>
      </c>
      <c r="J474" s="104"/>
      <c r="K474" s="15">
        <v>9200</v>
      </c>
      <c r="L474" s="15">
        <v>9200</v>
      </c>
      <c r="M474" s="90">
        <f t="shared" si="162"/>
        <v>0</v>
      </c>
      <c r="N474" s="103">
        <f t="shared" si="163"/>
        <v>0</v>
      </c>
      <c r="O474" s="104"/>
      <c r="P474" s="15">
        <v>13800</v>
      </c>
      <c r="Q474" s="15">
        <v>13800</v>
      </c>
      <c r="R474" s="90">
        <f t="shared" si="164"/>
        <v>0</v>
      </c>
      <c r="S474" s="103">
        <f t="shared" si="165"/>
        <v>0</v>
      </c>
      <c r="T474" s="104"/>
      <c r="U474" s="15">
        <v>56200</v>
      </c>
      <c r="V474" s="15">
        <v>56175</v>
      </c>
      <c r="W474" s="90">
        <f t="shared" si="166"/>
        <v>25</v>
      </c>
      <c r="X474" s="103">
        <f t="shared" si="167"/>
        <v>0.0004450378282153983</v>
      </c>
    </row>
    <row r="475" spans="1:24" s="14" customFormat="1" ht="12.75" hidden="1" outlineLevel="2">
      <c r="A475" s="14" t="s">
        <v>1325</v>
      </c>
      <c r="B475" s="14" t="s">
        <v>1326</v>
      </c>
      <c r="C475" s="54" t="s">
        <v>113</v>
      </c>
      <c r="D475" s="15"/>
      <c r="E475" s="15"/>
      <c r="F475" s="15">
        <v>-555.8100000000001</v>
      </c>
      <c r="G475" s="15">
        <v>-555.8100000000001</v>
      </c>
      <c r="H475" s="90">
        <f t="shared" si="160"/>
        <v>0</v>
      </c>
      <c r="I475" s="103">
        <f t="shared" si="161"/>
        <v>0</v>
      </c>
      <c r="J475" s="104"/>
      <c r="K475" s="15">
        <v>-1111.6200000000001</v>
      </c>
      <c r="L475" s="15">
        <v>-1111.6200000000001</v>
      </c>
      <c r="M475" s="90">
        <f t="shared" si="162"/>
        <v>0</v>
      </c>
      <c r="N475" s="103">
        <f t="shared" si="163"/>
        <v>0</v>
      </c>
      <c r="O475" s="104"/>
      <c r="P475" s="15">
        <v>-1667.4300000000003</v>
      </c>
      <c r="Q475" s="15">
        <v>-1667.4300000000003</v>
      </c>
      <c r="R475" s="90">
        <f t="shared" si="164"/>
        <v>0</v>
      </c>
      <c r="S475" s="103">
        <f t="shared" si="165"/>
        <v>0</v>
      </c>
      <c r="T475" s="104"/>
      <c r="U475" s="15">
        <v>-6669.72</v>
      </c>
      <c r="V475" s="15">
        <v>-6669.72</v>
      </c>
      <c r="W475" s="90">
        <f t="shared" si="166"/>
        <v>0</v>
      </c>
      <c r="X475" s="103">
        <f t="shared" si="167"/>
        <v>0</v>
      </c>
    </row>
    <row r="476" spans="1:24" ht="12.75" hidden="1" outlineLevel="1">
      <c r="A476" s="35" t="s">
        <v>372</v>
      </c>
      <c r="C476" s="76" t="s">
        <v>401</v>
      </c>
      <c r="D476" s="28"/>
      <c r="E476" s="28"/>
      <c r="F476" s="17">
        <v>4044.19</v>
      </c>
      <c r="G476" s="17">
        <v>4044.19</v>
      </c>
      <c r="H476" s="35">
        <f t="shared" si="160"/>
        <v>0</v>
      </c>
      <c r="I476" s="95">
        <f t="shared" si="161"/>
        <v>0</v>
      </c>
      <c r="K476" s="17">
        <v>8088.38</v>
      </c>
      <c r="L476" s="17">
        <v>8088.38</v>
      </c>
      <c r="M476" s="35">
        <f t="shared" si="162"/>
        <v>0</v>
      </c>
      <c r="N476" s="95">
        <f t="shared" si="163"/>
        <v>0</v>
      </c>
      <c r="P476" s="17">
        <v>12132.57</v>
      </c>
      <c r="Q476" s="17">
        <v>12132.57</v>
      </c>
      <c r="R476" s="35">
        <f t="shared" si="164"/>
        <v>0</v>
      </c>
      <c r="S476" s="95">
        <f t="shared" si="165"/>
        <v>0</v>
      </c>
      <c r="U476" s="17">
        <v>49530.28</v>
      </c>
      <c r="V476" s="17">
        <v>49505.28</v>
      </c>
      <c r="W476" s="35">
        <f t="shared" si="166"/>
        <v>25</v>
      </c>
      <c r="X476" s="95">
        <f t="shared" si="167"/>
        <v>0.0005049966387423725</v>
      </c>
    </row>
    <row r="477" spans="1:24" s="14" customFormat="1" ht="12.75" hidden="1" outlineLevel="2">
      <c r="A477" s="14" t="s">
        <v>1327</v>
      </c>
      <c r="B477" s="14" t="s">
        <v>1328</v>
      </c>
      <c r="C477" s="54" t="s">
        <v>114</v>
      </c>
      <c r="D477" s="15"/>
      <c r="E477" s="15"/>
      <c r="F477" s="15">
        <v>0</v>
      </c>
      <c r="G477" s="15">
        <v>0</v>
      </c>
      <c r="H477" s="90">
        <f aca="true" t="shared" si="168" ref="H477:H495">+F477-G477</f>
        <v>0</v>
      </c>
      <c r="I477" s="103">
        <f aca="true" t="shared" si="169" ref="I477:I495">IF(G477&lt;0,IF(H477=0,0,IF(OR(G477=0,F477=0),"N.M.",IF(ABS(H477/G477)&gt;=10,"N.M.",H477/(-G477)))),IF(H477=0,0,IF(OR(G477=0,F477=0),"N.M.",IF(ABS(H477/G477)&gt;=10,"N.M.",H477/G477))))</f>
        <v>0</v>
      </c>
      <c r="J477" s="104"/>
      <c r="K477" s="15">
        <v>0</v>
      </c>
      <c r="L477" s="15">
        <v>0</v>
      </c>
      <c r="M477" s="90">
        <f aca="true" t="shared" si="170" ref="M477:M495">+K477-L477</f>
        <v>0</v>
      </c>
      <c r="N477" s="103">
        <f aca="true" t="shared" si="171" ref="N477:N495">IF(L477&lt;0,IF(M477=0,0,IF(OR(L477=0,K477=0),"N.M.",IF(ABS(M477/L477)&gt;=10,"N.M.",M477/(-L477)))),IF(M477=0,0,IF(OR(L477=0,K477=0),"N.M.",IF(ABS(M477/L477)&gt;=10,"N.M.",M477/L477))))</f>
        <v>0</v>
      </c>
      <c r="O477" s="104"/>
      <c r="P477" s="15">
        <v>0</v>
      </c>
      <c r="Q477" s="15">
        <v>0</v>
      </c>
      <c r="R477" s="90">
        <f aca="true" t="shared" si="172" ref="R477:R495">+P477-Q477</f>
        <v>0</v>
      </c>
      <c r="S477" s="103">
        <f aca="true" t="shared" si="173" ref="S477:S495">IF(Q477&lt;0,IF(R477=0,0,IF(OR(Q477=0,P477=0),"N.M.",IF(ABS(R477/Q477)&gt;=10,"N.M.",R477/(-Q477)))),IF(R477=0,0,IF(OR(Q477=0,P477=0),"N.M.",IF(ABS(R477/Q477)&gt;=10,"N.M.",R477/Q477))))</f>
        <v>0</v>
      </c>
      <c r="T477" s="104"/>
      <c r="U477" s="15">
        <v>-105822.61</v>
      </c>
      <c r="V477" s="15">
        <v>0</v>
      </c>
      <c r="W477" s="90">
        <f aca="true" t="shared" si="174" ref="W477:W495">+U477-V477</f>
        <v>-105822.61</v>
      </c>
      <c r="X477" s="103" t="str">
        <f aca="true" t="shared" si="175" ref="X477:X495">IF(V477&lt;0,IF(W477=0,0,IF(OR(V477=0,U477=0),"N.M.",IF(ABS(W477/V477)&gt;=10,"N.M.",W477/(-V477)))),IF(W477=0,0,IF(OR(V477=0,U477=0),"N.M.",IF(ABS(W477/V477)&gt;=10,"N.M.",W477/V477))))</f>
        <v>N.M.</v>
      </c>
    </row>
    <row r="478" spans="1:24" s="14" customFormat="1" ht="12.75" hidden="1" outlineLevel="2">
      <c r="A478" s="14" t="s">
        <v>1329</v>
      </c>
      <c r="B478" s="14" t="s">
        <v>1330</v>
      </c>
      <c r="C478" s="54" t="s">
        <v>115</v>
      </c>
      <c r="D478" s="15"/>
      <c r="E478" s="15"/>
      <c r="F478" s="15">
        <v>520</v>
      </c>
      <c r="G478" s="15">
        <v>645</v>
      </c>
      <c r="H478" s="90">
        <f t="shared" si="168"/>
        <v>-125</v>
      </c>
      <c r="I478" s="103">
        <f t="shared" si="169"/>
        <v>-0.1937984496124031</v>
      </c>
      <c r="J478" s="104"/>
      <c r="K478" s="15">
        <v>1012</v>
      </c>
      <c r="L478" s="15">
        <v>1045</v>
      </c>
      <c r="M478" s="90">
        <f t="shared" si="170"/>
        <v>-33</v>
      </c>
      <c r="N478" s="103">
        <f t="shared" si="171"/>
        <v>-0.031578947368421054</v>
      </c>
      <c r="O478" s="104"/>
      <c r="P478" s="15">
        <v>504</v>
      </c>
      <c r="Q478" s="15">
        <v>1445</v>
      </c>
      <c r="R478" s="90">
        <f t="shared" si="172"/>
        <v>-941</v>
      </c>
      <c r="S478" s="103">
        <f t="shared" si="173"/>
        <v>-0.6512110726643598</v>
      </c>
      <c r="T478" s="104"/>
      <c r="U478" s="15">
        <v>62558.9</v>
      </c>
      <c r="V478" s="15">
        <v>62106.9</v>
      </c>
      <c r="W478" s="90">
        <f t="shared" si="174"/>
        <v>452</v>
      </c>
      <c r="X478" s="103">
        <f t="shared" si="175"/>
        <v>0.007277774289169158</v>
      </c>
    </row>
    <row r="479" spans="1:24" s="14" customFormat="1" ht="12.75" hidden="1" outlineLevel="2">
      <c r="A479" s="14" t="s">
        <v>1331</v>
      </c>
      <c r="B479" s="14" t="s">
        <v>1332</v>
      </c>
      <c r="C479" s="54" t="s">
        <v>116</v>
      </c>
      <c r="D479" s="15"/>
      <c r="E479" s="15"/>
      <c r="F479" s="15">
        <v>0</v>
      </c>
      <c r="G479" s="15">
        <v>0</v>
      </c>
      <c r="H479" s="90">
        <f t="shared" si="168"/>
        <v>0</v>
      </c>
      <c r="I479" s="103">
        <f t="shared" si="169"/>
        <v>0</v>
      </c>
      <c r="J479" s="104"/>
      <c r="K479" s="15">
        <v>0</v>
      </c>
      <c r="L479" s="15">
        <v>0</v>
      </c>
      <c r="M479" s="90">
        <f t="shared" si="170"/>
        <v>0</v>
      </c>
      <c r="N479" s="103">
        <f t="shared" si="171"/>
        <v>0</v>
      </c>
      <c r="O479" s="104"/>
      <c r="P479" s="15">
        <v>0</v>
      </c>
      <c r="Q479" s="15">
        <v>0</v>
      </c>
      <c r="R479" s="90">
        <f t="shared" si="172"/>
        <v>0</v>
      </c>
      <c r="S479" s="103">
        <f t="shared" si="173"/>
        <v>0</v>
      </c>
      <c r="T479" s="104"/>
      <c r="U479" s="15">
        <v>156205.81</v>
      </c>
      <c r="V479" s="15">
        <v>74465.99</v>
      </c>
      <c r="W479" s="90">
        <f t="shared" si="174"/>
        <v>81739.81999999999</v>
      </c>
      <c r="X479" s="103">
        <f t="shared" si="175"/>
        <v>1.097679893868328</v>
      </c>
    </row>
    <row r="480" spans="1:24" s="14" customFormat="1" ht="12.75" hidden="1" outlineLevel="2">
      <c r="A480" s="14" t="s">
        <v>1333</v>
      </c>
      <c r="B480" s="14" t="s">
        <v>1334</v>
      </c>
      <c r="C480" s="54" t="s">
        <v>117</v>
      </c>
      <c r="D480" s="15"/>
      <c r="E480" s="15"/>
      <c r="F480" s="15">
        <v>1578.53</v>
      </c>
      <c r="G480" s="15">
        <v>1848.33</v>
      </c>
      <c r="H480" s="90">
        <f t="shared" si="168"/>
        <v>-269.79999999999995</v>
      </c>
      <c r="I480" s="103">
        <f t="shared" si="169"/>
        <v>-0.14596960499477904</v>
      </c>
      <c r="J480" s="104"/>
      <c r="K480" s="15">
        <v>3175.78</v>
      </c>
      <c r="L480" s="15">
        <v>3974.37</v>
      </c>
      <c r="M480" s="90">
        <f t="shared" si="170"/>
        <v>-798.5899999999997</v>
      </c>
      <c r="N480" s="103">
        <f t="shared" si="171"/>
        <v>-0.20093499095454115</v>
      </c>
      <c r="O480" s="104"/>
      <c r="P480" s="15">
        <v>4768.6</v>
      </c>
      <c r="Q480" s="15">
        <v>5917.47</v>
      </c>
      <c r="R480" s="90">
        <f t="shared" si="172"/>
        <v>-1148.87</v>
      </c>
      <c r="S480" s="103">
        <f t="shared" si="173"/>
        <v>-0.1941488507757538</v>
      </c>
      <c r="T480" s="104"/>
      <c r="U480" s="15">
        <v>22942.68</v>
      </c>
      <c r="V480" s="15">
        <v>25092.22</v>
      </c>
      <c r="W480" s="90">
        <f t="shared" si="174"/>
        <v>-2149.540000000001</v>
      </c>
      <c r="X480" s="103">
        <f t="shared" si="175"/>
        <v>-0.08566559674672072</v>
      </c>
    </row>
    <row r="481" spans="1:24" s="14" customFormat="1" ht="12.75" hidden="1" outlineLevel="2">
      <c r="A481" s="14" t="s">
        <v>1335</v>
      </c>
      <c r="B481" s="14" t="s">
        <v>1336</v>
      </c>
      <c r="C481" s="54" t="s">
        <v>118</v>
      </c>
      <c r="D481" s="15"/>
      <c r="E481" s="15"/>
      <c r="F481" s="15">
        <v>0</v>
      </c>
      <c r="G481" s="15">
        <v>0</v>
      </c>
      <c r="H481" s="90">
        <f t="shared" si="168"/>
        <v>0</v>
      </c>
      <c r="I481" s="103">
        <f t="shared" si="169"/>
        <v>0</v>
      </c>
      <c r="J481" s="104"/>
      <c r="K481" s="15">
        <v>0</v>
      </c>
      <c r="L481" s="15">
        <v>0</v>
      </c>
      <c r="M481" s="90">
        <f t="shared" si="170"/>
        <v>0</v>
      </c>
      <c r="N481" s="103">
        <f t="shared" si="171"/>
        <v>0</v>
      </c>
      <c r="O481" s="104"/>
      <c r="P481" s="15">
        <v>0.07</v>
      </c>
      <c r="Q481" s="15">
        <v>-0.86</v>
      </c>
      <c r="R481" s="90">
        <f t="shared" si="172"/>
        <v>0.9299999999999999</v>
      </c>
      <c r="S481" s="103">
        <f t="shared" si="173"/>
        <v>1.0813953488372092</v>
      </c>
      <c r="T481" s="104"/>
      <c r="U481" s="15">
        <v>-16.92</v>
      </c>
      <c r="V481" s="15">
        <v>-487.61</v>
      </c>
      <c r="W481" s="90">
        <f t="shared" si="174"/>
        <v>470.69</v>
      </c>
      <c r="X481" s="103">
        <f t="shared" si="175"/>
        <v>0.9653001374048932</v>
      </c>
    </row>
    <row r="482" spans="1:24" s="14" customFormat="1" ht="12.75" hidden="1" outlineLevel="2">
      <c r="A482" s="14" t="s">
        <v>1337</v>
      </c>
      <c r="B482" s="14" t="s">
        <v>1338</v>
      </c>
      <c r="C482" s="54" t="s">
        <v>119</v>
      </c>
      <c r="D482" s="15"/>
      <c r="E482" s="15"/>
      <c r="F482" s="15">
        <v>0</v>
      </c>
      <c r="G482" s="15">
        <v>235753</v>
      </c>
      <c r="H482" s="90">
        <f t="shared" si="168"/>
        <v>-235753</v>
      </c>
      <c r="I482" s="103" t="str">
        <f t="shared" si="169"/>
        <v>N.M.</v>
      </c>
      <c r="J482" s="104"/>
      <c r="K482" s="15">
        <v>0</v>
      </c>
      <c r="L482" s="15">
        <v>532008</v>
      </c>
      <c r="M482" s="90">
        <f t="shared" si="170"/>
        <v>-532008</v>
      </c>
      <c r="N482" s="103" t="str">
        <f t="shared" si="171"/>
        <v>N.M.</v>
      </c>
      <c r="O482" s="104"/>
      <c r="P482" s="15">
        <v>23303</v>
      </c>
      <c r="Q482" s="15">
        <v>309783</v>
      </c>
      <c r="R482" s="90">
        <f t="shared" si="172"/>
        <v>-286480</v>
      </c>
      <c r="S482" s="103">
        <f t="shared" si="173"/>
        <v>-0.9247763757210693</v>
      </c>
      <c r="T482" s="104"/>
      <c r="U482" s="15">
        <v>663123</v>
      </c>
      <c r="V482" s="15">
        <v>1083549</v>
      </c>
      <c r="W482" s="90">
        <f t="shared" si="174"/>
        <v>-420426</v>
      </c>
      <c r="X482" s="103">
        <f t="shared" si="175"/>
        <v>-0.3880082949640487</v>
      </c>
    </row>
    <row r="483" spans="1:24" s="14" customFormat="1" ht="12.75" hidden="1" outlineLevel="2">
      <c r="A483" s="14" t="s">
        <v>1339</v>
      </c>
      <c r="B483" s="14" t="s">
        <v>1340</v>
      </c>
      <c r="C483" s="54" t="s">
        <v>120</v>
      </c>
      <c r="D483" s="15"/>
      <c r="E483" s="15"/>
      <c r="F483" s="15">
        <v>0</v>
      </c>
      <c r="G483" s="15">
        <v>-171782</v>
      </c>
      <c r="H483" s="90">
        <f t="shared" si="168"/>
        <v>171782</v>
      </c>
      <c r="I483" s="103" t="str">
        <f t="shared" si="169"/>
        <v>N.M.</v>
      </c>
      <c r="J483" s="104"/>
      <c r="K483" s="15">
        <v>0</v>
      </c>
      <c r="L483" s="15">
        <v>-409318</v>
      </c>
      <c r="M483" s="90">
        <f t="shared" si="170"/>
        <v>409318</v>
      </c>
      <c r="N483" s="103" t="str">
        <f t="shared" si="171"/>
        <v>N.M.</v>
      </c>
      <c r="O483" s="104"/>
      <c r="P483" s="15">
        <v>28230</v>
      </c>
      <c r="Q483" s="15">
        <v>-123006</v>
      </c>
      <c r="R483" s="90">
        <f t="shared" si="172"/>
        <v>151236</v>
      </c>
      <c r="S483" s="103">
        <f t="shared" si="173"/>
        <v>1.2295009999512219</v>
      </c>
      <c r="T483" s="104"/>
      <c r="U483" s="15">
        <v>-235662</v>
      </c>
      <c r="V483" s="15">
        <v>-535534</v>
      </c>
      <c r="W483" s="90">
        <f t="shared" si="174"/>
        <v>299872</v>
      </c>
      <c r="X483" s="103">
        <f t="shared" si="175"/>
        <v>0.559949508341207</v>
      </c>
    </row>
    <row r="484" spans="1:24" s="14" customFormat="1" ht="12.75" hidden="1" outlineLevel="2">
      <c r="A484" s="14" t="s">
        <v>1341</v>
      </c>
      <c r="B484" s="14" t="s">
        <v>1342</v>
      </c>
      <c r="C484" s="54" t="s">
        <v>121</v>
      </c>
      <c r="D484" s="15"/>
      <c r="E484" s="15"/>
      <c r="F484" s="15">
        <v>0</v>
      </c>
      <c r="G484" s="15">
        <v>-66208.97</v>
      </c>
      <c r="H484" s="90">
        <f t="shared" si="168"/>
        <v>66208.97</v>
      </c>
      <c r="I484" s="103" t="str">
        <f t="shared" si="169"/>
        <v>N.M.</v>
      </c>
      <c r="J484" s="104"/>
      <c r="K484" s="15">
        <v>0</v>
      </c>
      <c r="L484" s="15">
        <v>-168946.24</v>
      </c>
      <c r="M484" s="90">
        <f t="shared" si="170"/>
        <v>168946.24</v>
      </c>
      <c r="N484" s="103" t="str">
        <f t="shared" si="171"/>
        <v>N.M.</v>
      </c>
      <c r="O484" s="104"/>
      <c r="P484" s="15">
        <v>-23243.53</v>
      </c>
      <c r="Q484" s="15">
        <v>-209533.05</v>
      </c>
      <c r="R484" s="90">
        <f t="shared" si="172"/>
        <v>186289.52</v>
      </c>
      <c r="S484" s="103">
        <f t="shared" si="173"/>
        <v>0.8890698627257132</v>
      </c>
      <c r="T484" s="104"/>
      <c r="U484" s="15">
        <v>-191354.6</v>
      </c>
      <c r="V484" s="15">
        <v>-113244.57999999999</v>
      </c>
      <c r="W484" s="90">
        <f t="shared" si="174"/>
        <v>-78110.02000000002</v>
      </c>
      <c r="X484" s="103">
        <f t="shared" si="175"/>
        <v>-0.6897462112535543</v>
      </c>
    </row>
    <row r="485" spans="1:24" s="14" customFormat="1" ht="12.75" hidden="1" outlineLevel="2">
      <c r="A485" s="14" t="s">
        <v>1343</v>
      </c>
      <c r="B485" s="14" t="s">
        <v>1344</v>
      </c>
      <c r="C485" s="54" t="s">
        <v>122</v>
      </c>
      <c r="D485" s="15"/>
      <c r="E485" s="15"/>
      <c r="F485" s="15">
        <v>0</v>
      </c>
      <c r="G485" s="15">
        <v>2237.9700000000003</v>
      </c>
      <c r="H485" s="90">
        <f t="shared" si="168"/>
        <v>-2237.9700000000003</v>
      </c>
      <c r="I485" s="103" t="str">
        <f t="shared" si="169"/>
        <v>N.M.</v>
      </c>
      <c r="J485" s="104"/>
      <c r="K485" s="15">
        <v>0</v>
      </c>
      <c r="L485" s="15">
        <v>46256.24</v>
      </c>
      <c r="M485" s="90">
        <f t="shared" si="170"/>
        <v>-46256.24</v>
      </c>
      <c r="N485" s="103" t="str">
        <f t="shared" si="171"/>
        <v>N.M.</v>
      </c>
      <c r="O485" s="104"/>
      <c r="P485" s="15">
        <v>-28289.47</v>
      </c>
      <c r="Q485" s="15">
        <v>22756.05</v>
      </c>
      <c r="R485" s="90">
        <f t="shared" si="172"/>
        <v>-51045.520000000004</v>
      </c>
      <c r="S485" s="103">
        <f t="shared" si="173"/>
        <v>-2.2431625875316676</v>
      </c>
      <c r="T485" s="104"/>
      <c r="U485" s="15">
        <v>-236106.4</v>
      </c>
      <c r="V485" s="15">
        <v>-434770.42000000004</v>
      </c>
      <c r="W485" s="90">
        <f t="shared" si="174"/>
        <v>198664.02000000005</v>
      </c>
      <c r="X485" s="103">
        <f t="shared" si="175"/>
        <v>0.45694005585752595</v>
      </c>
    </row>
    <row r="486" spans="1:24" s="14" customFormat="1" ht="12.75" hidden="1" outlineLevel="2">
      <c r="A486" s="14" t="s">
        <v>1345</v>
      </c>
      <c r="B486" s="14" t="s">
        <v>1346</v>
      </c>
      <c r="C486" s="54" t="s">
        <v>123</v>
      </c>
      <c r="D486" s="15"/>
      <c r="E486" s="15"/>
      <c r="F486" s="15">
        <v>44244.99</v>
      </c>
      <c r="G486" s="15">
        <v>387711.95</v>
      </c>
      <c r="H486" s="90">
        <f t="shared" si="168"/>
        <v>-343466.96</v>
      </c>
      <c r="I486" s="103">
        <f t="shared" si="169"/>
        <v>-0.8858817996195372</v>
      </c>
      <c r="J486" s="104"/>
      <c r="K486" s="15">
        <v>91429.64</v>
      </c>
      <c r="L486" s="15">
        <v>818730.97</v>
      </c>
      <c r="M486" s="90">
        <f t="shared" si="170"/>
        <v>-727301.33</v>
      </c>
      <c r="N486" s="103">
        <f t="shared" si="171"/>
        <v>-0.8883276151139122</v>
      </c>
      <c r="O486" s="104"/>
      <c r="P486" s="15">
        <v>487966.65</v>
      </c>
      <c r="Q486" s="15">
        <v>1164212.23</v>
      </c>
      <c r="R486" s="90">
        <f t="shared" si="172"/>
        <v>-676245.58</v>
      </c>
      <c r="S486" s="103">
        <f t="shared" si="173"/>
        <v>-0.5808610857833025</v>
      </c>
      <c r="T486" s="104"/>
      <c r="U486" s="15">
        <v>4073733.61</v>
      </c>
      <c r="V486" s="15">
        <v>4623908.97</v>
      </c>
      <c r="W486" s="90">
        <f t="shared" si="174"/>
        <v>-550175.3599999999</v>
      </c>
      <c r="X486" s="103">
        <f t="shared" si="175"/>
        <v>-0.11898490294024969</v>
      </c>
    </row>
    <row r="487" spans="1:24" s="14" customFormat="1" ht="12.75" hidden="1" outlineLevel="2">
      <c r="A487" s="14" t="s">
        <v>1347</v>
      </c>
      <c r="B487" s="14" t="s">
        <v>1348</v>
      </c>
      <c r="C487" s="54" t="s">
        <v>124</v>
      </c>
      <c r="D487" s="15"/>
      <c r="E487" s="15"/>
      <c r="F487" s="15">
        <v>-50011.72</v>
      </c>
      <c r="G487" s="15">
        <v>-347079.86</v>
      </c>
      <c r="H487" s="90">
        <f t="shared" si="168"/>
        <v>297068.14</v>
      </c>
      <c r="I487" s="103">
        <f t="shared" si="169"/>
        <v>0.8559071678777329</v>
      </c>
      <c r="J487" s="104"/>
      <c r="K487" s="15">
        <v>-107178.3</v>
      </c>
      <c r="L487" s="15">
        <v>-730920.99</v>
      </c>
      <c r="M487" s="90">
        <f t="shared" si="170"/>
        <v>623742.69</v>
      </c>
      <c r="N487" s="103">
        <f t="shared" si="171"/>
        <v>0.853365409577306</v>
      </c>
      <c r="O487" s="104"/>
      <c r="P487" s="15">
        <v>-474100.98</v>
      </c>
      <c r="Q487" s="15">
        <v>-1048668.62</v>
      </c>
      <c r="R487" s="90">
        <f t="shared" si="172"/>
        <v>574567.6400000001</v>
      </c>
      <c r="S487" s="103">
        <f t="shared" si="173"/>
        <v>0.547902005497218</v>
      </c>
      <c r="T487" s="104"/>
      <c r="U487" s="15">
        <v>-3812670.08</v>
      </c>
      <c r="V487" s="15">
        <v>-3819369.95</v>
      </c>
      <c r="W487" s="90">
        <f t="shared" si="174"/>
        <v>6699.870000000112</v>
      </c>
      <c r="X487" s="103">
        <f t="shared" si="175"/>
        <v>0.001754181995383849</v>
      </c>
    </row>
    <row r="488" spans="1:24" s="14" customFormat="1" ht="12.75" hidden="1" outlineLevel="2">
      <c r="A488" s="14" t="s">
        <v>1349</v>
      </c>
      <c r="B488" s="14" t="s">
        <v>1350</v>
      </c>
      <c r="C488" s="54" t="s">
        <v>125</v>
      </c>
      <c r="D488" s="15"/>
      <c r="E488" s="15"/>
      <c r="F488" s="15">
        <v>-20752.73</v>
      </c>
      <c r="G488" s="15">
        <v>-108055.26000000001</v>
      </c>
      <c r="H488" s="90">
        <f t="shared" si="168"/>
        <v>87302.53000000001</v>
      </c>
      <c r="I488" s="103">
        <f t="shared" si="169"/>
        <v>0.8079433615725881</v>
      </c>
      <c r="J488" s="104"/>
      <c r="K488" s="15">
        <v>-12988.18</v>
      </c>
      <c r="L488" s="15">
        <v>-202190.798</v>
      </c>
      <c r="M488" s="90">
        <f t="shared" si="170"/>
        <v>189202.61800000002</v>
      </c>
      <c r="N488" s="103">
        <f t="shared" si="171"/>
        <v>0.9357627541486829</v>
      </c>
      <c r="O488" s="104"/>
      <c r="P488" s="15">
        <v>-23557.42</v>
      </c>
      <c r="Q488" s="15">
        <v>-182438.17</v>
      </c>
      <c r="R488" s="90">
        <f t="shared" si="172"/>
        <v>158880.75</v>
      </c>
      <c r="S488" s="103">
        <f t="shared" si="173"/>
        <v>0.8708744995633314</v>
      </c>
      <c r="T488" s="104"/>
      <c r="U488" s="15">
        <v>-567367.16</v>
      </c>
      <c r="V488" s="15">
        <v>-314085.82</v>
      </c>
      <c r="W488" s="90">
        <f t="shared" si="174"/>
        <v>-253281.34000000003</v>
      </c>
      <c r="X488" s="103">
        <f t="shared" si="175"/>
        <v>-0.806408070252901</v>
      </c>
    </row>
    <row r="489" spans="1:24" s="14" customFormat="1" ht="12.75" hidden="1" outlineLevel="2">
      <c r="A489" s="14" t="s">
        <v>1351</v>
      </c>
      <c r="B489" s="14" t="s">
        <v>1352</v>
      </c>
      <c r="C489" s="54" t="s">
        <v>126</v>
      </c>
      <c r="D489" s="15"/>
      <c r="E489" s="15"/>
      <c r="F489" s="15">
        <v>0</v>
      </c>
      <c r="G489" s="15">
        <v>783.99</v>
      </c>
      <c r="H489" s="90">
        <f t="shared" si="168"/>
        <v>-783.99</v>
      </c>
      <c r="I489" s="103" t="str">
        <f t="shared" si="169"/>
        <v>N.M.</v>
      </c>
      <c r="J489" s="104"/>
      <c r="K489" s="15">
        <v>-1106.89</v>
      </c>
      <c r="L489" s="15">
        <v>-234.58</v>
      </c>
      <c r="M489" s="90">
        <f t="shared" si="170"/>
        <v>-872.3100000000001</v>
      </c>
      <c r="N489" s="103">
        <f t="shared" si="171"/>
        <v>-3.7186034615056696</v>
      </c>
      <c r="O489" s="104"/>
      <c r="P489" s="15">
        <v>-1125.97</v>
      </c>
      <c r="Q489" s="15">
        <v>-12119.6</v>
      </c>
      <c r="R489" s="90">
        <f t="shared" si="172"/>
        <v>10993.630000000001</v>
      </c>
      <c r="S489" s="103">
        <f t="shared" si="173"/>
        <v>0.9070951186507806</v>
      </c>
      <c r="T489" s="104"/>
      <c r="U489" s="15">
        <v>-783.5700000000002</v>
      </c>
      <c r="V489" s="15">
        <v>-1613.31</v>
      </c>
      <c r="W489" s="90">
        <f t="shared" si="174"/>
        <v>829.7399999999998</v>
      </c>
      <c r="X489" s="103">
        <f t="shared" si="175"/>
        <v>0.5143090912471874</v>
      </c>
    </row>
    <row r="490" spans="1:24" s="14" customFormat="1" ht="12.75" hidden="1" outlineLevel="2">
      <c r="A490" s="14" t="s">
        <v>1353</v>
      </c>
      <c r="B490" s="14" t="s">
        <v>1354</v>
      </c>
      <c r="C490" s="54" t="s">
        <v>127</v>
      </c>
      <c r="D490" s="15"/>
      <c r="E490" s="15"/>
      <c r="F490" s="15">
        <v>255</v>
      </c>
      <c r="G490" s="15">
        <v>0</v>
      </c>
      <c r="H490" s="90">
        <f t="shared" si="168"/>
        <v>255</v>
      </c>
      <c r="I490" s="103" t="str">
        <f t="shared" si="169"/>
        <v>N.M.</v>
      </c>
      <c r="J490" s="104"/>
      <c r="K490" s="15">
        <v>-435</v>
      </c>
      <c r="L490" s="15">
        <v>0</v>
      </c>
      <c r="M490" s="90">
        <f t="shared" si="170"/>
        <v>-435</v>
      </c>
      <c r="N490" s="103" t="str">
        <f t="shared" si="171"/>
        <v>N.M.</v>
      </c>
      <c r="O490" s="104"/>
      <c r="P490" s="15">
        <v>-796</v>
      </c>
      <c r="Q490" s="15">
        <v>0</v>
      </c>
      <c r="R490" s="90">
        <f t="shared" si="172"/>
        <v>-796</v>
      </c>
      <c r="S490" s="103" t="str">
        <f t="shared" si="173"/>
        <v>N.M.</v>
      </c>
      <c r="T490" s="104"/>
      <c r="U490" s="15">
        <v>-45507.55</v>
      </c>
      <c r="V490" s="15">
        <v>-1061</v>
      </c>
      <c r="W490" s="90">
        <f t="shared" si="174"/>
        <v>-44446.55</v>
      </c>
      <c r="X490" s="103" t="str">
        <f t="shared" si="175"/>
        <v>N.M.</v>
      </c>
    </row>
    <row r="491" spans="1:24" s="14" customFormat="1" ht="12.75" hidden="1" outlineLevel="2">
      <c r="A491" s="14" t="s">
        <v>1355</v>
      </c>
      <c r="B491" s="14" t="s">
        <v>1356</v>
      </c>
      <c r="C491" s="54" t="s">
        <v>128</v>
      </c>
      <c r="D491" s="15"/>
      <c r="E491" s="15"/>
      <c r="F491" s="15">
        <v>31970</v>
      </c>
      <c r="G491" s="15">
        <v>82148</v>
      </c>
      <c r="H491" s="90">
        <f t="shared" si="168"/>
        <v>-50178</v>
      </c>
      <c r="I491" s="103">
        <f t="shared" si="169"/>
        <v>-0.6108243657788381</v>
      </c>
      <c r="J491" s="104"/>
      <c r="K491" s="15">
        <v>35142</v>
      </c>
      <c r="L491" s="15">
        <v>149466</v>
      </c>
      <c r="M491" s="90">
        <f t="shared" si="170"/>
        <v>-114324</v>
      </c>
      <c r="N491" s="103">
        <f t="shared" si="171"/>
        <v>-0.7648829834209787</v>
      </c>
      <c r="O491" s="104"/>
      <c r="P491" s="15">
        <v>21930</v>
      </c>
      <c r="Q491" s="15">
        <v>111753</v>
      </c>
      <c r="R491" s="90">
        <f t="shared" si="172"/>
        <v>-89823</v>
      </c>
      <c r="S491" s="103">
        <f t="shared" si="173"/>
        <v>-0.8037636573514805</v>
      </c>
      <c r="T491" s="104"/>
      <c r="U491" s="15">
        <v>356452</v>
      </c>
      <c r="V491" s="15">
        <v>24074</v>
      </c>
      <c r="W491" s="90">
        <f t="shared" si="174"/>
        <v>332378</v>
      </c>
      <c r="X491" s="103" t="str">
        <f t="shared" si="175"/>
        <v>N.M.</v>
      </c>
    </row>
    <row r="492" spans="1:24" s="14" customFormat="1" ht="12.75" hidden="1" outlineLevel="2">
      <c r="A492" s="14" t="s">
        <v>1357</v>
      </c>
      <c r="B492" s="14" t="s">
        <v>1358</v>
      </c>
      <c r="C492" s="54" t="s">
        <v>129</v>
      </c>
      <c r="D492" s="15"/>
      <c r="E492" s="15"/>
      <c r="F492" s="15">
        <v>-4297.07</v>
      </c>
      <c r="G492" s="15">
        <v>-16973.91</v>
      </c>
      <c r="H492" s="90">
        <f t="shared" si="168"/>
        <v>12676.84</v>
      </c>
      <c r="I492" s="103">
        <f t="shared" si="169"/>
        <v>0.7468426544031399</v>
      </c>
      <c r="J492" s="104"/>
      <c r="K492" s="15">
        <v>-7388.78</v>
      </c>
      <c r="L492" s="15">
        <v>-39588.23</v>
      </c>
      <c r="M492" s="90">
        <f t="shared" si="170"/>
        <v>32199.450000000004</v>
      </c>
      <c r="N492" s="103">
        <f t="shared" si="171"/>
        <v>0.813359172663188</v>
      </c>
      <c r="O492" s="104"/>
      <c r="P492" s="15">
        <v>-12712.66</v>
      </c>
      <c r="Q492" s="15">
        <v>-49094.25</v>
      </c>
      <c r="R492" s="90">
        <f t="shared" si="172"/>
        <v>36381.59</v>
      </c>
      <c r="S492" s="103">
        <f t="shared" si="173"/>
        <v>0.7410560299831446</v>
      </c>
      <c r="T492" s="104"/>
      <c r="U492" s="15">
        <v>-38913.43</v>
      </c>
      <c r="V492" s="15">
        <v>-13130.580000000002</v>
      </c>
      <c r="W492" s="90">
        <f t="shared" si="174"/>
        <v>-25782.85</v>
      </c>
      <c r="X492" s="103">
        <f t="shared" si="175"/>
        <v>-1.9635728200886782</v>
      </c>
    </row>
    <row r="493" spans="1:24" s="14" customFormat="1" ht="12.75" hidden="1" outlineLevel="2">
      <c r="A493" s="14" t="s">
        <v>1359</v>
      </c>
      <c r="B493" s="14" t="s">
        <v>1360</v>
      </c>
      <c r="C493" s="54" t="s">
        <v>130</v>
      </c>
      <c r="D493" s="15"/>
      <c r="E493" s="15"/>
      <c r="F493" s="15">
        <v>-1937.0900000000001</v>
      </c>
      <c r="G493" s="15">
        <v>-165.38</v>
      </c>
      <c r="H493" s="90">
        <f t="shared" si="168"/>
        <v>-1771.71</v>
      </c>
      <c r="I493" s="103" t="str">
        <f t="shared" si="169"/>
        <v>N.M.</v>
      </c>
      <c r="J493" s="104"/>
      <c r="K493" s="15">
        <v>-3560.6800000000003</v>
      </c>
      <c r="L493" s="15">
        <v>-575.52</v>
      </c>
      <c r="M493" s="90">
        <f t="shared" si="170"/>
        <v>-2985.1600000000003</v>
      </c>
      <c r="N493" s="103">
        <f t="shared" si="171"/>
        <v>-5.186891854323048</v>
      </c>
      <c r="O493" s="104"/>
      <c r="P493" s="15">
        <v>-3755.9500000000003</v>
      </c>
      <c r="Q493" s="15">
        <v>-1097.5</v>
      </c>
      <c r="R493" s="90">
        <f t="shared" si="172"/>
        <v>-2658.4500000000003</v>
      </c>
      <c r="S493" s="103">
        <f t="shared" si="173"/>
        <v>-2.4222779043280185</v>
      </c>
      <c r="T493" s="104"/>
      <c r="U493" s="15">
        <v>-11241.82</v>
      </c>
      <c r="V493" s="15">
        <v>-4459.04</v>
      </c>
      <c r="W493" s="90">
        <f t="shared" si="174"/>
        <v>-6782.78</v>
      </c>
      <c r="X493" s="103">
        <f t="shared" si="175"/>
        <v>-1.5211301087229538</v>
      </c>
    </row>
    <row r="494" spans="1:24" s="14" customFormat="1" ht="12.75" hidden="1" outlineLevel="2">
      <c r="A494" s="14" t="s">
        <v>1361</v>
      </c>
      <c r="B494" s="14" t="s">
        <v>1362</v>
      </c>
      <c r="C494" s="54" t="s">
        <v>131</v>
      </c>
      <c r="D494" s="15"/>
      <c r="E494" s="15"/>
      <c r="F494" s="15">
        <v>0</v>
      </c>
      <c r="G494" s="15">
        <v>488.01</v>
      </c>
      <c r="H494" s="90">
        <f t="shared" si="168"/>
        <v>-488.01</v>
      </c>
      <c r="I494" s="103" t="str">
        <f t="shared" si="169"/>
        <v>N.M.</v>
      </c>
      <c r="J494" s="104"/>
      <c r="K494" s="15">
        <v>1077.03</v>
      </c>
      <c r="L494" s="15">
        <v>607.75</v>
      </c>
      <c r="M494" s="90">
        <f t="shared" si="170"/>
        <v>469.28</v>
      </c>
      <c r="N494" s="103">
        <f t="shared" si="171"/>
        <v>0.7721596051007815</v>
      </c>
      <c r="O494" s="104"/>
      <c r="P494" s="15">
        <v>1077.03</v>
      </c>
      <c r="Q494" s="15">
        <v>11079</v>
      </c>
      <c r="R494" s="90">
        <f t="shared" si="172"/>
        <v>-10001.97</v>
      </c>
      <c r="S494" s="103">
        <f t="shared" si="173"/>
        <v>-0.9027863525588952</v>
      </c>
      <c r="T494" s="104"/>
      <c r="U494" s="15">
        <v>-3150.9500000000007</v>
      </c>
      <c r="V494" s="15">
        <v>14894.380000000001</v>
      </c>
      <c r="W494" s="90">
        <f t="shared" si="174"/>
        <v>-18045.33</v>
      </c>
      <c r="X494" s="103">
        <f t="shared" si="175"/>
        <v>-1.21155294815897</v>
      </c>
    </row>
    <row r="495" spans="1:24" s="14" customFormat="1" ht="12.75" hidden="1" outlineLevel="2">
      <c r="A495" s="14" t="s">
        <v>1363</v>
      </c>
      <c r="B495" s="14" t="s">
        <v>1364</v>
      </c>
      <c r="C495" s="54" t="s">
        <v>132</v>
      </c>
      <c r="D495" s="15"/>
      <c r="E495" s="15"/>
      <c r="F495" s="15">
        <v>0</v>
      </c>
      <c r="G495" s="15">
        <v>0</v>
      </c>
      <c r="H495" s="90">
        <f t="shared" si="168"/>
        <v>0</v>
      </c>
      <c r="I495" s="103">
        <f t="shared" si="169"/>
        <v>0</v>
      </c>
      <c r="J495" s="104"/>
      <c r="K495" s="15">
        <v>0</v>
      </c>
      <c r="L495" s="15">
        <v>0</v>
      </c>
      <c r="M495" s="90">
        <f t="shared" si="170"/>
        <v>0</v>
      </c>
      <c r="N495" s="103">
        <f t="shared" si="171"/>
        <v>0</v>
      </c>
      <c r="O495" s="104"/>
      <c r="P495" s="15">
        <v>0</v>
      </c>
      <c r="Q495" s="15">
        <v>0</v>
      </c>
      <c r="R495" s="90">
        <f t="shared" si="172"/>
        <v>0</v>
      </c>
      <c r="S495" s="103">
        <f t="shared" si="173"/>
        <v>0</v>
      </c>
      <c r="T495" s="104"/>
      <c r="U495" s="15">
        <v>328.53000000000003</v>
      </c>
      <c r="V495" s="15">
        <v>0</v>
      </c>
      <c r="W495" s="90">
        <f t="shared" si="174"/>
        <v>328.53000000000003</v>
      </c>
      <c r="X495" s="103" t="str">
        <f t="shared" si="175"/>
        <v>N.M.</v>
      </c>
    </row>
    <row r="496" spans="1:24" ht="12.75" hidden="1" outlineLevel="1">
      <c r="A496" s="35" t="s">
        <v>373</v>
      </c>
      <c r="C496" s="76" t="s">
        <v>402</v>
      </c>
      <c r="D496" s="28"/>
      <c r="E496" s="28"/>
      <c r="F496" s="17">
        <v>1569.9099999999962</v>
      </c>
      <c r="G496" s="17">
        <v>1350.8699999999726</v>
      </c>
      <c r="H496" s="35">
        <f>+F496-G496</f>
        <v>219.0400000000236</v>
      </c>
      <c r="I496" s="95">
        <f>IF(G496&lt;0,IF(H496=0,0,IF(OR(G496=0,F496=0),"N.M.",IF(ABS(H496/G496)&gt;=10,"N.M.",H496/(-G496)))),IF(H496=0,0,IF(OR(G496=0,F496=0),"N.M.",IF(ABS(H496/G496)&gt;=10,"N.M.",H496/G496))))</f>
        <v>0.16214735688854445</v>
      </c>
      <c r="K496" s="17">
        <v>-821.3800000000044</v>
      </c>
      <c r="L496" s="17">
        <v>313.971999999962</v>
      </c>
      <c r="M496" s="35">
        <f>+K496-L496</f>
        <v>-1135.3519999999664</v>
      </c>
      <c r="N496" s="95">
        <f>IF(L496&lt;0,IF(M496=0,0,IF(OR(L496=0,K496=0),"N.M.",IF(ABS(M496/L496)&gt;=10,"N.M.",M496/(-L496)))),IF(M496=0,0,IF(OR(L496=0,K496=0),"N.M.",IF(ABS(M496/L496)&gt;=10,"N.M.",M496/L496))))</f>
        <v>-3.6160931548039437</v>
      </c>
      <c r="P496" s="17">
        <v>197.37000000002467</v>
      </c>
      <c r="Q496" s="17">
        <v>987.6999999999648</v>
      </c>
      <c r="R496" s="35">
        <f>+P496-Q496</f>
        <v>-790.3299999999401</v>
      </c>
      <c r="S496" s="95">
        <f>IF(Q496&lt;0,IF(R496=0,0,IF(OR(Q496=0,P496=0),"N.M.",IF(ABS(R496/Q496)&gt;=10,"N.M.",R496/(-Q496)))),IF(R496=0,0,IF(OR(Q496=0,P496=0),"N.M.",IF(ABS(R496/Q496)&gt;=10,"N.M.",R496/Q496))))</f>
        <v>-0.8001721170395548</v>
      </c>
      <c r="U496" s="17">
        <v>86747.4399999996</v>
      </c>
      <c r="V496" s="17">
        <v>670335.15</v>
      </c>
      <c r="W496" s="35">
        <f>+U496-V496</f>
        <v>-583587.7100000004</v>
      </c>
      <c r="X496" s="95">
        <f>IF(V496&lt;0,IF(W496=0,0,IF(OR(V496=0,U496=0),"N.M.",IF(ABS(W496/V496)&gt;=10,"N.M.",W496/(-V496)))),IF(W496=0,0,IF(OR(V496=0,U496=0),"N.M.",IF(ABS(W496/V496)&gt;=10,"N.M.",W496/V496))))</f>
        <v>-0.8705909424561734</v>
      </c>
    </row>
    <row r="497" spans="1:24" ht="12.75" hidden="1" outlineLevel="1">
      <c r="A497" s="9" t="s">
        <v>377</v>
      </c>
      <c r="C497" s="66" t="s">
        <v>353</v>
      </c>
      <c r="D497" s="28"/>
      <c r="E497" s="28"/>
      <c r="F497" s="17">
        <v>5614.1</v>
      </c>
      <c r="G497" s="17">
        <v>5395.06</v>
      </c>
      <c r="H497" s="35">
        <f>+F497-G497</f>
        <v>219.03999999999996</v>
      </c>
      <c r="I497" s="95">
        <f>IF(G497&lt;0,IF(H497=0,0,IF(OR(G497=0,F497=0),"N.M.",IF(ABS(H497/G497)&gt;=10,"N.M.",H497/(-G497)))),IF(H497=0,0,IF(OR(G497=0,F497=0),"N.M.",IF(ABS(H497/G497)&gt;=10,"N.M.",H497/G497))))</f>
        <v>0.04060010454007925</v>
      </c>
      <c r="K497" s="17">
        <v>7267</v>
      </c>
      <c r="L497" s="17">
        <v>8402.352</v>
      </c>
      <c r="M497" s="35">
        <f>+K497-L497</f>
        <v>-1135.3520000000008</v>
      </c>
      <c r="N497" s="95">
        <f>IF(L497&lt;0,IF(M497=0,0,IF(OR(L497=0,K497=0),"N.M.",IF(ABS(M497/L497)&gt;=10,"N.M.",M497/(-L497)))),IF(M497=0,0,IF(OR(L497=0,K497=0),"N.M.",IF(ABS(M497/L497)&gt;=10,"N.M.",M497/L497))))</f>
        <v>-0.13512311790793824</v>
      </c>
      <c r="P497" s="17">
        <v>12329.94</v>
      </c>
      <c r="Q497" s="17">
        <v>13120.269999999999</v>
      </c>
      <c r="R497" s="35">
        <f>+P497-Q497</f>
        <v>-790.3299999999981</v>
      </c>
      <c r="S497" s="95">
        <f>IF(Q497&lt;0,IF(R497=0,0,IF(OR(Q497=0,P497=0),"N.M.",IF(ABS(R497/Q497)&gt;=10,"N.M.",R497/(-Q497)))),IF(R497=0,0,IF(OR(Q497=0,P497=0),"N.M.",IF(ABS(R497/Q497)&gt;=10,"N.M.",R497/Q497))))</f>
        <v>-0.06023732743304812</v>
      </c>
      <c r="U497" s="17">
        <v>136277.72</v>
      </c>
      <c r="V497" s="17">
        <v>719840.4299999999</v>
      </c>
      <c r="W497" s="35">
        <f>+U497-V497</f>
        <v>-583562.71</v>
      </c>
      <c r="X497" s="95">
        <f>IF(V497&lt;0,IF(W497=0,0,IF(OR(V497=0,U497=0),"N.M.",IF(ABS(W497/V497)&gt;=10,"N.M.",W497/(-V497)))),IF(W497=0,0,IF(OR(V497=0,U497=0),"N.M.",IF(ABS(W497/V497)&gt;=10,"N.M.",W497/V497))))</f>
        <v>-0.8106834316044182</v>
      </c>
    </row>
    <row r="498" spans="1:24" s="13" customFormat="1" ht="12.75" collapsed="1">
      <c r="A498" s="13" t="s">
        <v>376</v>
      </c>
      <c r="C498" s="52" t="s">
        <v>278</v>
      </c>
      <c r="D498" s="29"/>
      <c r="E498" s="29"/>
      <c r="F498" s="29">
        <v>114411.54000000001</v>
      </c>
      <c r="G498" s="29">
        <v>91434.99</v>
      </c>
      <c r="H498" s="29">
        <f>+F498-G498</f>
        <v>22976.550000000003</v>
      </c>
      <c r="I498" s="98">
        <f>IF(G498&lt;0,IF(H498=0,0,IF(OR(G498=0,F498=0),"N.M.",IF(ABS(H498/G498)&gt;=10,"N.M.",H498/(-G498)))),IF(H498=0,0,IF(OR(G498=0,F498=0),"N.M.",IF(ABS(H498/G498)&gt;=10,"N.M.",H498/G498))))</f>
        <v>0.2512883743958413</v>
      </c>
      <c r="J498" s="115"/>
      <c r="K498" s="29">
        <v>228503.79</v>
      </c>
      <c r="L498" s="29">
        <v>195636.402</v>
      </c>
      <c r="M498" s="29">
        <f>+K498-L498</f>
        <v>32867.388000000006</v>
      </c>
      <c r="N498" s="98">
        <f>IF(L498&lt;0,IF(M498=0,0,IF(OR(L498=0,K498=0),"N.M.",IF(ABS(M498/L498)&gt;=10,"N.M.",M498/(-L498)))),IF(M498=0,0,IF(OR(L498=0,K498=0),"N.M.",IF(ABS(M498/L498)&gt;=10,"N.M.",M498/L498))))</f>
        <v>0.16800241501067886</v>
      </c>
      <c r="O498" s="115"/>
      <c r="P498" s="29">
        <v>353380.45</v>
      </c>
      <c r="Q498" s="29">
        <v>299078.28</v>
      </c>
      <c r="R498" s="29">
        <f>+P498-Q498</f>
        <v>54302.169999999984</v>
      </c>
      <c r="S498" s="98">
        <f>IF(Q498&lt;0,IF(R498=0,0,IF(OR(Q498=0,P498=0),"N.M.",IF(ABS(R498/Q498)&gt;=10,"N.M.",R498/(-Q498)))),IF(R498=0,0,IF(OR(Q498=0,P498=0),"N.M.",IF(ABS(R498/Q498)&gt;=10,"N.M.",R498/Q498))))</f>
        <v>0.18156507386628</v>
      </c>
      <c r="T498" s="115"/>
      <c r="U498" s="29">
        <v>1177692.09</v>
      </c>
      <c r="V498" s="29">
        <v>1505061.84</v>
      </c>
      <c r="W498" s="29">
        <f>+U498-V498</f>
        <v>-327369.75</v>
      </c>
      <c r="X498" s="98">
        <f>IF(V498&lt;0,IF(W498=0,0,IF(OR(V498=0,U498=0),"N.M.",IF(ABS(W498/V498)&gt;=10,"N.M.",W498/(-V498)))),IF(W498=0,0,IF(OR(V498=0,U498=0),"N.M.",IF(ABS(W498/V498)&gt;=10,"N.M.",W498/V498))))</f>
        <v>-0.21751249104820836</v>
      </c>
    </row>
    <row r="499" spans="3:24" s="13" customFormat="1" ht="0.75" customHeight="1" hidden="1" outlineLevel="1">
      <c r="C499" s="52"/>
      <c r="D499" s="29"/>
      <c r="E499" s="29"/>
      <c r="F499" s="29"/>
      <c r="G499" s="29"/>
      <c r="H499" s="29"/>
      <c r="I499" s="98"/>
      <c r="J499" s="115"/>
      <c r="K499" s="29"/>
      <c r="L499" s="29"/>
      <c r="M499" s="29"/>
      <c r="N499" s="98"/>
      <c r="O499" s="115"/>
      <c r="P499" s="29"/>
      <c r="Q499" s="29"/>
      <c r="R499" s="29"/>
      <c r="S499" s="98"/>
      <c r="T499" s="115"/>
      <c r="U499" s="29"/>
      <c r="V499" s="29"/>
      <c r="W499" s="29"/>
      <c r="X499" s="98"/>
    </row>
    <row r="500" spans="1:24" s="14" customFormat="1" ht="12.75" hidden="1" outlineLevel="2">
      <c r="A500" s="14" t="s">
        <v>1365</v>
      </c>
      <c r="B500" s="14" t="s">
        <v>1366</v>
      </c>
      <c r="C500" s="54" t="s">
        <v>84</v>
      </c>
      <c r="D500" s="15"/>
      <c r="E500" s="15"/>
      <c r="F500" s="15">
        <v>0</v>
      </c>
      <c r="G500" s="15">
        <v>0</v>
      </c>
      <c r="H500" s="90">
        <f aca="true" t="shared" si="176" ref="H500:H506">+F500-G500</f>
        <v>0</v>
      </c>
      <c r="I500" s="103">
        <f aca="true" t="shared" si="177" ref="I500:I506">IF(G500&lt;0,IF(H500=0,0,IF(OR(G500=0,F500=0),"N.M.",IF(ABS(H500/G500)&gt;=10,"N.M.",H500/(-G500)))),IF(H500=0,0,IF(OR(G500=0,F500=0),"N.M.",IF(ABS(H500/G500)&gt;=10,"N.M.",H500/G500))))</f>
        <v>0</v>
      </c>
      <c r="J500" s="104"/>
      <c r="K500" s="15">
        <v>0</v>
      </c>
      <c r="L500" s="15">
        <v>0</v>
      </c>
      <c r="M500" s="90">
        <f aca="true" t="shared" si="178" ref="M500:M506">+K500-L500</f>
        <v>0</v>
      </c>
      <c r="N500" s="103">
        <f aca="true" t="shared" si="179" ref="N500:N506">IF(L500&lt;0,IF(M500=0,0,IF(OR(L500=0,K500=0),"N.M.",IF(ABS(M500/L500)&gt;=10,"N.M.",M500/(-L500)))),IF(M500=0,0,IF(OR(L500=0,K500=0),"N.M.",IF(ABS(M500/L500)&gt;=10,"N.M.",M500/L500))))</f>
        <v>0</v>
      </c>
      <c r="O500" s="104"/>
      <c r="P500" s="15">
        <v>0</v>
      </c>
      <c r="Q500" s="15">
        <v>-4587</v>
      </c>
      <c r="R500" s="90">
        <f aca="true" t="shared" si="180" ref="R500:R506">+P500-Q500</f>
        <v>4587</v>
      </c>
      <c r="S500" s="103" t="str">
        <f aca="true" t="shared" si="181" ref="S500:S506">IF(Q500&lt;0,IF(R500=0,0,IF(OR(Q500=0,P500=0),"N.M.",IF(ABS(R500/Q500)&gt;=10,"N.M.",R500/(-Q500)))),IF(R500=0,0,IF(OR(Q500=0,P500=0),"N.M.",IF(ABS(R500/Q500)&gt;=10,"N.M.",R500/Q500))))</f>
        <v>N.M.</v>
      </c>
      <c r="T500" s="104"/>
      <c r="U500" s="15">
        <v>0</v>
      </c>
      <c r="V500" s="15">
        <v>-45834</v>
      </c>
      <c r="W500" s="90">
        <f aca="true" t="shared" si="182" ref="W500:W506">+U500-V500</f>
        <v>45834</v>
      </c>
      <c r="X500" s="103" t="str">
        <f aca="true" t="shared" si="183" ref="X500:X506">IF(V500&lt;0,IF(W500=0,0,IF(OR(V500=0,U500=0),"N.M.",IF(ABS(W500/V500)&gt;=10,"N.M.",W500/(-V500)))),IF(W500=0,0,IF(OR(V500=0,U500=0),"N.M.",IF(ABS(W500/V500)&gt;=10,"N.M.",W500/V500))))</f>
        <v>N.M.</v>
      </c>
    </row>
    <row r="501" spans="1:24" s="14" customFormat="1" ht="12.75" hidden="1" outlineLevel="2">
      <c r="A501" s="14" t="s">
        <v>1367</v>
      </c>
      <c r="B501" s="14" t="s">
        <v>1368</v>
      </c>
      <c r="C501" s="54" t="s">
        <v>84</v>
      </c>
      <c r="D501" s="15"/>
      <c r="E501" s="15"/>
      <c r="F501" s="15">
        <v>0</v>
      </c>
      <c r="G501" s="15">
        <v>-4716</v>
      </c>
      <c r="H501" s="90">
        <f t="shared" si="176"/>
        <v>4716</v>
      </c>
      <c r="I501" s="103" t="str">
        <f t="shared" si="177"/>
        <v>N.M.</v>
      </c>
      <c r="J501" s="104"/>
      <c r="K501" s="15">
        <v>0</v>
      </c>
      <c r="L501" s="15">
        <v>-9432</v>
      </c>
      <c r="M501" s="90">
        <f t="shared" si="178"/>
        <v>9432</v>
      </c>
      <c r="N501" s="103" t="str">
        <f t="shared" si="179"/>
        <v>N.M.</v>
      </c>
      <c r="O501" s="104"/>
      <c r="P501" s="15">
        <v>-4724</v>
      </c>
      <c r="Q501" s="15">
        <v>-9432</v>
      </c>
      <c r="R501" s="90">
        <f t="shared" si="180"/>
        <v>4708</v>
      </c>
      <c r="S501" s="103">
        <f t="shared" si="181"/>
        <v>0.4991518235793045</v>
      </c>
      <c r="T501" s="104"/>
      <c r="U501" s="15">
        <v>-49266.14</v>
      </c>
      <c r="V501" s="15">
        <v>-9432</v>
      </c>
      <c r="W501" s="90">
        <f t="shared" si="182"/>
        <v>-39834.14</v>
      </c>
      <c r="X501" s="103">
        <f t="shared" si="183"/>
        <v>-4.223297285835454</v>
      </c>
    </row>
    <row r="502" spans="1:24" s="14" customFormat="1" ht="12.75" hidden="1" outlineLevel="2">
      <c r="A502" s="14" t="s">
        <v>1369</v>
      </c>
      <c r="B502" s="14" t="s">
        <v>1370</v>
      </c>
      <c r="C502" s="54" t="s">
        <v>85</v>
      </c>
      <c r="D502" s="15"/>
      <c r="E502" s="15"/>
      <c r="F502" s="15">
        <v>-29491.07</v>
      </c>
      <c r="G502" s="15">
        <v>0</v>
      </c>
      <c r="H502" s="90">
        <f t="shared" si="176"/>
        <v>-29491.07</v>
      </c>
      <c r="I502" s="103" t="str">
        <f t="shared" si="177"/>
        <v>N.M.</v>
      </c>
      <c r="J502" s="104"/>
      <c r="K502" s="15">
        <v>-34208.07</v>
      </c>
      <c r="L502" s="15">
        <v>0</v>
      </c>
      <c r="M502" s="90">
        <f t="shared" si="178"/>
        <v>-34208.07</v>
      </c>
      <c r="N502" s="103" t="str">
        <f t="shared" si="179"/>
        <v>N.M.</v>
      </c>
      <c r="O502" s="104"/>
      <c r="P502" s="15">
        <v>-34208.07</v>
      </c>
      <c r="Q502" s="15">
        <v>0</v>
      </c>
      <c r="R502" s="90">
        <f t="shared" si="180"/>
        <v>-34208.07</v>
      </c>
      <c r="S502" s="103" t="str">
        <f t="shared" si="181"/>
        <v>N.M.</v>
      </c>
      <c r="T502" s="104"/>
      <c r="U502" s="15">
        <v>-34208.07</v>
      </c>
      <c r="V502" s="15">
        <v>0</v>
      </c>
      <c r="W502" s="90">
        <f t="shared" si="182"/>
        <v>-34208.07</v>
      </c>
      <c r="X502" s="103" t="str">
        <f t="shared" si="183"/>
        <v>N.M.</v>
      </c>
    </row>
    <row r="503" spans="1:24" s="14" customFormat="1" ht="12.75" hidden="1" outlineLevel="2">
      <c r="A503" s="14" t="s">
        <v>1371</v>
      </c>
      <c r="B503" s="14" t="s">
        <v>1372</v>
      </c>
      <c r="C503" s="54" t="s">
        <v>133</v>
      </c>
      <c r="D503" s="15"/>
      <c r="E503" s="15"/>
      <c r="F503" s="15">
        <v>0</v>
      </c>
      <c r="G503" s="15">
        <v>0</v>
      </c>
      <c r="H503" s="90">
        <f t="shared" si="176"/>
        <v>0</v>
      </c>
      <c r="I503" s="103">
        <f t="shared" si="177"/>
        <v>0</v>
      </c>
      <c r="J503" s="104"/>
      <c r="K503" s="15">
        <v>0</v>
      </c>
      <c r="L503" s="15">
        <v>0</v>
      </c>
      <c r="M503" s="90">
        <f t="shared" si="178"/>
        <v>0</v>
      </c>
      <c r="N503" s="103">
        <f t="shared" si="179"/>
        <v>0</v>
      </c>
      <c r="O503" s="104"/>
      <c r="P503" s="15">
        <v>0</v>
      </c>
      <c r="Q503" s="15">
        <v>0</v>
      </c>
      <c r="R503" s="90">
        <f t="shared" si="180"/>
        <v>0</v>
      </c>
      <c r="S503" s="103">
        <f t="shared" si="181"/>
        <v>0</v>
      </c>
      <c r="T503" s="104"/>
      <c r="U503" s="15">
        <v>-155</v>
      </c>
      <c r="V503" s="15">
        <v>0</v>
      </c>
      <c r="W503" s="90">
        <f t="shared" si="182"/>
        <v>-155</v>
      </c>
      <c r="X503" s="103" t="str">
        <f t="shared" si="183"/>
        <v>N.M.</v>
      </c>
    </row>
    <row r="504" spans="1:24" s="13" customFormat="1" ht="12.75" hidden="1" outlineLevel="1">
      <c r="A504" s="1" t="s">
        <v>417</v>
      </c>
      <c r="C504" s="79" t="s">
        <v>383</v>
      </c>
      <c r="D504" s="29"/>
      <c r="E504" s="29"/>
      <c r="F504" s="17">
        <v>-29491.07</v>
      </c>
      <c r="G504" s="17">
        <v>-4716</v>
      </c>
      <c r="H504" s="35">
        <f t="shared" si="176"/>
        <v>-24775.07</v>
      </c>
      <c r="I504" s="95">
        <f t="shared" si="177"/>
        <v>-5.253407548770144</v>
      </c>
      <c r="J504" s="115"/>
      <c r="K504" s="17">
        <v>-34208.07</v>
      </c>
      <c r="L504" s="17">
        <v>-9432</v>
      </c>
      <c r="M504" s="35">
        <f t="shared" si="178"/>
        <v>-24776.07</v>
      </c>
      <c r="N504" s="95">
        <f t="shared" si="179"/>
        <v>-2.626809796437659</v>
      </c>
      <c r="O504" s="115"/>
      <c r="P504" s="17">
        <v>-38932.07</v>
      </c>
      <c r="Q504" s="17">
        <v>-14019</v>
      </c>
      <c r="R504" s="35">
        <f t="shared" si="180"/>
        <v>-24913.07</v>
      </c>
      <c r="S504" s="95">
        <f t="shared" si="181"/>
        <v>-1.777093230615593</v>
      </c>
      <c r="T504" s="115"/>
      <c r="U504" s="17">
        <v>-83629.20999999999</v>
      </c>
      <c r="V504" s="17">
        <v>-55266</v>
      </c>
      <c r="W504" s="35">
        <f t="shared" si="182"/>
        <v>-28363.209999999992</v>
      </c>
      <c r="X504" s="95">
        <f t="shared" si="183"/>
        <v>-0.5132126443021024</v>
      </c>
    </row>
    <row r="505" spans="1:24" s="13" customFormat="1" ht="12.75" hidden="1" outlineLevel="1">
      <c r="A505" s="1" t="s">
        <v>418</v>
      </c>
      <c r="C505" s="79" t="s">
        <v>398</v>
      </c>
      <c r="D505" s="29"/>
      <c r="E505" s="29"/>
      <c r="F505" s="17">
        <v>0</v>
      </c>
      <c r="G505" s="17">
        <v>0</v>
      </c>
      <c r="H505" s="35">
        <f t="shared" si="176"/>
        <v>0</v>
      </c>
      <c r="I505" s="95">
        <f t="shared" si="177"/>
        <v>0</v>
      </c>
      <c r="J505" s="115"/>
      <c r="K505" s="17">
        <v>0</v>
      </c>
      <c r="L505" s="17">
        <v>0</v>
      </c>
      <c r="M505" s="35">
        <f t="shared" si="178"/>
        <v>0</v>
      </c>
      <c r="N505" s="95">
        <f t="shared" si="179"/>
        <v>0</v>
      </c>
      <c r="O505" s="115"/>
      <c r="P505" s="17">
        <v>0</v>
      </c>
      <c r="Q505" s="17">
        <v>0</v>
      </c>
      <c r="R505" s="35">
        <f t="shared" si="180"/>
        <v>0</v>
      </c>
      <c r="S505" s="95">
        <f t="shared" si="181"/>
        <v>0</v>
      </c>
      <c r="T505" s="115"/>
      <c r="U505" s="17">
        <v>0</v>
      </c>
      <c r="V505" s="17">
        <v>0</v>
      </c>
      <c r="W505" s="35">
        <f t="shared" si="182"/>
        <v>0</v>
      </c>
      <c r="X505" s="95">
        <f t="shared" si="183"/>
        <v>0</v>
      </c>
    </row>
    <row r="506" spans="1:24" s="13" customFormat="1" ht="12.75" hidden="1" outlineLevel="1">
      <c r="A506" s="1" t="s">
        <v>419</v>
      </c>
      <c r="C506" s="79" t="s">
        <v>378</v>
      </c>
      <c r="D506" s="29"/>
      <c r="E506" s="29"/>
      <c r="F506" s="17">
        <v>0</v>
      </c>
      <c r="G506" s="17">
        <v>0</v>
      </c>
      <c r="H506" s="35">
        <f t="shared" si="176"/>
        <v>0</v>
      </c>
      <c r="I506" s="95">
        <f t="shared" si="177"/>
        <v>0</v>
      </c>
      <c r="J506" s="115"/>
      <c r="K506" s="17">
        <v>0</v>
      </c>
      <c r="L506" s="17">
        <v>0</v>
      </c>
      <c r="M506" s="35">
        <f t="shared" si="178"/>
        <v>0</v>
      </c>
      <c r="N506" s="95">
        <f t="shared" si="179"/>
        <v>0</v>
      </c>
      <c r="O506" s="115"/>
      <c r="P506" s="17">
        <v>0</v>
      </c>
      <c r="Q506" s="17">
        <v>0</v>
      </c>
      <c r="R506" s="35">
        <f t="shared" si="180"/>
        <v>0</v>
      </c>
      <c r="S506" s="95">
        <f t="shared" si="181"/>
        <v>0</v>
      </c>
      <c r="T506" s="115"/>
      <c r="U506" s="17">
        <v>0</v>
      </c>
      <c r="V506" s="17">
        <v>0</v>
      </c>
      <c r="W506" s="35">
        <f t="shared" si="182"/>
        <v>0</v>
      </c>
      <c r="X506" s="95">
        <f t="shared" si="183"/>
        <v>0</v>
      </c>
    </row>
    <row r="507" spans="1:24" s="14" customFormat="1" ht="12.75" hidden="1" outlineLevel="2">
      <c r="A507" s="14" t="s">
        <v>1373</v>
      </c>
      <c r="B507" s="14" t="s">
        <v>1374</v>
      </c>
      <c r="C507" s="54" t="s">
        <v>134</v>
      </c>
      <c r="D507" s="15"/>
      <c r="E507" s="15"/>
      <c r="F507" s="15">
        <v>-29419.22</v>
      </c>
      <c r="G507" s="15">
        <v>36071.05</v>
      </c>
      <c r="H507" s="90">
        <f aca="true" t="shared" si="184" ref="H507:H515">+F507-G507</f>
        <v>-65490.270000000004</v>
      </c>
      <c r="I507" s="103">
        <f aca="true" t="shared" si="185" ref="I507:I515">IF(G507&lt;0,IF(H507=0,0,IF(OR(G507=0,F507=0),"N.M.",IF(ABS(H507/G507)&gt;=10,"N.M.",H507/(-G507)))),IF(H507=0,0,IF(OR(G507=0,F507=0),"N.M.",IF(ABS(H507/G507)&gt;=10,"N.M.",H507/G507))))</f>
        <v>-1.8155908963004959</v>
      </c>
      <c r="J507" s="104"/>
      <c r="K507" s="15">
        <v>-64699.91</v>
      </c>
      <c r="L507" s="15">
        <v>-49500.75</v>
      </c>
      <c r="M507" s="90">
        <f aca="true" t="shared" si="186" ref="M507:M515">+K507-L507</f>
        <v>-15199.160000000003</v>
      </c>
      <c r="N507" s="103">
        <f aca="true" t="shared" si="187" ref="N507:N515">IF(L507&lt;0,IF(M507=0,0,IF(OR(L507=0,K507=0),"N.M.",IF(ABS(M507/L507)&gt;=10,"N.M.",M507/(-L507)))),IF(M507=0,0,IF(OR(L507=0,K507=0),"N.M.",IF(ABS(M507/L507)&gt;=10,"N.M.",M507/L507))))</f>
        <v>-0.30704908511487206</v>
      </c>
      <c r="O507" s="104"/>
      <c r="P507" s="15">
        <v>-92604.39</v>
      </c>
      <c r="Q507" s="15">
        <v>-61813.67</v>
      </c>
      <c r="R507" s="90">
        <f aca="true" t="shared" si="188" ref="R507:R515">+P507-Q507</f>
        <v>-30790.72</v>
      </c>
      <c r="S507" s="103">
        <f aca="true" t="shared" si="189" ref="S507:S515">IF(Q507&lt;0,IF(R507=0,0,IF(OR(Q507=0,P507=0),"N.M.",IF(ABS(R507/Q507)&gt;=10,"N.M.",R507/(-Q507)))),IF(R507=0,0,IF(OR(Q507=0,P507=0),"N.M.",IF(ABS(R507/Q507)&gt;=10,"N.M.",R507/Q507))))</f>
        <v>-0.49812153201710885</v>
      </c>
      <c r="T507" s="104"/>
      <c r="U507" s="15">
        <v>-302300.22</v>
      </c>
      <c r="V507" s="15">
        <v>-173509.11</v>
      </c>
      <c r="W507" s="90">
        <f aca="true" t="shared" si="190" ref="W507:W515">+U507-V507</f>
        <v>-128791.10999999999</v>
      </c>
      <c r="X507" s="103">
        <f aca="true" t="shared" si="191" ref="X507:X515">IF(V507&lt;0,IF(W507=0,0,IF(OR(V507=0,U507=0),"N.M.",IF(ABS(W507/V507)&gt;=10,"N.M.",W507/(-V507)))),IF(W507=0,0,IF(OR(V507=0,U507=0),"N.M.",IF(ABS(W507/V507)&gt;=10,"N.M.",W507/V507))))</f>
        <v>-0.7422728985238873</v>
      </c>
    </row>
    <row r="508" spans="1:24" s="14" customFormat="1" ht="12.75" hidden="1" outlineLevel="2">
      <c r="A508" s="14" t="s">
        <v>1375</v>
      </c>
      <c r="B508" s="14" t="s">
        <v>1376</v>
      </c>
      <c r="C508" s="54" t="s">
        <v>135</v>
      </c>
      <c r="D508" s="15"/>
      <c r="E508" s="15"/>
      <c r="F508" s="15">
        <v>0</v>
      </c>
      <c r="G508" s="15">
        <v>0</v>
      </c>
      <c r="H508" s="90">
        <f t="shared" si="184"/>
        <v>0</v>
      </c>
      <c r="I508" s="103">
        <f t="shared" si="185"/>
        <v>0</v>
      </c>
      <c r="J508" s="104"/>
      <c r="K508" s="15">
        <v>-19.2</v>
      </c>
      <c r="L508" s="15">
        <v>-315.79</v>
      </c>
      <c r="M508" s="90">
        <f t="shared" si="186"/>
        <v>296.59000000000003</v>
      </c>
      <c r="N508" s="103">
        <f t="shared" si="187"/>
        <v>0.9392001013331644</v>
      </c>
      <c r="O508" s="104"/>
      <c r="P508" s="15">
        <v>-123.85000000000001</v>
      </c>
      <c r="Q508" s="15">
        <v>-315.79</v>
      </c>
      <c r="R508" s="90">
        <f t="shared" si="188"/>
        <v>191.94</v>
      </c>
      <c r="S508" s="103">
        <f t="shared" si="189"/>
        <v>0.6078089869850216</v>
      </c>
      <c r="T508" s="104"/>
      <c r="U508" s="15">
        <v>332480.45</v>
      </c>
      <c r="V508" s="15">
        <v>-1421.33</v>
      </c>
      <c r="W508" s="90">
        <f t="shared" si="190"/>
        <v>333901.78</v>
      </c>
      <c r="X508" s="103" t="str">
        <f t="shared" si="191"/>
        <v>N.M.</v>
      </c>
    </row>
    <row r="509" spans="1:24" s="14" customFormat="1" ht="12.75" hidden="1" outlineLevel="2">
      <c r="A509" s="14" t="s">
        <v>1377</v>
      </c>
      <c r="B509" s="14" t="s">
        <v>1378</v>
      </c>
      <c r="C509" s="54" t="s">
        <v>136</v>
      </c>
      <c r="D509" s="15"/>
      <c r="E509" s="15"/>
      <c r="F509" s="15">
        <v>-17365.54</v>
      </c>
      <c r="G509" s="15">
        <v>-44048.46</v>
      </c>
      <c r="H509" s="90">
        <f t="shared" si="184"/>
        <v>26682.92</v>
      </c>
      <c r="I509" s="103">
        <f t="shared" si="185"/>
        <v>0.6057628348414451</v>
      </c>
      <c r="J509" s="104"/>
      <c r="K509" s="15">
        <v>-84782.85</v>
      </c>
      <c r="L509" s="15">
        <v>-114646.95</v>
      </c>
      <c r="M509" s="90">
        <f t="shared" si="186"/>
        <v>29864.09999999999</v>
      </c>
      <c r="N509" s="103">
        <f t="shared" si="187"/>
        <v>0.26048752278189685</v>
      </c>
      <c r="O509" s="104"/>
      <c r="P509" s="15">
        <v>-127837.78</v>
      </c>
      <c r="Q509" s="15">
        <v>-135741.35</v>
      </c>
      <c r="R509" s="90">
        <f t="shared" si="188"/>
        <v>7903.570000000007</v>
      </c>
      <c r="S509" s="103">
        <f t="shared" si="189"/>
        <v>0.058225220244236604</v>
      </c>
      <c r="T509" s="104"/>
      <c r="U509" s="15">
        <v>-284390.43700000003</v>
      </c>
      <c r="V509" s="15">
        <v>-259307.27000000002</v>
      </c>
      <c r="W509" s="90">
        <f t="shared" si="190"/>
        <v>-25083.167000000016</v>
      </c>
      <c r="X509" s="103">
        <f t="shared" si="191"/>
        <v>-0.09673144528497027</v>
      </c>
    </row>
    <row r="510" spans="1:24" s="14" customFormat="1" ht="12.75" hidden="1" outlineLevel="2">
      <c r="A510" s="14" t="s">
        <v>1379</v>
      </c>
      <c r="B510" s="14" t="s">
        <v>1380</v>
      </c>
      <c r="C510" s="54" t="s">
        <v>137</v>
      </c>
      <c r="D510" s="15"/>
      <c r="E510" s="15"/>
      <c r="F510" s="15">
        <v>-912.28</v>
      </c>
      <c r="G510" s="15">
        <v>-56912.98</v>
      </c>
      <c r="H510" s="90">
        <f t="shared" si="184"/>
        <v>56000.700000000004</v>
      </c>
      <c r="I510" s="103">
        <f t="shared" si="185"/>
        <v>0.9839706161933535</v>
      </c>
      <c r="J510" s="104"/>
      <c r="K510" s="15">
        <v>-1904.64</v>
      </c>
      <c r="L510" s="15">
        <v>-57325.8</v>
      </c>
      <c r="M510" s="90">
        <f t="shared" si="186"/>
        <v>55421.16</v>
      </c>
      <c r="N510" s="103">
        <f t="shared" si="187"/>
        <v>0.9667751692955004</v>
      </c>
      <c r="O510" s="104"/>
      <c r="P510" s="15">
        <v>-3243.37</v>
      </c>
      <c r="Q510" s="15">
        <v>-57204.490000000005</v>
      </c>
      <c r="R510" s="90">
        <f t="shared" si="188"/>
        <v>53961.12</v>
      </c>
      <c r="S510" s="103">
        <f t="shared" si="189"/>
        <v>0.9433021778535216</v>
      </c>
      <c r="T510" s="104"/>
      <c r="U510" s="15">
        <v>-22982.52</v>
      </c>
      <c r="V510" s="15">
        <v>-60960.490000000005</v>
      </c>
      <c r="W510" s="90">
        <f t="shared" si="190"/>
        <v>37977.97</v>
      </c>
      <c r="X510" s="103">
        <f t="shared" si="191"/>
        <v>0.6229931878828402</v>
      </c>
    </row>
    <row r="511" spans="1:24" s="14" customFormat="1" ht="12.75" hidden="1" outlineLevel="2">
      <c r="A511" s="14" t="s">
        <v>1381</v>
      </c>
      <c r="B511" s="14" t="s">
        <v>1382</v>
      </c>
      <c r="C511" s="54" t="s">
        <v>138</v>
      </c>
      <c r="D511" s="15"/>
      <c r="E511" s="15"/>
      <c r="F511" s="15">
        <v>-2707.96</v>
      </c>
      <c r="G511" s="15">
        <v>-11389.87</v>
      </c>
      <c r="H511" s="90">
        <f t="shared" si="184"/>
        <v>8681.91</v>
      </c>
      <c r="I511" s="103">
        <f t="shared" si="185"/>
        <v>0.7622483838709309</v>
      </c>
      <c r="J511" s="104"/>
      <c r="K511" s="15">
        <v>-17407.83</v>
      </c>
      <c r="L511" s="15">
        <v>-21095.9</v>
      </c>
      <c r="M511" s="90">
        <f t="shared" si="186"/>
        <v>3688.0699999999997</v>
      </c>
      <c r="N511" s="103">
        <f t="shared" si="187"/>
        <v>0.17482401793713467</v>
      </c>
      <c r="O511" s="104"/>
      <c r="P511" s="15">
        <v>-25961.050000000003</v>
      </c>
      <c r="Q511" s="15">
        <v>-23745.06</v>
      </c>
      <c r="R511" s="90">
        <f t="shared" si="188"/>
        <v>-2215.9900000000016</v>
      </c>
      <c r="S511" s="103">
        <f t="shared" si="189"/>
        <v>-0.09332425355000162</v>
      </c>
      <c r="T511" s="104"/>
      <c r="U511" s="15">
        <v>-83427.63</v>
      </c>
      <c r="V511" s="15">
        <v>-97751.9</v>
      </c>
      <c r="W511" s="90">
        <f t="shared" si="190"/>
        <v>14324.26999999999</v>
      </c>
      <c r="X511" s="103">
        <f t="shared" si="191"/>
        <v>0.14653699825783428</v>
      </c>
    </row>
    <row r="512" spans="1:24" s="14" customFormat="1" ht="12.75" hidden="1" outlineLevel="2">
      <c r="A512" s="14" t="s">
        <v>1383</v>
      </c>
      <c r="B512" s="14" t="s">
        <v>1384</v>
      </c>
      <c r="C512" s="54" t="s">
        <v>139</v>
      </c>
      <c r="D512" s="15"/>
      <c r="E512" s="15"/>
      <c r="F512" s="15">
        <v>0</v>
      </c>
      <c r="G512" s="15">
        <v>0</v>
      </c>
      <c r="H512" s="90">
        <f t="shared" si="184"/>
        <v>0</v>
      </c>
      <c r="I512" s="103">
        <f t="shared" si="185"/>
        <v>0</v>
      </c>
      <c r="J512" s="104"/>
      <c r="K512" s="15">
        <v>0</v>
      </c>
      <c r="L512" s="15">
        <v>0</v>
      </c>
      <c r="M512" s="90">
        <f t="shared" si="186"/>
        <v>0</v>
      </c>
      <c r="N512" s="103">
        <f t="shared" si="187"/>
        <v>0</v>
      </c>
      <c r="O512" s="104"/>
      <c r="P512" s="15">
        <v>0</v>
      </c>
      <c r="Q512" s="15">
        <v>0</v>
      </c>
      <c r="R512" s="90">
        <f t="shared" si="188"/>
        <v>0</v>
      </c>
      <c r="S512" s="103">
        <f t="shared" si="189"/>
        <v>0</v>
      </c>
      <c r="T512" s="104"/>
      <c r="U512" s="15">
        <v>0</v>
      </c>
      <c r="V512" s="15">
        <v>-67.06</v>
      </c>
      <c r="W512" s="90">
        <f t="shared" si="190"/>
        <v>67.06</v>
      </c>
      <c r="X512" s="103" t="str">
        <f t="shared" si="191"/>
        <v>N.M.</v>
      </c>
    </row>
    <row r="513" spans="1:24" s="14" customFormat="1" ht="12.75" hidden="1" outlineLevel="2">
      <c r="A513" s="14" t="s">
        <v>1385</v>
      </c>
      <c r="B513" s="14" t="s">
        <v>1386</v>
      </c>
      <c r="C513" s="54" t="s">
        <v>140</v>
      </c>
      <c r="D513" s="15"/>
      <c r="E513" s="15"/>
      <c r="F513" s="15">
        <v>0</v>
      </c>
      <c r="G513" s="15">
        <v>-1817.9</v>
      </c>
      <c r="H513" s="90">
        <f t="shared" si="184"/>
        <v>1817.9</v>
      </c>
      <c r="I513" s="103" t="str">
        <f t="shared" si="185"/>
        <v>N.M.</v>
      </c>
      <c r="J513" s="104"/>
      <c r="K513" s="15">
        <v>0</v>
      </c>
      <c r="L513" s="15">
        <v>-2165.29</v>
      </c>
      <c r="M513" s="90">
        <f t="shared" si="186"/>
        <v>2165.29</v>
      </c>
      <c r="N513" s="103" t="str">
        <f t="shared" si="187"/>
        <v>N.M.</v>
      </c>
      <c r="O513" s="104"/>
      <c r="P513" s="15">
        <v>-11.26</v>
      </c>
      <c r="Q513" s="15">
        <v>-4013.74</v>
      </c>
      <c r="R513" s="90">
        <f t="shared" si="188"/>
        <v>4002.4799999999996</v>
      </c>
      <c r="S513" s="103">
        <f t="shared" si="189"/>
        <v>0.997194636423884</v>
      </c>
      <c r="T513" s="104"/>
      <c r="U513" s="15">
        <v>-2538.03</v>
      </c>
      <c r="V513" s="15">
        <v>-9941.400000000001</v>
      </c>
      <c r="W513" s="90">
        <f t="shared" si="190"/>
        <v>7403.370000000001</v>
      </c>
      <c r="X513" s="103">
        <f t="shared" si="191"/>
        <v>0.7447009475526586</v>
      </c>
    </row>
    <row r="514" spans="1:24" s="14" customFormat="1" ht="12.75" hidden="1" outlineLevel="2">
      <c r="A514" s="14" t="s">
        <v>1387</v>
      </c>
      <c r="B514" s="14" t="s">
        <v>1388</v>
      </c>
      <c r="C514" s="54" t="s">
        <v>141</v>
      </c>
      <c r="D514" s="15"/>
      <c r="E514" s="15"/>
      <c r="F514" s="15">
        <v>0</v>
      </c>
      <c r="G514" s="15">
        <v>0</v>
      </c>
      <c r="H514" s="90">
        <f t="shared" si="184"/>
        <v>0</v>
      </c>
      <c r="I514" s="103">
        <f t="shared" si="185"/>
        <v>0</v>
      </c>
      <c r="J514" s="104"/>
      <c r="K514" s="15">
        <v>0</v>
      </c>
      <c r="L514" s="15">
        <v>0</v>
      </c>
      <c r="M514" s="90">
        <f t="shared" si="186"/>
        <v>0</v>
      </c>
      <c r="N514" s="103">
        <f t="shared" si="187"/>
        <v>0</v>
      </c>
      <c r="O514" s="104"/>
      <c r="P514" s="15">
        <v>-16.89</v>
      </c>
      <c r="Q514" s="15">
        <v>0</v>
      </c>
      <c r="R514" s="90">
        <f t="shared" si="188"/>
        <v>-16.89</v>
      </c>
      <c r="S514" s="103" t="str">
        <f t="shared" si="189"/>
        <v>N.M.</v>
      </c>
      <c r="T514" s="104"/>
      <c r="U514" s="15">
        <v>-617.22</v>
      </c>
      <c r="V514" s="15">
        <v>-843.75</v>
      </c>
      <c r="W514" s="90">
        <f t="shared" si="190"/>
        <v>226.52999999999997</v>
      </c>
      <c r="X514" s="103">
        <f t="shared" si="191"/>
        <v>0.26847999999999994</v>
      </c>
    </row>
    <row r="515" spans="1:24" s="14" customFormat="1" ht="12.75" hidden="1" outlineLevel="2">
      <c r="A515" s="14" t="s">
        <v>1389</v>
      </c>
      <c r="B515" s="14" t="s">
        <v>1390</v>
      </c>
      <c r="C515" s="54" t="s">
        <v>142</v>
      </c>
      <c r="D515" s="15"/>
      <c r="E515" s="15"/>
      <c r="F515" s="15">
        <v>0</v>
      </c>
      <c r="G515" s="15">
        <v>0</v>
      </c>
      <c r="H515" s="90">
        <f t="shared" si="184"/>
        <v>0</v>
      </c>
      <c r="I515" s="103">
        <f t="shared" si="185"/>
        <v>0</v>
      </c>
      <c r="J515" s="104"/>
      <c r="K515" s="15">
        <v>0</v>
      </c>
      <c r="L515" s="15">
        <v>0</v>
      </c>
      <c r="M515" s="90">
        <f t="shared" si="186"/>
        <v>0</v>
      </c>
      <c r="N515" s="103">
        <f t="shared" si="187"/>
        <v>0</v>
      </c>
      <c r="O515" s="104"/>
      <c r="P515" s="15">
        <v>-482</v>
      </c>
      <c r="Q515" s="15">
        <v>0</v>
      </c>
      <c r="R515" s="90">
        <f t="shared" si="188"/>
        <v>-482</v>
      </c>
      <c r="S515" s="103" t="str">
        <f t="shared" si="189"/>
        <v>N.M.</v>
      </c>
      <c r="T515" s="104"/>
      <c r="U515" s="15">
        <v>-535.77</v>
      </c>
      <c r="V515" s="15">
        <v>-7570.83</v>
      </c>
      <c r="W515" s="90">
        <f t="shared" si="190"/>
        <v>7035.0599999999995</v>
      </c>
      <c r="X515" s="103">
        <f t="shared" si="191"/>
        <v>0.929232329876645</v>
      </c>
    </row>
    <row r="516" spans="1:24" s="13" customFormat="1" ht="12.75" hidden="1" outlineLevel="1">
      <c r="A516" s="1" t="s">
        <v>420</v>
      </c>
      <c r="C516" s="79" t="s">
        <v>379</v>
      </c>
      <c r="D516" s="29"/>
      <c r="E516" s="29"/>
      <c r="F516" s="17">
        <v>-50405</v>
      </c>
      <c r="G516" s="17">
        <v>-78098.15999999999</v>
      </c>
      <c r="H516" s="35">
        <f>+F516-G516</f>
        <v>27693.15999999999</v>
      </c>
      <c r="I516" s="95">
        <f>IF(G516&lt;0,IF(H516=0,0,IF(OR(G516=0,F516=0),"N.M.",IF(ABS(H516/G516)&gt;=10,"N.M.",H516/(-G516)))),IF(H516=0,0,IF(OR(G516=0,F516=0),"N.M.",IF(ABS(H516/G516)&gt;=10,"N.M.",H516/G516))))</f>
        <v>0.3545942695704994</v>
      </c>
      <c r="J516" s="115"/>
      <c r="K516" s="17">
        <v>-168814.43000000005</v>
      </c>
      <c r="L516" s="17">
        <v>-245050.47999999998</v>
      </c>
      <c r="M516" s="35">
        <f>+K516-L516</f>
        <v>76236.04999999993</v>
      </c>
      <c r="N516" s="95">
        <f>IF(L516&lt;0,IF(M516=0,0,IF(OR(L516=0,K516=0),"N.M.",IF(ABS(M516/L516)&gt;=10,"N.M.",M516/(-L516)))),IF(M516=0,0,IF(OR(L516=0,K516=0),"N.M.",IF(ABS(M516/L516)&gt;=10,"N.M.",M516/L516))))</f>
        <v>0.3111034510113995</v>
      </c>
      <c r="O516" s="115"/>
      <c r="P516" s="17">
        <v>-250280.59000000003</v>
      </c>
      <c r="Q516" s="17">
        <v>-282834.1</v>
      </c>
      <c r="R516" s="35">
        <f>+P516-Q516</f>
        <v>32553.50999999995</v>
      </c>
      <c r="S516" s="95">
        <f>IF(Q516&lt;0,IF(R516=0,0,IF(OR(Q516=0,P516=0),"N.M.",IF(ABS(R516/Q516)&gt;=10,"N.M.",R516/(-Q516)))),IF(R516=0,0,IF(OR(Q516=0,P516=0),"N.M.",IF(ABS(R516/Q516)&gt;=10,"N.M.",R516/Q516))))</f>
        <v>0.1150975430473198</v>
      </c>
      <c r="T516" s="115"/>
      <c r="U516" s="17">
        <v>-364311.37700000004</v>
      </c>
      <c r="V516" s="17">
        <v>-611373.14</v>
      </c>
      <c r="W516" s="35">
        <f>+U516-V516</f>
        <v>247061.76299999998</v>
      </c>
      <c r="X516" s="95">
        <f>IF(V516&lt;0,IF(W516=0,0,IF(OR(V516=0,U516=0),"N.M.",IF(ABS(W516/V516)&gt;=10,"N.M.",W516/(-V516)))),IF(W516=0,0,IF(OR(V516=0,U516=0),"N.M.",IF(ABS(W516/V516)&gt;=10,"N.M.",W516/V516))))</f>
        <v>0.40410961299346576</v>
      </c>
    </row>
    <row r="517" spans="1:24" s="13" customFormat="1" ht="12.75" collapsed="1">
      <c r="A517" s="13" t="s">
        <v>384</v>
      </c>
      <c r="C517" s="52" t="s">
        <v>279</v>
      </c>
      <c r="D517" s="29"/>
      <c r="E517" s="29"/>
      <c r="F517" s="29">
        <v>-79896.07</v>
      </c>
      <c r="G517" s="29">
        <v>-82814.16</v>
      </c>
      <c r="H517" s="29">
        <f>+F517-G517</f>
        <v>2918.0899999999965</v>
      </c>
      <c r="I517" s="98">
        <f>IF(G517&lt;0,IF(H517=0,0,IF(OR(G517=0,F517=0),"N.M.",IF(ABS(H517/G517)&gt;=10,"N.M.",H517/(-G517)))),IF(H517=0,0,IF(OR(G517=0,F517=0),"N.M.",IF(ABS(H517/G517)&gt;=10,"N.M.",H517/G517))))</f>
        <v>0.0352366068797896</v>
      </c>
      <c r="J517" s="115"/>
      <c r="K517" s="29">
        <v>-203022.5</v>
      </c>
      <c r="L517" s="29">
        <v>-254482.47999999998</v>
      </c>
      <c r="M517" s="29">
        <f>+K517-L517</f>
        <v>51459.97999999998</v>
      </c>
      <c r="N517" s="98">
        <f>IF(L517&lt;0,IF(M517=0,0,IF(OR(L517=0,K517=0),"N.M.",IF(ABS(M517/L517)&gt;=10,"N.M.",M517/(-L517)))),IF(M517=0,0,IF(OR(L517=0,K517=0),"N.M.",IF(ABS(M517/L517)&gt;=10,"N.M.",M517/L517))))</f>
        <v>0.20221423494458238</v>
      </c>
      <c r="O517" s="115"/>
      <c r="P517" s="29">
        <v>-289212.66000000003</v>
      </c>
      <c r="Q517" s="29">
        <v>-296853.1</v>
      </c>
      <c r="R517" s="29">
        <f>+P517-Q517</f>
        <v>7640.439999999944</v>
      </c>
      <c r="S517" s="98">
        <f>IF(Q517&lt;0,IF(R517=0,0,IF(OR(Q517=0,P517=0),"N.M.",IF(ABS(R517/Q517)&gt;=10,"N.M.",R517/(-Q517)))),IF(R517=0,0,IF(OR(Q517=0,P517=0),"N.M.",IF(ABS(R517/Q517)&gt;=10,"N.M.",R517/Q517))))</f>
        <v>0.02573811760766502</v>
      </c>
      <c r="T517" s="115"/>
      <c r="U517" s="29">
        <v>-447940.58700000006</v>
      </c>
      <c r="V517" s="29">
        <v>-666639.1399999999</v>
      </c>
      <c r="W517" s="29">
        <f>+U517-V517</f>
        <v>218698.55299999984</v>
      </c>
      <c r="X517" s="98">
        <f>IF(V517&lt;0,IF(W517=0,0,IF(OR(V517=0,U517=0),"N.M.",IF(ABS(W517/V517)&gt;=10,"N.M.",W517/(-V517)))),IF(W517=0,0,IF(OR(V517=0,U517=0),"N.M.",IF(ABS(W517/V517)&gt;=10,"N.M.",W517/V517))))</f>
        <v>0.32806137515417993</v>
      </c>
    </row>
    <row r="518" spans="3:24" s="13" customFormat="1" ht="0.75" customHeight="1" hidden="1" outlineLevel="1">
      <c r="C518" s="52"/>
      <c r="D518" s="29"/>
      <c r="E518" s="29"/>
      <c r="F518" s="29"/>
      <c r="G518" s="29"/>
      <c r="H518" s="29"/>
      <c r="I518" s="98"/>
      <c r="J518" s="115"/>
      <c r="K518" s="29"/>
      <c r="L518" s="29"/>
      <c r="M518" s="29"/>
      <c r="N518" s="98"/>
      <c r="O518" s="115"/>
      <c r="P518" s="29"/>
      <c r="Q518" s="29"/>
      <c r="R518" s="29"/>
      <c r="S518" s="98"/>
      <c r="T518" s="115"/>
      <c r="U518" s="29"/>
      <c r="V518" s="29"/>
      <c r="W518" s="29"/>
      <c r="X518" s="98"/>
    </row>
    <row r="519" spans="1:24" s="14" customFormat="1" ht="12.75" hidden="1" outlineLevel="2">
      <c r="A519" s="14" t="s">
        <v>1391</v>
      </c>
      <c r="B519" s="14" t="s">
        <v>1392</v>
      </c>
      <c r="C519" s="54" t="s">
        <v>143</v>
      </c>
      <c r="D519" s="15"/>
      <c r="E519" s="15"/>
      <c r="F519" s="15">
        <v>0</v>
      </c>
      <c r="G519" s="15">
        <v>0</v>
      </c>
      <c r="H519" s="90">
        <f>+F519-G519</f>
        <v>0</v>
      </c>
      <c r="I519" s="103">
        <f aca="true" t="shared" si="192" ref="I519:I531">IF(G519&lt;0,IF(H519=0,0,IF(OR(G519=0,F519=0),"N.M.",IF(ABS(H519/G519)&gt;=10,"N.M.",H519/(-G519)))),IF(H519=0,0,IF(OR(G519=0,F519=0),"N.M.",IF(ABS(H519/G519)&gt;=10,"N.M.",H519/G519))))</f>
        <v>0</v>
      </c>
      <c r="J519" s="104"/>
      <c r="K519" s="15">
        <v>0</v>
      </c>
      <c r="L519" s="15">
        <v>0</v>
      </c>
      <c r="M519" s="90">
        <f>+K519-L519</f>
        <v>0</v>
      </c>
      <c r="N519" s="103">
        <f aca="true" t="shared" si="193" ref="N519:N531">IF(L519&lt;0,IF(M519=0,0,IF(OR(L519=0,K519=0),"N.M.",IF(ABS(M519/L519)&gt;=10,"N.M.",M519/(-L519)))),IF(M519=0,0,IF(OR(L519=0,K519=0),"N.M.",IF(ABS(M519/L519)&gt;=10,"N.M.",M519/L519))))</f>
        <v>0</v>
      </c>
      <c r="O519" s="104"/>
      <c r="P519" s="15">
        <v>0</v>
      </c>
      <c r="Q519" s="15">
        <v>0</v>
      </c>
      <c r="R519" s="90">
        <f>+P519-Q519</f>
        <v>0</v>
      </c>
      <c r="S519" s="103">
        <f aca="true" t="shared" si="194" ref="S519:S531">IF(Q519&lt;0,IF(R519=0,0,IF(OR(Q519=0,P519=0),"N.M.",IF(ABS(R519/Q519)&gt;=10,"N.M.",R519/(-Q519)))),IF(R519=0,0,IF(OR(Q519=0,P519=0),"N.M.",IF(ABS(R519/Q519)&gt;=10,"N.M.",R519/Q519))))</f>
        <v>0</v>
      </c>
      <c r="T519" s="104"/>
      <c r="U519" s="15">
        <v>0</v>
      </c>
      <c r="V519" s="15">
        <v>5460.84</v>
      </c>
      <c r="W519" s="90">
        <f>+U519-V519</f>
        <v>-5460.84</v>
      </c>
      <c r="X519" s="103" t="str">
        <f aca="true" t="shared" si="195" ref="X519:X531">IF(V519&lt;0,IF(W519=0,0,IF(OR(V519=0,U519=0),"N.M.",IF(ABS(W519/V519)&gt;=10,"N.M.",W519/(-V519)))),IF(W519=0,0,IF(OR(V519=0,U519=0),"N.M.",IF(ABS(W519/V519)&gt;=10,"N.M.",W519/V519))))</f>
        <v>N.M.</v>
      </c>
    </row>
    <row r="520" spans="1:24" s="14" customFormat="1" ht="12.75" hidden="1" outlineLevel="2">
      <c r="A520" s="14" t="s">
        <v>1393</v>
      </c>
      <c r="B520" s="14" t="s">
        <v>1394</v>
      </c>
      <c r="C520" s="54" t="s">
        <v>143</v>
      </c>
      <c r="D520" s="15"/>
      <c r="E520" s="15"/>
      <c r="F520" s="15">
        <v>0</v>
      </c>
      <c r="G520" s="15">
        <v>0</v>
      </c>
      <c r="H520" s="90">
        <f>+F520-G520</f>
        <v>0</v>
      </c>
      <c r="I520" s="103">
        <f t="shared" si="192"/>
        <v>0</v>
      </c>
      <c r="J520" s="104"/>
      <c r="K520" s="15">
        <v>0</v>
      </c>
      <c r="L520" s="15">
        <v>0</v>
      </c>
      <c r="M520" s="90">
        <f>+K520-L520</f>
        <v>0</v>
      </c>
      <c r="N520" s="103">
        <f t="shared" si="193"/>
        <v>0</v>
      </c>
      <c r="O520" s="104"/>
      <c r="P520" s="15">
        <v>0</v>
      </c>
      <c r="Q520" s="15">
        <v>3149.81</v>
      </c>
      <c r="R520" s="90">
        <f>+P520-Q520</f>
        <v>-3149.81</v>
      </c>
      <c r="S520" s="103" t="str">
        <f t="shared" si="194"/>
        <v>N.M.</v>
      </c>
      <c r="T520" s="104"/>
      <c r="U520" s="15">
        <v>23379.4</v>
      </c>
      <c r="V520" s="15">
        <v>-31852.22</v>
      </c>
      <c r="W520" s="90">
        <f>+U520-V520</f>
        <v>55231.62</v>
      </c>
      <c r="X520" s="103">
        <f t="shared" si="195"/>
        <v>1.7339959349772167</v>
      </c>
    </row>
    <row r="521" spans="1:24" s="14" customFormat="1" ht="12.75" hidden="1" outlineLevel="2">
      <c r="A521" s="14" t="s">
        <v>1395</v>
      </c>
      <c r="B521" s="14" t="s">
        <v>1396</v>
      </c>
      <c r="C521" s="54" t="s">
        <v>144</v>
      </c>
      <c r="D521" s="15"/>
      <c r="E521" s="15"/>
      <c r="F521" s="15">
        <v>0</v>
      </c>
      <c r="G521" s="15">
        <v>-1688.43</v>
      </c>
      <c r="H521" s="90">
        <f>+F521-G521</f>
        <v>1688.43</v>
      </c>
      <c r="I521" s="103" t="str">
        <f t="shared" si="192"/>
        <v>N.M.</v>
      </c>
      <c r="J521" s="104"/>
      <c r="K521" s="15">
        <v>0</v>
      </c>
      <c r="L521" s="15">
        <v>511.95</v>
      </c>
      <c r="M521" s="90">
        <f>+K521-L521</f>
        <v>-511.95</v>
      </c>
      <c r="N521" s="103" t="str">
        <f t="shared" si="193"/>
        <v>N.M.</v>
      </c>
      <c r="O521" s="104"/>
      <c r="P521" s="15">
        <v>944.15</v>
      </c>
      <c r="Q521" s="15">
        <v>511.95</v>
      </c>
      <c r="R521" s="90">
        <f>+P521-Q521</f>
        <v>432.2</v>
      </c>
      <c r="S521" s="103">
        <f t="shared" si="194"/>
        <v>0.8442230686590487</v>
      </c>
      <c r="T521" s="104"/>
      <c r="U521" s="15">
        <v>-16440.53</v>
      </c>
      <c r="V521" s="15">
        <v>511.95</v>
      </c>
      <c r="W521" s="90">
        <f>+U521-V521</f>
        <v>-16952.48</v>
      </c>
      <c r="X521" s="103" t="str">
        <f t="shared" si="195"/>
        <v>N.M.</v>
      </c>
    </row>
    <row r="522" spans="1:24" s="14" customFormat="1" ht="12.75" hidden="1" outlineLevel="2">
      <c r="A522" s="14" t="s">
        <v>1397</v>
      </c>
      <c r="B522" s="14" t="s">
        <v>1398</v>
      </c>
      <c r="C522" s="54" t="s">
        <v>144</v>
      </c>
      <c r="D522" s="15"/>
      <c r="E522" s="15"/>
      <c r="F522" s="15">
        <v>1920.28</v>
      </c>
      <c r="G522" s="15">
        <v>0</v>
      </c>
      <c r="H522" s="90">
        <f>+F522-G522</f>
        <v>1920.28</v>
      </c>
      <c r="I522" s="103" t="str">
        <f t="shared" si="192"/>
        <v>N.M.</v>
      </c>
      <c r="J522" s="104"/>
      <c r="K522" s="15">
        <v>5604.12</v>
      </c>
      <c r="L522" s="15">
        <v>0</v>
      </c>
      <c r="M522" s="90">
        <f>+K522-L522</f>
        <v>5604.12</v>
      </c>
      <c r="N522" s="103" t="str">
        <f t="shared" si="193"/>
        <v>N.M.</v>
      </c>
      <c r="O522" s="104"/>
      <c r="P522" s="15">
        <v>5604.12</v>
      </c>
      <c r="Q522" s="15">
        <v>0</v>
      </c>
      <c r="R522" s="90">
        <f>+P522-Q522</f>
        <v>5604.12</v>
      </c>
      <c r="S522" s="103" t="str">
        <f t="shared" si="194"/>
        <v>N.M.</v>
      </c>
      <c r="T522" s="104"/>
      <c r="U522" s="15">
        <v>5604.12</v>
      </c>
      <c r="V522" s="15">
        <v>0</v>
      </c>
      <c r="W522" s="90">
        <f>+U522-V522</f>
        <v>5604.12</v>
      </c>
      <c r="X522" s="103" t="str">
        <f t="shared" si="195"/>
        <v>N.M.</v>
      </c>
    </row>
    <row r="523" spans="1:24" s="30" customFormat="1" ht="12.75" hidden="1" outlineLevel="1">
      <c r="A523" s="1" t="s">
        <v>416</v>
      </c>
      <c r="B523" s="31"/>
      <c r="C523" s="78" t="s">
        <v>380</v>
      </c>
      <c r="D523" s="33"/>
      <c r="E523" s="33"/>
      <c r="F523" s="17">
        <v>1920.28</v>
      </c>
      <c r="G523" s="17">
        <v>-1688.43</v>
      </c>
      <c r="H523" s="35">
        <f aca="true" t="shared" si="196" ref="H523:H531">+F523-G523</f>
        <v>3608.71</v>
      </c>
      <c r="I523" s="95">
        <f t="shared" si="192"/>
        <v>2.1373169157145986</v>
      </c>
      <c r="J523" s="116"/>
      <c r="K523" s="17">
        <v>5604.12</v>
      </c>
      <c r="L523" s="17">
        <v>511.95</v>
      </c>
      <c r="M523" s="35">
        <f aca="true" t="shared" si="197" ref="M523:M531">+K523-L523</f>
        <v>5092.17</v>
      </c>
      <c r="N523" s="95">
        <f t="shared" si="193"/>
        <v>9.946615880457076</v>
      </c>
      <c r="O523" s="116"/>
      <c r="P523" s="17">
        <v>6548.2699999999995</v>
      </c>
      <c r="Q523" s="17">
        <v>3661.7599999999998</v>
      </c>
      <c r="R523" s="35">
        <f aca="true" t="shared" si="198" ref="R523:R531">+P523-Q523</f>
        <v>2886.5099999999998</v>
      </c>
      <c r="S523" s="95">
        <f t="shared" si="194"/>
        <v>0.7882848684785458</v>
      </c>
      <c r="T523" s="116"/>
      <c r="U523" s="17">
        <v>12542.990000000002</v>
      </c>
      <c r="V523" s="17">
        <v>-25879.43</v>
      </c>
      <c r="W523" s="35">
        <f aca="true" t="shared" si="199" ref="W523:W531">+U523-V523</f>
        <v>38422.42</v>
      </c>
      <c r="X523" s="95">
        <f t="shared" si="195"/>
        <v>1.4846702574206618</v>
      </c>
    </row>
    <row r="524" spans="1:24" s="30" customFormat="1" ht="12.75" hidden="1" outlineLevel="1">
      <c r="A524" s="77" t="s">
        <v>415</v>
      </c>
      <c r="B524" s="31"/>
      <c r="C524" s="78" t="s">
        <v>381</v>
      </c>
      <c r="D524" s="33"/>
      <c r="E524" s="33"/>
      <c r="F524" s="17">
        <v>0</v>
      </c>
      <c r="G524" s="17">
        <v>0</v>
      </c>
      <c r="H524" s="35">
        <f t="shared" si="196"/>
        <v>0</v>
      </c>
      <c r="I524" s="95">
        <f t="shared" si="192"/>
        <v>0</v>
      </c>
      <c r="J524" s="116"/>
      <c r="K524" s="17">
        <v>0</v>
      </c>
      <c r="L524" s="17">
        <v>0</v>
      </c>
      <c r="M524" s="35">
        <f t="shared" si="197"/>
        <v>0</v>
      </c>
      <c r="N524" s="95">
        <f t="shared" si="193"/>
        <v>0</v>
      </c>
      <c r="O524" s="116"/>
      <c r="P524" s="17">
        <v>0</v>
      </c>
      <c r="Q524" s="17">
        <v>0</v>
      </c>
      <c r="R524" s="35">
        <f t="shared" si="198"/>
        <v>0</v>
      </c>
      <c r="S524" s="95">
        <f t="shared" si="194"/>
        <v>0</v>
      </c>
      <c r="T524" s="116"/>
      <c r="U524" s="17">
        <v>0</v>
      </c>
      <c r="V524" s="17">
        <v>0</v>
      </c>
      <c r="W524" s="35">
        <f t="shared" si="199"/>
        <v>0</v>
      </c>
      <c r="X524" s="95">
        <f t="shared" si="195"/>
        <v>0</v>
      </c>
    </row>
    <row r="525" spans="1:24" s="30" customFormat="1" ht="12.75" hidden="1" outlineLevel="1">
      <c r="A525" s="77" t="s">
        <v>414</v>
      </c>
      <c r="B525" s="31"/>
      <c r="C525" s="78" t="s">
        <v>382</v>
      </c>
      <c r="D525" s="33"/>
      <c r="E525" s="33"/>
      <c r="F525" s="17">
        <v>0</v>
      </c>
      <c r="G525" s="17">
        <v>0</v>
      </c>
      <c r="H525" s="35">
        <f t="shared" si="196"/>
        <v>0</v>
      </c>
      <c r="I525" s="95">
        <f t="shared" si="192"/>
        <v>0</v>
      </c>
      <c r="J525" s="116"/>
      <c r="K525" s="17">
        <v>0</v>
      </c>
      <c r="L525" s="17">
        <v>0</v>
      </c>
      <c r="M525" s="35">
        <f t="shared" si="197"/>
        <v>0</v>
      </c>
      <c r="N525" s="95">
        <f t="shared" si="193"/>
        <v>0</v>
      </c>
      <c r="O525" s="116"/>
      <c r="P525" s="17">
        <v>0</v>
      </c>
      <c r="Q525" s="17">
        <v>0</v>
      </c>
      <c r="R525" s="35">
        <f t="shared" si="198"/>
        <v>0</v>
      </c>
      <c r="S525" s="95">
        <f t="shared" si="194"/>
        <v>0</v>
      </c>
      <c r="T525" s="116"/>
      <c r="U525" s="17">
        <v>0</v>
      </c>
      <c r="V525" s="17">
        <v>0</v>
      </c>
      <c r="W525" s="35">
        <f t="shared" si="199"/>
        <v>0</v>
      </c>
      <c r="X525" s="95">
        <f t="shared" si="195"/>
        <v>0</v>
      </c>
    </row>
    <row r="526" spans="1:24" s="14" customFormat="1" ht="12.75" hidden="1" outlineLevel="2">
      <c r="A526" s="14" t="s">
        <v>1399</v>
      </c>
      <c r="B526" s="14" t="s">
        <v>1400</v>
      </c>
      <c r="C526" s="54" t="s">
        <v>145</v>
      </c>
      <c r="D526" s="15"/>
      <c r="E526" s="15"/>
      <c r="F526" s="15">
        <v>11285.07</v>
      </c>
      <c r="G526" s="15">
        <v>-11393.12</v>
      </c>
      <c r="H526" s="90">
        <f>+F526-G526</f>
        <v>22678.190000000002</v>
      </c>
      <c r="I526" s="103">
        <f t="shared" si="192"/>
        <v>1.9905162062718553</v>
      </c>
      <c r="J526" s="104"/>
      <c r="K526" s="15">
        <v>32933.770000000004</v>
      </c>
      <c r="L526" s="15">
        <v>3454.4900000000002</v>
      </c>
      <c r="M526" s="90">
        <f>+K526-L526</f>
        <v>29479.280000000002</v>
      </c>
      <c r="N526" s="103">
        <f t="shared" si="193"/>
        <v>8.533612776415621</v>
      </c>
      <c r="O526" s="104"/>
      <c r="P526" s="15">
        <v>38574.060000000005</v>
      </c>
      <c r="Q526" s="15">
        <v>24708.760000000002</v>
      </c>
      <c r="R526" s="90">
        <f>+P526-Q526</f>
        <v>13865.300000000003</v>
      </c>
      <c r="S526" s="103">
        <f t="shared" si="194"/>
        <v>0.5611491632926946</v>
      </c>
      <c r="T526" s="104"/>
      <c r="U526" s="15">
        <v>111883.87000000001</v>
      </c>
      <c r="V526" s="15">
        <v>-171620.11000000002</v>
      </c>
      <c r="W526" s="90">
        <f>+U526-V526</f>
        <v>283503.98000000004</v>
      </c>
      <c r="X526" s="103">
        <f t="shared" si="195"/>
        <v>1.6519275043000499</v>
      </c>
    </row>
    <row r="527" spans="1:24" s="14" customFormat="1" ht="12.75" hidden="1" outlineLevel="2">
      <c r="A527" s="14" t="s">
        <v>1401</v>
      </c>
      <c r="B527" s="14" t="s">
        <v>1402</v>
      </c>
      <c r="C527" s="54" t="s">
        <v>146</v>
      </c>
      <c r="D527" s="15"/>
      <c r="E527" s="15"/>
      <c r="F527" s="15">
        <v>-654.15</v>
      </c>
      <c r="G527" s="15">
        <v>-9656.5</v>
      </c>
      <c r="H527" s="90">
        <f>+F527-G527</f>
        <v>9002.35</v>
      </c>
      <c r="I527" s="103">
        <f t="shared" si="192"/>
        <v>0.932258064516129</v>
      </c>
      <c r="J527" s="104"/>
      <c r="K527" s="15">
        <v>-4066.3</v>
      </c>
      <c r="L527" s="15">
        <v>-19076.4</v>
      </c>
      <c r="M527" s="90">
        <f>+K527-L527</f>
        <v>15010.100000000002</v>
      </c>
      <c r="N527" s="103">
        <f t="shared" si="193"/>
        <v>0.7868413327462205</v>
      </c>
      <c r="O527" s="104"/>
      <c r="P527" s="15">
        <v>-4720.45</v>
      </c>
      <c r="Q527" s="15">
        <v>-773616.5700000001</v>
      </c>
      <c r="R527" s="90">
        <f>+P527-Q527</f>
        <v>768896.1200000001</v>
      </c>
      <c r="S527" s="103">
        <f t="shared" si="194"/>
        <v>0.993898204636439</v>
      </c>
      <c r="T527" s="104"/>
      <c r="U527" s="15">
        <v>-299205.2</v>
      </c>
      <c r="V527" s="15">
        <v>-959464.4700000001</v>
      </c>
      <c r="W527" s="90">
        <f>+U527-V527</f>
        <v>660259.27</v>
      </c>
      <c r="X527" s="103">
        <f t="shared" si="195"/>
        <v>0.6881539552996683</v>
      </c>
    </row>
    <row r="528" spans="1:24" s="14" customFormat="1" ht="12.75" hidden="1" outlineLevel="2">
      <c r="A528" s="14" t="s">
        <v>1403</v>
      </c>
      <c r="B528" s="14" t="s">
        <v>1404</v>
      </c>
      <c r="C528" s="54" t="s">
        <v>147</v>
      </c>
      <c r="D528" s="15"/>
      <c r="E528" s="15"/>
      <c r="F528" s="15">
        <v>7263.2</v>
      </c>
      <c r="G528" s="15">
        <v>38256.4</v>
      </c>
      <c r="H528" s="90">
        <f>+F528-G528</f>
        <v>-30993.2</v>
      </c>
      <c r="I528" s="103">
        <f t="shared" si="192"/>
        <v>-0.8101441850252507</v>
      </c>
      <c r="J528" s="104"/>
      <c r="K528" s="15">
        <v>7276.5</v>
      </c>
      <c r="L528" s="15">
        <v>74019.40000000001</v>
      </c>
      <c r="M528" s="90">
        <f>+K528-L528</f>
        <v>-66742.90000000001</v>
      </c>
      <c r="N528" s="103">
        <f t="shared" si="193"/>
        <v>-0.9016946908513174</v>
      </c>
      <c r="O528" s="104"/>
      <c r="P528" s="15">
        <v>12216.400000000001</v>
      </c>
      <c r="Q528" s="15">
        <v>1554692.2</v>
      </c>
      <c r="R528" s="90">
        <f>+P528-Q528</f>
        <v>-1542475.8</v>
      </c>
      <c r="S528" s="103">
        <f t="shared" si="194"/>
        <v>-0.9921422388302972</v>
      </c>
      <c r="T528" s="104"/>
      <c r="U528" s="15">
        <v>306150.95</v>
      </c>
      <c r="V528" s="15">
        <v>1857245.14</v>
      </c>
      <c r="W528" s="90">
        <f>+U528-V528</f>
        <v>-1551094.19</v>
      </c>
      <c r="X528" s="103">
        <f t="shared" si="195"/>
        <v>-0.8351585671668523</v>
      </c>
    </row>
    <row r="529" spans="1:24" s="30" customFormat="1" ht="12.75" hidden="1" outlineLevel="1">
      <c r="A529" s="77" t="s">
        <v>413</v>
      </c>
      <c r="B529" s="31"/>
      <c r="C529" s="78" t="s">
        <v>404</v>
      </c>
      <c r="D529" s="33"/>
      <c r="E529" s="33"/>
      <c r="F529" s="17">
        <v>17894.12</v>
      </c>
      <c r="G529" s="17">
        <v>17206.78</v>
      </c>
      <c r="H529" s="35">
        <f t="shared" si="196"/>
        <v>687.3400000000001</v>
      </c>
      <c r="I529" s="95">
        <f t="shared" si="192"/>
        <v>0.039945881797756475</v>
      </c>
      <c r="J529" s="116"/>
      <c r="K529" s="17">
        <v>36143.97</v>
      </c>
      <c r="L529" s="17">
        <v>58397.490000000005</v>
      </c>
      <c r="M529" s="35">
        <f t="shared" si="197"/>
        <v>-22253.520000000004</v>
      </c>
      <c r="N529" s="95">
        <f t="shared" si="193"/>
        <v>-0.3810698028288545</v>
      </c>
      <c r="O529" s="116"/>
      <c r="P529" s="17">
        <v>46070.01</v>
      </c>
      <c r="Q529" s="17">
        <v>805784.39</v>
      </c>
      <c r="R529" s="35">
        <f t="shared" si="198"/>
        <v>-759714.38</v>
      </c>
      <c r="S529" s="95">
        <f t="shared" si="194"/>
        <v>-0.9428258842294028</v>
      </c>
      <c r="T529" s="116"/>
      <c r="U529" s="17">
        <v>118829.62</v>
      </c>
      <c r="V529" s="17">
        <v>726160.5599999998</v>
      </c>
      <c r="W529" s="35">
        <f t="shared" si="199"/>
        <v>-607330.9399999998</v>
      </c>
      <c r="X529" s="95">
        <f t="shared" si="195"/>
        <v>-0.8363590278161072</v>
      </c>
    </row>
    <row r="530" spans="1:24" s="13" customFormat="1" ht="12.75" collapsed="1">
      <c r="A530" s="13" t="s">
        <v>385</v>
      </c>
      <c r="C530" s="52" t="s">
        <v>280</v>
      </c>
      <c r="D530" s="29"/>
      <c r="E530" s="29"/>
      <c r="F530" s="129">
        <v>19814.399999999998</v>
      </c>
      <c r="G530" s="129">
        <v>15518.349999999999</v>
      </c>
      <c r="H530" s="129">
        <f t="shared" si="196"/>
        <v>4296.049999999999</v>
      </c>
      <c r="I530" s="99">
        <f t="shared" si="192"/>
        <v>0.2768367771058134</v>
      </c>
      <c r="J530" s="115"/>
      <c r="K530" s="129">
        <v>41748.090000000004</v>
      </c>
      <c r="L530" s="129">
        <v>58909.439999999995</v>
      </c>
      <c r="M530" s="129">
        <f t="shared" si="197"/>
        <v>-17161.34999999999</v>
      </c>
      <c r="N530" s="99">
        <f t="shared" si="193"/>
        <v>-0.2913174866371161</v>
      </c>
      <c r="O530" s="115"/>
      <c r="P530" s="129">
        <v>52618.280000000006</v>
      </c>
      <c r="Q530" s="129">
        <v>809446.15</v>
      </c>
      <c r="R530" s="129">
        <f t="shared" si="198"/>
        <v>-756827.87</v>
      </c>
      <c r="S530" s="99">
        <f t="shared" si="194"/>
        <v>-0.9349947121250747</v>
      </c>
      <c r="T530" s="115"/>
      <c r="U530" s="129">
        <v>131372.61000000002</v>
      </c>
      <c r="V530" s="129">
        <v>700281.13</v>
      </c>
      <c r="W530" s="129">
        <f t="shared" si="199"/>
        <v>-568908.52</v>
      </c>
      <c r="X530" s="99">
        <f t="shared" si="195"/>
        <v>-0.8124001856225942</v>
      </c>
    </row>
    <row r="531" spans="1:24" s="1" customFormat="1" ht="12.75">
      <c r="A531" s="32" t="s">
        <v>238</v>
      </c>
      <c r="C531" s="51" t="s">
        <v>403</v>
      </c>
      <c r="D531" s="29"/>
      <c r="E531" s="29"/>
      <c r="F531" s="29">
        <v>54329.869999999995</v>
      </c>
      <c r="G531" s="29">
        <v>24139.180000000008</v>
      </c>
      <c r="H531" s="29">
        <f t="shared" si="196"/>
        <v>30190.689999999988</v>
      </c>
      <c r="I531" s="98">
        <f t="shared" si="192"/>
        <v>1.2506924427424617</v>
      </c>
      <c r="J531" s="115"/>
      <c r="K531" s="29">
        <v>67229.37999999999</v>
      </c>
      <c r="L531" s="29">
        <v>63.36200000000389</v>
      </c>
      <c r="M531" s="29">
        <f t="shared" si="197"/>
        <v>67166.01799999998</v>
      </c>
      <c r="N531" s="98" t="str">
        <f t="shared" si="193"/>
        <v>N.M.</v>
      </c>
      <c r="O531" s="115"/>
      <c r="P531" s="29">
        <v>116786.06999999995</v>
      </c>
      <c r="Q531" s="29">
        <v>811671.33</v>
      </c>
      <c r="R531" s="29">
        <f t="shared" si="198"/>
        <v>-694885.26</v>
      </c>
      <c r="S531" s="98">
        <f t="shared" si="194"/>
        <v>-0.8561165515110655</v>
      </c>
      <c r="T531" s="115"/>
      <c r="U531" s="29">
        <v>861124.1130000001</v>
      </c>
      <c r="V531" s="29">
        <v>1538703.8300000003</v>
      </c>
      <c r="W531" s="29">
        <f t="shared" si="199"/>
        <v>-677579.7170000002</v>
      </c>
      <c r="X531" s="98">
        <f t="shared" si="195"/>
        <v>-0.4403574643731146</v>
      </c>
    </row>
    <row r="532" spans="4:24" s="1" customFormat="1" ht="5.25" customHeight="1">
      <c r="D532" s="35"/>
      <c r="E532" s="35"/>
      <c r="F532" s="130" t="str">
        <f>IF(ABS(+F498+F517+F530-F531)&gt;$C$574,$C$575," ")</f>
        <v> </v>
      </c>
      <c r="G532" s="130" t="str">
        <f>IF(ABS(+G498+G517+G530-G531)&gt;$C$574,$C$575," ")</f>
        <v> </v>
      </c>
      <c r="H532" s="130" t="str">
        <f>IF(ABS(+H498+H517+H530-H531)&gt;$C$574,$C$575," ")</f>
        <v> </v>
      </c>
      <c r="I532" s="101"/>
      <c r="J532" s="106"/>
      <c r="K532" s="130" t="str">
        <f>IF(ABS(+K498+K517+K530-K531)&gt;$C$574,$C$575," ")</f>
        <v> </v>
      </c>
      <c r="L532" s="130" t="str">
        <f>IF(ABS(+L498+L517+L530-L531)&gt;$C$574,$C$575," ")</f>
        <v> </v>
      </c>
      <c r="M532" s="130" t="str">
        <f>IF(ABS(+M498+M517+M530-M531)&gt;$C$574,$C$575," ")</f>
        <v> </v>
      </c>
      <c r="N532" s="101"/>
      <c r="O532" s="106"/>
      <c r="P532" s="130" t="str">
        <f>IF(ABS(+P498+P517+P530-P531)&gt;$C$574,$C$575," ")</f>
        <v> </v>
      </c>
      <c r="Q532" s="130" t="str">
        <f>IF(ABS(+Q498+Q517+Q530-Q531)&gt;$C$574,$C$575," ")</f>
        <v> </v>
      </c>
      <c r="R532" s="130" t="str">
        <f>IF(ABS(+R498+R517+R530-R531)&gt;$C$574,$C$575," ")</f>
        <v> </v>
      </c>
      <c r="S532" s="101"/>
      <c r="T532" s="130" t="str">
        <f>IF(ABS(+T498+T517+T530-T531)&gt;$C$574,$C$575," ")</f>
        <v> </v>
      </c>
      <c r="U532" s="130" t="str">
        <f>IF(ABS(+U498+U517+U530-U531)&gt;$C$574,$C$575," ")</f>
        <v> </v>
      </c>
      <c r="V532" s="130" t="str">
        <f>IF(ABS(+V498+V517+V530-V531)&gt;$C$574,$C$575," ")</f>
        <v> </v>
      </c>
      <c r="W532" s="130" t="str">
        <f>IF(ABS(+W498+W517+W530-W531)&gt;$C$574,$C$575," ")</f>
        <v> </v>
      </c>
      <c r="X532" s="101"/>
    </row>
    <row r="533" spans="1:24" s="1" customFormat="1" ht="12.75">
      <c r="A533" s="32" t="s">
        <v>239</v>
      </c>
      <c r="C533" s="13" t="s">
        <v>240</v>
      </c>
      <c r="D533" s="29"/>
      <c r="E533" s="29"/>
      <c r="F533" s="29">
        <v>6231945.842999996</v>
      </c>
      <c r="G533" s="29">
        <v>7877874.493999994</v>
      </c>
      <c r="H533" s="29">
        <f>+F533-G533</f>
        <v>-1645928.6509999987</v>
      </c>
      <c r="I533" s="98">
        <f>IF(G533&lt;0,IF(H533=0,0,IF(OR(G533=0,F533=0),"N.M.",IF(ABS(H533/G533)&gt;=10,"N.M.",H533/(-G533)))),IF(H533=0,0,IF(OR(G533=0,F533=0),"N.M.",IF(ABS(H533/G533)&gt;=10,"N.M.",H533/G533))))</f>
        <v>-0.2089305500174677</v>
      </c>
      <c r="J533" s="115"/>
      <c r="K533" s="29">
        <v>17356623.212999962</v>
      </c>
      <c r="L533" s="29">
        <v>15929271.296999985</v>
      </c>
      <c r="M533" s="29">
        <f>+K533-L533</f>
        <v>1427351.915999977</v>
      </c>
      <c r="N533" s="98">
        <f>IF(L533&lt;0,IF(M533=0,0,IF(OR(L533=0,K533=0),"N.M.",IF(ABS(M533/L533)&gt;=10,"N.M.",M533/(-L533)))),IF(M533=0,0,IF(OR(L533=0,K533=0),"N.M.",IF(ABS(M533/L533)&gt;=10,"N.M.",M533/L533))))</f>
        <v>0.08960560024291853</v>
      </c>
      <c r="O533" s="115"/>
      <c r="P533" s="29">
        <v>30175505.514999934</v>
      </c>
      <c r="Q533" s="29">
        <v>27037842.703000046</v>
      </c>
      <c r="R533" s="29">
        <f>+P533-Q533</f>
        <v>3137662.811999887</v>
      </c>
      <c r="S533" s="98">
        <f>IF(Q533&lt;0,IF(R533=0,0,IF(OR(Q533=0,P533=0),"N.M.",IF(ABS(R533/Q533)&gt;=10,"N.M.",R533/(-Q533)))),IF(R533=0,0,IF(OR(Q533=0,P533=0),"N.M.",IF(ABS(R533/Q533)&gt;=10,"N.M.",R533/Q533))))</f>
        <v>0.11604708432051572</v>
      </c>
      <c r="T533" s="115"/>
      <c r="U533" s="29">
        <v>73151773.67699991</v>
      </c>
      <c r="V533" s="29">
        <v>65309618.342999965</v>
      </c>
      <c r="W533" s="29">
        <f>+U533-V533</f>
        <v>7842155.333999947</v>
      </c>
      <c r="X533" s="98">
        <f>IF(V533&lt;0,IF(W533=0,0,IF(OR(V533=0,U533=0),"N.M.",IF(ABS(W533/V533)&gt;=10,"N.M.",W533/(-V533)))),IF(W533=0,0,IF(OR(V533=0,U533=0),"N.M.",IF(ABS(W533/V533)&gt;=10,"N.M.",W533/V533))))</f>
        <v>0.12007657574744482</v>
      </c>
    </row>
    <row r="534" spans="4:24" s="1" customFormat="1" ht="5.25" customHeight="1">
      <c r="D534" s="35"/>
      <c r="E534" s="35"/>
      <c r="F534" s="130" t="str">
        <f>IF(ABS(F461+F531-F533)&gt;$C$574,$C$575," ")</f>
        <v> </v>
      </c>
      <c r="G534" s="130" t="str">
        <f>IF(ABS(G461+G531-G533)&gt;$C$574,$C$575," ")</f>
        <v> </v>
      </c>
      <c r="H534" s="130" t="str">
        <f>IF(ABS(H461+H531-H533)&gt;$C$574,$C$575," ")</f>
        <v> </v>
      </c>
      <c r="I534" s="101"/>
      <c r="J534" s="106"/>
      <c r="K534" s="130" t="str">
        <f>IF(ABS(K461+K531-K533)&gt;$C$574,$C$575," ")</f>
        <v> </v>
      </c>
      <c r="L534" s="130" t="str">
        <f>IF(ABS(L461+L531-L533)&gt;$C$574,$C$575," ")</f>
        <v> </v>
      </c>
      <c r="M534" s="130" t="str">
        <f>IF(ABS(M461+M531-M533)&gt;$C$574,$C$575," ")</f>
        <v> </v>
      </c>
      <c r="N534" s="101"/>
      <c r="O534" s="106"/>
      <c r="P534" s="130" t="str">
        <f>IF(ABS(P461+P531-P533)&gt;$C$574,$C$575," ")</f>
        <v> </v>
      </c>
      <c r="Q534" s="130" t="str">
        <f>IF(ABS(Q461+Q531-Q533)&gt;$C$574,$C$575," ")</f>
        <v> </v>
      </c>
      <c r="R534" s="130" t="str">
        <f>IF(ABS(R461+R531-R533)&gt;$C$574,$C$575," ")</f>
        <v> </v>
      </c>
      <c r="S534" s="101"/>
      <c r="T534" s="106"/>
      <c r="U534" s="130" t="str">
        <f>IF(ABS(U461+U531-U533)&gt;$C$574,$C$575," ")</f>
        <v> </v>
      </c>
      <c r="V534" s="130" t="str">
        <f>IF(ABS(V461+V531-V533)&gt;$C$574,$C$575," ")</f>
        <v> </v>
      </c>
      <c r="W534" s="130" t="str">
        <f>IF(ABS(W461+W531-W533)&gt;$C$574,$C$575," ")</f>
        <v> </v>
      </c>
      <c r="X534" s="101"/>
    </row>
    <row r="535" spans="4:24" s="1" customFormat="1" ht="5.25" customHeight="1" hidden="1" outlineLevel="1">
      <c r="D535" s="35"/>
      <c r="E535" s="35"/>
      <c r="F535" s="130"/>
      <c r="G535" s="130"/>
      <c r="H535" s="130"/>
      <c r="I535" s="101"/>
      <c r="J535" s="106"/>
      <c r="K535" s="130"/>
      <c r="L535" s="130"/>
      <c r="M535" s="130"/>
      <c r="N535" s="101"/>
      <c r="O535" s="106"/>
      <c r="P535" s="130"/>
      <c r="Q535" s="130"/>
      <c r="R535" s="130"/>
      <c r="S535" s="101"/>
      <c r="T535" s="106"/>
      <c r="U535" s="130"/>
      <c r="V535" s="130"/>
      <c r="W535" s="130"/>
      <c r="X535" s="101"/>
    </row>
    <row r="536" spans="1:24" s="14" customFormat="1" ht="12.75" hidden="1" outlineLevel="2">
      <c r="A536" s="14" t="s">
        <v>1405</v>
      </c>
      <c r="B536" s="14" t="s">
        <v>1406</v>
      </c>
      <c r="C536" s="54" t="s">
        <v>148</v>
      </c>
      <c r="D536" s="15"/>
      <c r="E536" s="15"/>
      <c r="F536" s="15">
        <v>2833225.52</v>
      </c>
      <c r="G536" s="15">
        <v>2833225.52</v>
      </c>
      <c r="H536" s="90">
        <f>(+F536-G536)</f>
        <v>0</v>
      </c>
      <c r="I536" s="103">
        <f aca="true" t="shared" si="200" ref="I536:I541">IF(G536&lt;0,IF(H536=0,0,IF(OR(G536=0,F536=0),"N.M.",IF(ABS(H536/G536)&gt;=10,"N.M.",H536/(-G536)))),IF(H536=0,0,IF(OR(G536=0,F536=0),"N.M.",IF(ABS(H536/G536)&gt;=10,"N.M.",H536/G536))))</f>
        <v>0</v>
      </c>
      <c r="J536" s="104"/>
      <c r="K536" s="15">
        <v>5666451.04</v>
      </c>
      <c r="L536" s="15">
        <v>5666451.04</v>
      </c>
      <c r="M536" s="90">
        <f>(+K536-L536)</f>
        <v>0</v>
      </c>
      <c r="N536" s="103">
        <f aca="true" t="shared" si="201" ref="N536:N541">IF(L536&lt;0,IF(M536=0,0,IF(OR(L536=0,K536=0),"N.M.",IF(ABS(M536/L536)&gt;=10,"N.M.",M536/(-L536)))),IF(M536=0,0,IF(OR(L536=0,K536=0),"N.M.",IF(ABS(M536/L536)&gt;=10,"N.M.",M536/L536))))</f>
        <v>0</v>
      </c>
      <c r="O536" s="104"/>
      <c r="P536" s="15">
        <v>8499676.56</v>
      </c>
      <c r="Q536" s="15">
        <v>8499676.55</v>
      </c>
      <c r="R536" s="90">
        <f>(+P536-Q536)</f>
        <v>0.009999999776482582</v>
      </c>
      <c r="S536" s="103">
        <f aca="true" t="shared" si="202" ref="S536:S541">IF(Q536&lt;0,IF(R536=0,0,IF(OR(Q536=0,P536=0),"N.M.",IF(ABS(R536/Q536)&gt;=10,"N.M.",R536/(-Q536)))),IF(R536=0,0,IF(OR(Q536=0,P536=0),"N.M.",IF(ABS(R536/Q536)&gt;=10,"N.M.",R536/Q536))))</f>
        <v>1.1765153318078418E-09</v>
      </c>
      <c r="T536" s="104"/>
      <c r="U536" s="15">
        <v>33998706.24</v>
      </c>
      <c r="V536" s="15">
        <v>30970903.439999998</v>
      </c>
      <c r="W536" s="90">
        <f>(+U536-V536)</f>
        <v>3027802.8000000045</v>
      </c>
      <c r="X536" s="103">
        <f aca="true" t="shared" si="203" ref="X536:X541">IF(V536&lt;0,IF(W536=0,0,IF(OR(V536=0,U536=0),"N.M.",IF(ABS(W536/V536)&gt;=10,"N.M.",W536/(-V536)))),IF(W536=0,0,IF(OR(V536=0,U536=0),"N.M.",IF(ABS(W536/V536)&gt;=10,"N.M.",W536/V536))))</f>
        <v>0.09776281811945763</v>
      </c>
    </row>
    <row r="537" spans="1:24" s="14" customFormat="1" ht="12.75" hidden="1" outlineLevel="2">
      <c r="A537" s="14" t="s">
        <v>1407</v>
      </c>
      <c r="B537" s="14" t="s">
        <v>1408</v>
      </c>
      <c r="C537" s="54" t="s">
        <v>149</v>
      </c>
      <c r="D537" s="15"/>
      <c r="E537" s="15"/>
      <c r="F537" s="15">
        <v>87500</v>
      </c>
      <c r="G537" s="15">
        <v>87500</v>
      </c>
      <c r="H537" s="90">
        <f>(+F537-G537)</f>
        <v>0</v>
      </c>
      <c r="I537" s="103">
        <f t="shared" si="200"/>
        <v>0</v>
      </c>
      <c r="J537" s="104"/>
      <c r="K537" s="15">
        <v>175000</v>
      </c>
      <c r="L537" s="15">
        <v>175000</v>
      </c>
      <c r="M537" s="90">
        <f>(+K537-L537)</f>
        <v>0</v>
      </c>
      <c r="N537" s="103">
        <f t="shared" si="201"/>
        <v>0</v>
      </c>
      <c r="O537" s="104"/>
      <c r="P537" s="15">
        <v>262500</v>
      </c>
      <c r="Q537" s="15">
        <v>262500</v>
      </c>
      <c r="R537" s="90">
        <f>(+P537-Q537)</f>
        <v>0</v>
      </c>
      <c r="S537" s="103">
        <f t="shared" si="202"/>
        <v>0</v>
      </c>
      <c r="T537" s="104"/>
      <c r="U537" s="15">
        <v>1050000</v>
      </c>
      <c r="V537" s="15">
        <v>1050000</v>
      </c>
      <c r="W537" s="90">
        <f>(+U537-V537)</f>
        <v>0</v>
      </c>
      <c r="X537" s="103">
        <f t="shared" si="203"/>
        <v>0</v>
      </c>
    </row>
    <row r="538" spans="1:24" s="13" customFormat="1" ht="12.75" collapsed="1">
      <c r="A538" s="13" t="s">
        <v>241</v>
      </c>
      <c r="C538" s="56" t="s">
        <v>281</v>
      </c>
      <c r="D538" s="29"/>
      <c r="E538" s="29"/>
      <c r="F538" s="29">
        <v>2920725.52</v>
      </c>
      <c r="G538" s="29">
        <v>2920725.52</v>
      </c>
      <c r="H538" s="29">
        <f>(+F538-G538)</f>
        <v>0</v>
      </c>
      <c r="I538" s="98">
        <f t="shared" si="200"/>
        <v>0</v>
      </c>
      <c r="J538" s="115"/>
      <c r="K538" s="29">
        <v>5841451.04</v>
      </c>
      <c r="L538" s="29">
        <v>5841451.04</v>
      </c>
      <c r="M538" s="29">
        <f>(+K538-L538)</f>
        <v>0</v>
      </c>
      <c r="N538" s="98">
        <f t="shared" si="201"/>
        <v>0</v>
      </c>
      <c r="O538" s="115"/>
      <c r="P538" s="29">
        <v>8762176.56</v>
      </c>
      <c r="Q538" s="29">
        <v>8762176.55</v>
      </c>
      <c r="R538" s="29">
        <f>(+P538-Q538)</f>
        <v>0.009999999776482582</v>
      </c>
      <c r="S538" s="98">
        <f t="shared" si="202"/>
        <v>1.14126892096035E-09</v>
      </c>
      <c r="T538" s="115"/>
      <c r="U538" s="29">
        <v>35048706.24</v>
      </c>
      <c r="V538" s="29">
        <v>32020903.439999998</v>
      </c>
      <c r="W538" s="29">
        <f>(+U538-V538)</f>
        <v>3027802.8000000045</v>
      </c>
      <c r="X538" s="98">
        <f t="shared" si="203"/>
        <v>0.09455706974893538</v>
      </c>
    </row>
    <row r="539" spans="3:24" s="13" customFormat="1" ht="0.75" customHeight="1" hidden="1" outlineLevel="1">
      <c r="C539" s="56"/>
      <c r="D539" s="29"/>
      <c r="E539" s="29"/>
      <c r="F539" s="29"/>
      <c r="G539" s="29"/>
      <c r="H539" s="29"/>
      <c r="I539" s="98">
        <f t="shared" si="200"/>
        <v>0</v>
      </c>
      <c r="J539" s="115"/>
      <c r="K539" s="29"/>
      <c r="L539" s="29"/>
      <c r="M539" s="29"/>
      <c r="N539" s="98">
        <f t="shared" si="201"/>
        <v>0</v>
      </c>
      <c r="O539" s="115"/>
      <c r="P539" s="29"/>
      <c r="Q539" s="29"/>
      <c r="R539" s="29"/>
      <c r="S539" s="98">
        <f t="shared" si="202"/>
        <v>0</v>
      </c>
      <c r="T539" s="115"/>
      <c r="U539" s="29"/>
      <c r="V539" s="29"/>
      <c r="W539" s="29"/>
      <c r="X539" s="98">
        <f t="shared" si="203"/>
        <v>0</v>
      </c>
    </row>
    <row r="540" spans="1:24" s="14" customFormat="1" ht="12.75" hidden="1" outlineLevel="2">
      <c r="A540" s="14" t="s">
        <v>1409</v>
      </c>
      <c r="B540" s="14" t="s">
        <v>1410</v>
      </c>
      <c r="C540" s="54" t="s">
        <v>150</v>
      </c>
      <c r="D540" s="15"/>
      <c r="E540" s="15"/>
      <c r="F540" s="15">
        <v>0</v>
      </c>
      <c r="G540" s="15">
        <v>247.34</v>
      </c>
      <c r="H540" s="90">
        <f>(+F540-G540)</f>
        <v>-247.34</v>
      </c>
      <c r="I540" s="103" t="str">
        <f t="shared" si="200"/>
        <v>N.M.</v>
      </c>
      <c r="J540" s="104"/>
      <c r="K540" s="15">
        <v>0</v>
      </c>
      <c r="L540" s="15">
        <v>623.89</v>
      </c>
      <c r="M540" s="90">
        <f>(+K540-L540)</f>
        <v>-623.89</v>
      </c>
      <c r="N540" s="103" t="str">
        <f t="shared" si="201"/>
        <v>N.M.</v>
      </c>
      <c r="O540" s="104"/>
      <c r="P540" s="15">
        <v>917.6700000000001</v>
      </c>
      <c r="Q540" s="15">
        <v>720.06</v>
      </c>
      <c r="R540" s="90">
        <f>(+P540-Q540)</f>
        <v>197.61000000000013</v>
      </c>
      <c r="S540" s="103">
        <f t="shared" si="202"/>
        <v>0.2744354637113576</v>
      </c>
      <c r="T540" s="104"/>
      <c r="U540" s="15">
        <v>8952.64</v>
      </c>
      <c r="V540" s="15">
        <v>562595.79</v>
      </c>
      <c r="W540" s="90">
        <f>(+U540-V540)</f>
        <v>-553643.15</v>
      </c>
      <c r="X540" s="103">
        <f t="shared" si="203"/>
        <v>-0.9840869054494702</v>
      </c>
    </row>
    <row r="541" spans="1:24" s="13" customFormat="1" ht="12.75" customHeight="1" collapsed="1">
      <c r="A541" s="13" t="s">
        <v>242</v>
      </c>
      <c r="C541" s="56" t="s">
        <v>282</v>
      </c>
      <c r="D541" s="29"/>
      <c r="E541" s="29"/>
      <c r="F541" s="29">
        <v>0</v>
      </c>
      <c r="G541" s="29">
        <v>247.34</v>
      </c>
      <c r="H541" s="29">
        <f>(+F541-G541)</f>
        <v>-247.34</v>
      </c>
      <c r="I541" s="98" t="str">
        <f t="shared" si="200"/>
        <v>N.M.</v>
      </c>
      <c r="J541" s="115"/>
      <c r="K541" s="29">
        <v>0</v>
      </c>
      <c r="L541" s="29">
        <v>623.89</v>
      </c>
      <c r="M541" s="29">
        <f>(+K541-L541)</f>
        <v>-623.89</v>
      </c>
      <c r="N541" s="98" t="str">
        <f t="shared" si="201"/>
        <v>N.M.</v>
      </c>
      <c r="O541" s="115"/>
      <c r="P541" s="29">
        <v>917.6700000000001</v>
      </c>
      <c r="Q541" s="29">
        <v>720.06</v>
      </c>
      <c r="R541" s="29">
        <f>(+P541-Q541)</f>
        <v>197.61000000000013</v>
      </c>
      <c r="S541" s="98">
        <f t="shared" si="202"/>
        <v>0.2744354637113576</v>
      </c>
      <c r="T541" s="115"/>
      <c r="U541" s="29">
        <v>8952.64</v>
      </c>
      <c r="V541" s="29">
        <v>562595.79</v>
      </c>
      <c r="W541" s="29">
        <f>(+U541-V541)</f>
        <v>-553643.15</v>
      </c>
      <c r="X541" s="98">
        <f t="shared" si="203"/>
        <v>-0.9840869054494702</v>
      </c>
    </row>
    <row r="542" spans="3:24" s="13" customFormat="1" ht="0.75" customHeight="1" hidden="1" outlineLevel="1">
      <c r="C542" s="56"/>
      <c r="D542" s="29"/>
      <c r="E542" s="29"/>
      <c r="F542" s="29"/>
      <c r="G542" s="29"/>
      <c r="H542" s="29"/>
      <c r="I542" s="98"/>
      <c r="J542" s="115"/>
      <c r="K542" s="29"/>
      <c r="L542" s="29"/>
      <c r="M542" s="29"/>
      <c r="N542" s="98"/>
      <c r="O542" s="115"/>
      <c r="P542" s="29"/>
      <c r="Q542" s="29"/>
      <c r="R542" s="29"/>
      <c r="S542" s="98"/>
      <c r="T542" s="115"/>
      <c r="U542" s="29"/>
      <c r="V542" s="29"/>
      <c r="W542" s="29"/>
      <c r="X542" s="98"/>
    </row>
    <row r="543" spans="1:24" s="14" customFormat="1" ht="12.75" hidden="1" outlineLevel="2">
      <c r="A543" s="14" t="s">
        <v>1411</v>
      </c>
      <c r="B543" s="14" t="s">
        <v>1412</v>
      </c>
      <c r="C543" s="54" t="s">
        <v>151</v>
      </c>
      <c r="D543" s="15"/>
      <c r="E543" s="15"/>
      <c r="F543" s="15">
        <v>52455.97</v>
      </c>
      <c r="G543" s="15">
        <v>4893.35</v>
      </c>
      <c r="H543" s="90">
        <f>(+F543-G543)</f>
        <v>47562.62</v>
      </c>
      <c r="I543" s="103">
        <f>IF(G543&lt;0,IF(H543=0,0,IF(OR(G543=0,F543=0),"N.M.",IF(ABS(H543/G543)&gt;=10,"N.M.",H543/(-G543)))),IF(H543=0,0,IF(OR(G543=0,F543=0),"N.M.",IF(ABS(H543/G543)&gt;=10,"N.M.",H543/G543))))</f>
        <v>9.71984836563908</v>
      </c>
      <c r="J543" s="104"/>
      <c r="K543" s="15">
        <v>114422.58</v>
      </c>
      <c r="L543" s="15">
        <v>9699.67</v>
      </c>
      <c r="M543" s="90">
        <f>(+K543-L543)</f>
        <v>104722.91</v>
      </c>
      <c r="N543" s="103" t="str">
        <f>IF(L543&lt;0,IF(M543=0,0,IF(OR(L543=0,K543=0),"N.M.",IF(ABS(M543/L543)&gt;=10,"N.M.",M543/(-L543)))),IF(M543=0,0,IF(OR(L543=0,K543=0),"N.M.",IF(ABS(M543/L543)&gt;=10,"N.M.",M543/L543))))</f>
        <v>N.M.</v>
      </c>
      <c r="O543" s="104"/>
      <c r="P543" s="15">
        <v>126360.3</v>
      </c>
      <c r="Q543" s="15">
        <v>44205.79</v>
      </c>
      <c r="R543" s="90">
        <f>(+P543-Q543)</f>
        <v>82154.51000000001</v>
      </c>
      <c r="S543" s="103">
        <f>IF(Q543&lt;0,IF(R543=0,0,IF(OR(Q543=0,P543=0),"N.M.",IF(ABS(R543/Q543)&gt;=10,"N.M.",R543/(-Q543)))),IF(R543=0,0,IF(OR(Q543=0,P543=0),"N.M.",IF(ABS(R543/Q543)&gt;=10,"N.M.",R543/Q543))))</f>
        <v>1.8584558719570448</v>
      </c>
      <c r="T543" s="104"/>
      <c r="U543" s="15">
        <v>317942.89</v>
      </c>
      <c r="V543" s="15">
        <v>157212.87000000002</v>
      </c>
      <c r="W543" s="90">
        <f>(+U543-V543)</f>
        <v>160730.02</v>
      </c>
      <c r="X543" s="103">
        <f>IF(V543&lt;0,IF(W543=0,0,IF(OR(V543=0,U543=0),"N.M.",IF(ABS(W543/V543)&gt;=10,"N.M.",W543/(-V543)))),IF(W543=0,0,IF(OR(V543=0,U543=0),"N.M.",IF(ABS(W543/V543)&gt;=10,"N.M.",W543/V543))))</f>
        <v>1.022371896143108</v>
      </c>
    </row>
    <row r="544" spans="1:24" s="13" customFormat="1" ht="12.75" customHeight="1" collapsed="1">
      <c r="A544" s="13" t="s">
        <v>243</v>
      </c>
      <c r="C544" s="56" t="s">
        <v>283</v>
      </c>
      <c r="D544" s="29"/>
      <c r="E544" s="29"/>
      <c r="F544" s="29">
        <v>52455.97</v>
      </c>
      <c r="G544" s="29">
        <v>4893.35</v>
      </c>
      <c r="H544" s="29">
        <f>(+F544-G544)</f>
        <v>47562.62</v>
      </c>
      <c r="I544" s="98">
        <f>IF(G544&lt;0,IF(H544=0,0,IF(OR(G544=0,F544=0),"N.M.",IF(ABS(H544/G544)&gt;=10,"N.M.",H544/(-G544)))),IF(H544=0,0,IF(OR(G544=0,F544=0),"N.M.",IF(ABS(H544/G544)&gt;=10,"N.M.",H544/G544))))</f>
        <v>9.71984836563908</v>
      </c>
      <c r="J544" s="115"/>
      <c r="K544" s="29">
        <v>114422.58</v>
      </c>
      <c r="L544" s="29">
        <v>9699.67</v>
      </c>
      <c r="M544" s="29">
        <f>(+K544-L544)</f>
        <v>104722.91</v>
      </c>
      <c r="N544" s="98" t="str">
        <f>IF(L544&lt;0,IF(M544=0,0,IF(OR(L544=0,K544=0),"N.M.",IF(ABS(M544/L544)&gt;=10,"N.M.",M544/(-L544)))),IF(M544=0,0,IF(OR(L544=0,K544=0),"N.M.",IF(ABS(M544/L544)&gt;=10,"N.M.",M544/L544))))</f>
        <v>N.M.</v>
      </c>
      <c r="O544" s="115"/>
      <c r="P544" s="29">
        <v>126360.3</v>
      </c>
      <c r="Q544" s="29">
        <v>44205.79</v>
      </c>
      <c r="R544" s="29">
        <f>(+P544-Q544)</f>
        <v>82154.51000000001</v>
      </c>
      <c r="S544" s="98">
        <f>IF(Q544&lt;0,IF(R544=0,0,IF(OR(Q544=0,P544=0),"N.M.",IF(ABS(R544/Q544)&gt;=10,"N.M.",R544/(-Q544)))),IF(R544=0,0,IF(OR(Q544=0,P544=0),"N.M.",IF(ABS(R544/Q544)&gt;=10,"N.M.",R544/Q544))))</f>
        <v>1.8584558719570448</v>
      </c>
      <c r="T544" s="115"/>
      <c r="U544" s="29">
        <v>317942.89</v>
      </c>
      <c r="V544" s="29">
        <v>157212.87000000002</v>
      </c>
      <c r="W544" s="29">
        <f>(+U544-V544)</f>
        <v>160730.02</v>
      </c>
      <c r="X544" s="98">
        <f>IF(V544&lt;0,IF(W544=0,0,IF(OR(V544=0,U544=0),"N.M.",IF(ABS(W544/V544)&gt;=10,"N.M.",W544/(-V544)))),IF(W544=0,0,IF(OR(V544=0,U544=0),"N.M.",IF(ABS(W544/V544)&gt;=10,"N.M.",W544/V544))))</f>
        <v>1.022371896143108</v>
      </c>
    </row>
    <row r="545" spans="3:24" s="13" customFormat="1" ht="0.75" customHeight="1" hidden="1" outlineLevel="1">
      <c r="C545" s="56"/>
      <c r="D545" s="29"/>
      <c r="E545" s="29"/>
      <c r="F545" s="29"/>
      <c r="G545" s="29"/>
      <c r="H545" s="29"/>
      <c r="I545" s="98"/>
      <c r="J545" s="115"/>
      <c r="K545" s="29"/>
      <c r="L545" s="29"/>
      <c r="M545" s="29"/>
      <c r="N545" s="98"/>
      <c r="O545" s="115"/>
      <c r="P545" s="29"/>
      <c r="Q545" s="29"/>
      <c r="R545" s="29"/>
      <c r="S545" s="98"/>
      <c r="T545" s="115"/>
      <c r="U545" s="29"/>
      <c r="V545" s="29"/>
      <c r="W545" s="29"/>
      <c r="X545" s="98"/>
    </row>
    <row r="546" spans="1:24" s="14" customFormat="1" ht="12.75" hidden="1" outlineLevel="2">
      <c r="A546" s="14" t="s">
        <v>1413</v>
      </c>
      <c r="B546" s="14" t="s">
        <v>1414</v>
      </c>
      <c r="C546" s="54" t="s">
        <v>152</v>
      </c>
      <c r="D546" s="15"/>
      <c r="E546" s="15"/>
      <c r="F546" s="15">
        <v>39265.54</v>
      </c>
      <c r="G546" s="15">
        <v>39265.54</v>
      </c>
      <c r="H546" s="90">
        <f>(+F546-G546)</f>
        <v>0</v>
      </c>
      <c r="I546" s="103">
        <f>IF(G546&lt;0,IF(H546=0,0,IF(OR(G546=0,F546=0),"N.M.",IF(ABS(H546/G546)&gt;=10,"N.M.",H546/(-G546)))),IF(H546=0,0,IF(OR(G546=0,F546=0),"N.M.",IF(ABS(H546/G546)&gt;=10,"N.M.",H546/G546))))</f>
        <v>0</v>
      </c>
      <c r="J546" s="104"/>
      <c r="K546" s="15">
        <v>78531.08</v>
      </c>
      <c r="L546" s="15">
        <v>78531.08</v>
      </c>
      <c r="M546" s="90">
        <f>(+K546-L546)</f>
        <v>0</v>
      </c>
      <c r="N546" s="103">
        <f>IF(L546&lt;0,IF(M546=0,0,IF(OR(L546=0,K546=0),"N.M.",IF(ABS(M546/L546)&gt;=10,"N.M.",M546/(-L546)))),IF(M546=0,0,IF(OR(L546=0,K546=0),"N.M.",IF(ABS(M546/L546)&gt;=10,"N.M.",M546/L546))))</f>
        <v>0</v>
      </c>
      <c r="O546" s="104"/>
      <c r="P546" s="15">
        <v>117796.62</v>
      </c>
      <c r="Q546" s="15">
        <v>117796.62</v>
      </c>
      <c r="R546" s="90">
        <f>(+P546-Q546)</f>
        <v>0</v>
      </c>
      <c r="S546" s="103">
        <f>IF(Q546&lt;0,IF(R546=0,0,IF(OR(Q546=0,P546=0),"N.M.",IF(ABS(R546/Q546)&gt;=10,"N.M.",R546/(-Q546)))),IF(R546=0,0,IF(OR(Q546=0,P546=0),"N.M.",IF(ABS(R546/Q546)&gt;=10,"N.M.",R546/Q546))))</f>
        <v>0</v>
      </c>
      <c r="T546" s="104"/>
      <c r="U546" s="15">
        <v>471186.48000000004</v>
      </c>
      <c r="V546" s="15">
        <v>463246.19</v>
      </c>
      <c r="W546" s="90">
        <f>(+U546-V546)</f>
        <v>7940.290000000037</v>
      </c>
      <c r="X546" s="103">
        <f>IF(V546&lt;0,IF(W546=0,0,IF(OR(V546=0,U546=0),"N.M.",IF(ABS(W546/V546)&gt;=10,"N.M.",W546/(-V546)))),IF(W546=0,0,IF(OR(V546=0,U546=0),"N.M.",IF(ABS(W546/V546)&gt;=10,"N.M.",W546/V546))))</f>
        <v>0.017140540324789368</v>
      </c>
    </row>
    <row r="547" spans="1:24" s="13" customFormat="1" ht="12.75" collapsed="1">
      <c r="A547" s="13" t="s">
        <v>244</v>
      </c>
      <c r="C547" s="56" t="s">
        <v>297</v>
      </c>
      <c r="D547" s="29"/>
      <c r="E547" s="29"/>
      <c r="F547" s="29">
        <v>39265.54</v>
      </c>
      <c r="G547" s="29">
        <v>39265.54</v>
      </c>
      <c r="H547" s="29">
        <f>(+F547-G547)</f>
        <v>0</v>
      </c>
      <c r="I547" s="98">
        <f>IF(G547&lt;0,IF(H547=0,0,IF(OR(G547=0,F547=0),"N.M.",IF(ABS(H547/G547)&gt;=10,"N.M.",H547/(-G547)))),IF(H547=0,0,IF(OR(G547=0,F547=0),"N.M.",IF(ABS(H547/G547)&gt;=10,"N.M.",H547/G547))))</f>
        <v>0</v>
      </c>
      <c r="J547" s="115"/>
      <c r="K547" s="29">
        <v>78531.08</v>
      </c>
      <c r="L547" s="29">
        <v>78531.08</v>
      </c>
      <c r="M547" s="29">
        <f>(+K547-L547)</f>
        <v>0</v>
      </c>
      <c r="N547" s="98">
        <f>IF(L547&lt;0,IF(M547=0,0,IF(OR(L547=0,K547=0),"N.M.",IF(ABS(M547/L547)&gt;=10,"N.M.",M547/(-L547)))),IF(M547=0,0,IF(OR(L547=0,K547=0),"N.M.",IF(ABS(M547/L547)&gt;=10,"N.M.",M547/L547))))</f>
        <v>0</v>
      </c>
      <c r="O547" s="115"/>
      <c r="P547" s="29">
        <v>117796.62</v>
      </c>
      <c r="Q547" s="29">
        <v>117796.62</v>
      </c>
      <c r="R547" s="29">
        <f>(+P547-Q547)</f>
        <v>0</v>
      </c>
      <c r="S547" s="98">
        <f>IF(Q547&lt;0,IF(R547=0,0,IF(OR(Q547=0,P547=0),"N.M.",IF(ABS(R547/Q547)&gt;=10,"N.M.",R547/(-Q547)))),IF(R547=0,0,IF(OR(Q547=0,P547=0),"N.M.",IF(ABS(R547/Q547)&gt;=10,"N.M.",R547/Q547))))</f>
        <v>0</v>
      </c>
      <c r="T547" s="115"/>
      <c r="U547" s="29">
        <v>471186.48000000004</v>
      </c>
      <c r="V547" s="29">
        <v>463246.19</v>
      </c>
      <c r="W547" s="29">
        <f>(+U547-V547)</f>
        <v>7940.290000000037</v>
      </c>
      <c r="X547" s="98">
        <f>IF(V547&lt;0,IF(W547=0,0,IF(OR(V547=0,U547=0),"N.M.",IF(ABS(W547/V547)&gt;=10,"N.M.",W547/(-V547)))),IF(W547=0,0,IF(OR(V547=0,U547=0),"N.M.",IF(ABS(W547/V547)&gt;=10,"N.M.",W547/V547))))</f>
        <v>0.017140540324789368</v>
      </c>
    </row>
    <row r="548" spans="3:24" s="13" customFormat="1" ht="0.75" customHeight="1" hidden="1" outlineLevel="1">
      <c r="C548" s="56"/>
      <c r="D548" s="29"/>
      <c r="E548" s="29"/>
      <c r="F548" s="29"/>
      <c r="G548" s="29"/>
      <c r="H548" s="29"/>
      <c r="I548" s="98"/>
      <c r="J548" s="115"/>
      <c r="K548" s="29"/>
      <c r="L548" s="29"/>
      <c r="M548" s="29"/>
      <c r="N548" s="98"/>
      <c r="O548" s="115"/>
      <c r="P548" s="29"/>
      <c r="Q548" s="29"/>
      <c r="R548" s="29"/>
      <c r="S548" s="98"/>
      <c r="T548" s="115"/>
      <c r="U548" s="29"/>
      <c r="V548" s="29"/>
      <c r="W548" s="29"/>
      <c r="X548" s="98"/>
    </row>
    <row r="549" spans="1:24" s="14" customFormat="1" ht="12.75" hidden="1" outlineLevel="2">
      <c r="A549" s="14" t="s">
        <v>1415</v>
      </c>
      <c r="B549" s="14" t="s">
        <v>1416</v>
      </c>
      <c r="C549" s="54" t="s">
        <v>153</v>
      </c>
      <c r="D549" s="15"/>
      <c r="E549" s="15"/>
      <c r="F549" s="15">
        <v>2804.05</v>
      </c>
      <c r="G549" s="15">
        <v>2804.05</v>
      </c>
      <c r="H549" s="90">
        <f>(+F549-G549)</f>
        <v>0</v>
      </c>
      <c r="I549" s="103">
        <f>IF(G549&lt;0,IF(H549=0,0,IF(OR(G549=0,F549=0),"N.M.",IF(ABS(H549/G549)&gt;=10,"N.M.",H549/(-G549)))),IF(H549=0,0,IF(OR(G549=0,F549=0),"N.M.",IF(ABS(H549/G549)&gt;=10,"N.M.",H549/G549))))</f>
        <v>0</v>
      </c>
      <c r="J549" s="104"/>
      <c r="K549" s="15">
        <v>5608.1</v>
      </c>
      <c r="L549" s="15">
        <v>5608.1</v>
      </c>
      <c r="M549" s="90">
        <f>(+K549-L549)</f>
        <v>0</v>
      </c>
      <c r="N549" s="103">
        <f>IF(L549&lt;0,IF(M549=0,0,IF(OR(L549=0,K549=0),"N.M.",IF(ABS(M549/L549)&gt;=10,"N.M.",M549/(-L549)))),IF(M549=0,0,IF(OR(L549=0,K549=0),"N.M.",IF(ABS(M549/L549)&gt;=10,"N.M.",M549/L549))))</f>
        <v>0</v>
      </c>
      <c r="O549" s="104"/>
      <c r="P549" s="15">
        <v>8412.150000000001</v>
      </c>
      <c r="Q549" s="15">
        <v>8412.150000000001</v>
      </c>
      <c r="R549" s="90">
        <f>(+P549-Q549)</f>
        <v>0</v>
      </c>
      <c r="S549" s="103">
        <f>IF(Q549&lt;0,IF(R549=0,0,IF(OR(Q549=0,P549=0),"N.M.",IF(ABS(R549/Q549)&gt;=10,"N.M.",R549/(-Q549)))),IF(R549=0,0,IF(OR(Q549=0,P549=0),"N.M.",IF(ABS(R549/Q549)&gt;=10,"N.M.",R549/Q549))))</f>
        <v>0</v>
      </c>
      <c r="T549" s="104"/>
      <c r="U549" s="15">
        <v>33648.6</v>
      </c>
      <c r="V549" s="15">
        <v>33648.6</v>
      </c>
      <c r="W549" s="90">
        <f>(+U549-V549)</f>
        <v>0</v>
      </c>
      <c r="X549" s="103">
        <f>IF(V549&lt;0,IF(W549=0,0,IF(OR(V549=0,U549=0),"N.M.",IF(ABS(W549/V549)&gt;=10,"N.M.",W549/(-V549)))),IF(W549=0,0,IF(OR(V549=0,U549=0),"N.M.",IF(ABS(W549/V549)&gt;=10,"N.M.",W549/V549))))</f>
        <v>0</v>
      </c>
    </row>
    <row r="550" spans="1:24" s="13" customFormat="1" ht="12.75" collapsed="1">
      <c r="A550" s="13" t="s">
        <v>245</v>
      </c>
      <c r="C550" s="56" t="s">
        <v>284</v>
      </c>
      <c r="D550" s="29"/>
      <c r="E550" s="29"/>
      <c r="F550" s="29">
        <v>2804.05</v>
      </c>
      <c r="G550" s="29">
        <v>2804.05</v>
      </c>
      <c r="H550" s="29">
        <f>(+F550-G550)</f>
        <v>0</v>
      </c>
      <c r="I550" s="98">
        <f>IF(G550&lt;0,IF(H550=0,0,IF(OR(G550=0,F550=0),"N.M.",IF(ABS(H550/G550)&gt;=10,"N.M.",H550/(-G550)))),IF(H550=0,0,IF(OR(G550=0,F550=0),"N.M.",IF(ABS(H550/G550)&gt;=10,"N.M.",H550/G550))))</f>
        <v>0</v>
      </c>
      <c r="J550" s="115"/>
      <c r="K550" s="29">
        <v>5608.1</v>
      </c>
      <c r="L550" s="29">
        <v>5608.1</v>
      </c>
      <c r="M550" s="29">
        <f>(+K550-L550)</f>
        <v>0</v>
      </c>
      <c r="N550" s="98">
        <f>IF(L550&lt;0,IF(M550=0,0,IF(OR(L550=0,K550=0),"N.M.",IF(ABS(M550/L550)&gt;=10,"N.M.",M550/(-L550)))),IF(M550=0,0,IF(OR(L550=0,K550=0),"N.M.",IF(ABS(M550/L550)&gt;=10,"N.M.",M550/L550))))</f>
        <v>0</v>
      </c>
      <c r="O550" s="115"/>
      <c r="P550" s="29">
        <v>8412.150000000001</v>
      </c>
      <c r="Q550" s="29">
        <v>8412.150000000001</v>
      </c>
      <c r="R550" s="29">
        <f>(+P550-Q550)</f>
        <v>0</v>
      </c>
      <c r="S550" s="98">
        <f>IF(Q550&lt;0,IF(R550=0,0,IF(OR(Q550=0,P550=0),"N.M.",IF(ABS(R550/Q550)&gt;=10,"N.M.",R550/(-Q550)))),IF(R550=0,0,IF(OR(Q550=0,P550=0),"N.M.",IF(ABS(R550/Q550)&gt;=10,"N.M.",R550/Q550))))</f>
        <v>0</v>
      </c>
      <c r="T550" s="115"/>
      <c r="U550" s="29">
        <v>33648.6</v>
      </c>
      <c r="V550" s="29">
        <v>33648.6</v>
      </c>
      <c r="W550" s="29">
        <f>(+U550-V550)</f>
        <v>0</v>
      </c>
      <c r="X550" s="98">
        <f>IF(V550&lt;0,IF(W550=0,0,IF(OR(V550=0,U550=0),"N.M.",IF(ABS(W550/V550)&gt;=10,"N.M.",W550/(-V550)))),IF(W550=0,0,IF(OR(V550=0,U550=0),"N.M.",IF(ABS(W550/V550)&gt;=10,"N.M.",W550/V550))))</f>
        <v>0</v>
      </c>
    </row>
    <row r="551" spans="3:24" s="13" customFormat="1" ht="0.75" customHeight="1" hidden="1" outlineLevel="1">
      <c r="C551" s="56"/>
      <c r="D551" s="29"/>
      <c r="E551" s="29"/>
      <c r="F551" s="29"/>
      <c r="G551" s="29"/>
      <c r="H551" s="29"/>
      <c r="I551" s="98"/>
      <c r="J551" s="115"/>
      <c r="K551" s="29"/>
      <c r="L551" s="29"/>
      <c r="M551" s="29"/>
      <c r="N551" s="98"/>
      <c r="O551" s="115"/>
      <c r="P551" s="29"/>
      <c r="Q551" s="29"/>
      <c r="R551" s="29"/>
      <c r="S551" s="98"/>
      <c r="T551" s="115"/>
      <c r="U551" s="29"/>
      <c r="V551" s="29"/>
      <c r="W551" s="29"/>
      <c r="X551" s="98"/>
    </row>
    <row r="552" spans="1:24" s="13" customFormat="1" ht="12.75" collapsed="1">
      <c r="A552" s="13" t="s">
        <v>246</v>
      </c>
      <c r="C552" s="56" t="s">
        <v>285</v>
      </c>
      <c r="D552" s="29"/>
      <c r="E552" s="29"/>
      <c r="F552" s="29">
        <v>0</v>
      </c>
      <c r="G552" s="29">
        <v>0</v>
      </c>
      <c r="H552" s="29">
        <f>(+F552-G552)</f>
        <v>0</v>
      </c>
      <c r="I552" s="98">
        <f>IF(G552&lt;0,IF(H552=0,0,IF(OR(G552=0,F552=0),"N.M.",IF(ABS(H552/G552)&gt;=10,"N.M.",H552/(-G552)))),IF(H552=0,0,IF(OR(G552=0,F552=0),"N.M.",IF(ABS(H552/G552)&gt;=10,"N.M.",H552/G552))))</f>
        <v>0</v>
      </c>
      <c r="J552" s="115"/>
      <c r="K552" s="29">
        <v>0</v>
      </c>
      <c r="L552" s="29">
        <v>0</v>
      </c>
      <c r="M552" s="29">
        <f>(+K552-L552)</f>
        <v>0</v>
      </c>
      <c r="N552" s="98">
        <f>IF(L552&lt;0,IF(M552=0,0,IF(OR(L552=0,K552=0),"N.M.",IF(ABS(M552/L552)&gt;=10,"N.M.",M552/(-L552)))),IF(M552=0,0,IF(OR(L552=0,K552=0),"N.M.",IF(ABS(M552/L552)&gt;=10,"N.M.",M552/L552))))</f>
        <v>0</v>
      </c>
      <c r="O552" s="115"/>
      <c r="P552" s="29">
        <v>0</v>
      </c>
      <c r="Q552" s="29">
        <v>0</v>
      </c>
      <c r="R552" s="29">
        <f>(+P552-Q552)</f>
        <v>0</v>
      </c>
      <c r="S552" s="98">
        <f>IF(Q552&lt;0,IF(R552=0,0,IF(OR(Q552=0,P552=0),"N.M.",IF(ABS(R552/Q552)&gt;=10,"N.M.",R552/(-Q552)))),IF(R552=0,0,IF(OR(Q552=0,P552=0),"N.M.",IF(ABS(R552/Q552)&gt;=10,"N.M.",R552/Q552))))</f>
        <v>0</v>
      </c>
      <c r="T552" s="115"/>
      <c r="U552" s="29">
        <v>0</v>
      </c>
      <c r="V552" s="29">
        <v>0</v>
      </c>
      <c r="W552" s="29">
        <f>(+U552-V552)</f>
        <v>0</v>
      </c>
      <c r="X552" s="98">
        <f>IF(V552&lt;0,IF(W552=0,0,IF(OR(V552=0,U552=0),"N.M.",IF(ABS(W552/V552)&gt;=10,"N.M.",W552/(-V552)))),IF(W552=0,0,IF(OR(V552=0,U552=0),"N.M.",IF(ABS(W552/V552)&gt;=10,"N.M.",W552/V552))))</f>
        <v>0</v>
      </c>
    </row>
    <row r="553" spans="3:24" s="13" customFormat="1" ht="0.75" customHeight="1" hidden="1" outlineLevel="1">
      <c r="C553" s="56"/>
      <c r="D553" s="29"/>
      <c r="E553" s="29"/>
      <c r="F553" s="29"/>
      <c r="G553" s="29"/>
      <c r="H553" s="29"/>
      <c r="I553" s="98"/>
      <c r="J553" s="115"/>
      <c r="K553" s="29"/>
      <c r="L553" s="29"/>
      <c r="M553" s="29"/>
      <c r="N553" s="98"/>
      <c r="O553" s="115"/>
      <c r="P553" s="29"/>
      <c r="Q553" s="29"/>
      <c r="R553" s="29"/>
      <c r="S553" s="98"/>
      <c r="T553" s="115"/>
      <c r="U553" s="29"/>
      <c r="V553" s="29"/>
      <c r="W553" s="29"/>
      <c r="X553" s="98"/>
    </row>
    <row r="554" spans="1:24" s="14" customFormat="1" ht="12.75" hidden="1" outlineLevel="2">
      <c r="A554" s="14" t="s">
        <v>1417</v>
      </c>
      <c r="B554" s="14" t="s">
        <v>1418</v>
      </c>
      <c r="C554" s="54" t="s">
        <v>154</v>
      </c>
      <c r="D554" s="15"/>
      <c r="E554" s="15"/>
      <c r="F554" s="15">
        <v>618.89</v>
      </c>
      <c r="G554" s="15">
        <v>852.59</v>
      </c>
      <c r="H554" s="90">
        <f aca="true" t="shared" si="204" ref="H554:H559">(+F554-G554)</f>
        <v>-233.70000000000005</v>
      </c>
      <c r="I554" s="103">
        <f aca="true" t="shared" si="205" ref="I554:I559">IF(G554&lt;0,IF(H554=0,0,IF(OR(G554=0,F554=0),"N.M.",IF(ABS(H554/G554)&gt;=10,"N.M.",H554/(-G554)))),IF(H554=0,0,IF(OR(G554=0,F554=0),"N.M.",IF(ABS(H554/G554)&gt;=10,"N.M.",H554/G554))))</f>
        <v>-0.2741059594881479</v>
      </c>
      <c r="J554" s="104"/>
      <c r="K554" s="15">
        <v>2371</v>
      </c>
      <c r="L554" s="15">
        <v>2523.96</v>
      </c>
      <c r="M554" s="90">
        <f aca="true" t="shared" si="206" ref="M554:M559">(+K554-L554)</f>
        <v>-152.96000000000004</v>
      </c>
      <c r="N554" s="103">
        <f aca="true" t="shared" si="207" ref="N554:N559">IF(L554&lt;0,IF(M554=0,0,IF(OR(L554=0,K554=0),"N.M.",IF(ABS(M554/L554)&gt;=10,"N.M.",M554/(-L554)))),IF(M554=0,0,IF(OR(L554=0,K554=0),"N.M.",IF(ABS(M554/L554)&gt;=10,"N.M.",M554/L554))))</f>
        <v>-0.06060317913120653</v>
      </c>
      <c r="O554" s="104"/>
      <c r="P554" s="15">
        <v>10518.04</v>
      </c>
      <c r="Q554" s="15">
        <v>1030019.8099999999</v>
      </c>
      <c r="R554" s="90">
        <f aca="true" t="shared" si="208" ref="R554:R559">(+P554-Q554)</f>
        <v>-1019501.7699999999</v>
      </c>
      <c r="S554" s="103">
        <f aca="true" t="shared" si="209" ref="S554:S559">IF(Q554&lt;0,IF(R554=0,0,IF(OR(Q554=0,P554=0),"N.M.",IF(ABS(R554/Q554)&gt;=10,"N.M.",R554/(-Q554)))),IF(R554=0,0,IF(OR(Q554=0,P554=0),"N.M.",IF(ABS(R554/Q554)&gt;=10,"N.M.",R554/Q554))))</f>
        <v>-0.9897885070773541</v>
      </c>
      <c r="T554" s="104"/>
      <c r="U554" s="15">
        <v>26638.71</v>
      </c>
      <c r="V554" s="15">
        <v>1164487.6</v>
      </c>
      <c r="W554" s="90">
        <f aca="true" t="shared" si="210" ref="W554:W559">(+U554-V554)</f>
        <v>-1137848.8900000001</v>
      </c>
      <c r="X554" s="103">
        <f aca="true" t="shared" si="211" ref="X554:X559">IF(V554&lt;0,IF(W554=0,0,IF(OR(V554=0,U554=0),"N.M.",IF(ABS(W554/V554)&gt;=10,"N.M.",W554/(-V554)))),IF(W554=0,0,IF(OR(V554=0,U554=0),"N.M.",IF(ABS(W554/V554)&gt;=10,"N.M.",W554/V554))))</f>
        <v>-0.9771240930345674</v>
      </c>
    </row>
    <row r="555" spans="1:24" s="14" customFormat="1" ht="12.75" hidden="1" outlineLevel="2">
      <c r="A555" s="14" t="s">
        <v>1419</v>
      </c>
      <c r="B555" s="14" t="s">
        <v>1420</v>
      </c>
      <c r="C555" s="54" t="s">
        <v>155</v>
      </c>
      <c r="D555" s="15"/>
      <c r="E555" s="15"/>
      <c r="F555" s="15">
        <v>90113.71</v>
      </c>
      <c r="G555" s="15">
        <v>82601.18000000001</v>
      </c>
      <c r="H555" s="90">
        <f t="shared" si="204"/>
        <v>7512.529999999999</v>
      </c>
      <c r="I555" s="103">
        <f t="shared" si="205"/>
        <v>0.09094942711472158</v>
      </c>
      <c r="J555" s="104"/>
      <c r="K555" s="15">
        <v>189287.48</v>
      </c>
      <c r="L555" s="15">
        <v>173726.79</v>
      </c>
      <c r="M555" s="90">
        <f t="shared" si="206"/>
        <v>15560.690000000002</v>
      </c>
      <c r="N555" s="103">
        <f t="shared" si="207"/>
        <v>0.08956989304873475</v>
      </c>
      <c r="O555" s="104"/>
      <c r="P555" s="15">
        <v>287874</v>
      </c>
      <c r="Q555" s="15">
        <v>264948.82</v>
      </c>
      <c r="R555" s="90">
        <f t="shared" si="208"/>
        <v>22925.179999999993</v>
      </c>
      <c r="S555" s="103">
        <f t="shared" si="209"/>
        <v>0.08652682431271062</v>
      </c>
      <c r="T555" s="104"/>
      <c r="U555" s="15">
        <v>1130814.07</v>
      </c>
      <c r="V555" s="15">
        <v>1024802.13</v>
      </c>
      <c r="W555" s="90">
        <f t="shared" si="210"/>
        <v>106011.94000000006</v>
      </c>
      <c r="X555" s="103">
        <f t="shared" si="211"/>
        <v>0.10344625259512298</v>
      </c>
    </row>
    <row r="556" spans="1:24" s="14" customFormat="1" ht="12.75" hidden="1" outlineLevel="2">
      <c r="A556" s="14" t="s">
        <v>1421</v>
      </c>
      <c r="B556" s="14" t="s">
        <v>1422</v>
      </c>
      <c r="C556" s="54" t="s">
        <v>156</v>
      </c>
      <c r="D556" s="15"/>
      <c r="E556" s="15"/>
      <c r="F556" s="15">
        <v>0</v>
      </c>
      <c r="G556" s="15">
        <v>0</v>
      </c>
      <c r="H556" s="90">
        <f t="shared" si="204"/>
        <v>0</v>
      </c>
      <c r="I556" s="103">
        <f t="shared" si="205"/>
        <v>0</v>
      </c>
      <c r="J556" s="104"/>
      <c r="K556" s="15">
        <v>0</v>
      </c>
      <c r="L556" s="15">
        <v>0</v>
      </c>
      <c r="M556" s="90">
        <f t="shared" si="206"/>
        <v>0</v>
      </c>
      <c r="N556" s="103">
        <f t="shared" si="207"/>
        <v>0</v>
      </c>
      <c r="O556" s="104"/>
      <c r="P556" s="15">
        <v>-230</v>
      </c>
      <c r="Q556" s="15">
        <v>0</v>
      </c>
      <c r="R556" s="90">
        <f t="shared" si="208"/>
        <v>-230</v>
      </c>
      <c r="S556" s="103" t="str">
        <f t="shared" si="209"/>
        <v>N.M.</v>
      </c>
      <c r="T556" s="104"/>
      <c r="U556" s="15">
        <v>364024</v>
      </c>
      <c r="V556" s="15">
        <v>0</v>
      </c>
      <c r="W556" s="90">
        <f t="shared" si="210"/>
        <v>364024</v>
      </c>
      <c r="X556" s="103" t="str">
        <f t="shared" si="211"/>
        <v>N.M.</v>
      </c>
    </row>
    <row r="557" spans="1:24" s="14" customFormat="1" ht="12.75" hidden="1" outlineLevel="2">
      <c r="A557" s="14" t="s">
        <v>1423</v>
      </c>
      <c r="B557" s="14" t="s">
        <v>1424</v>
      </c>
      <c r="C557" s="54" t="s">
        <v>157</v>
      </c>
      <c r="D557" s="15"/>
      <c r="E557" s="15"/>
      <c r="F557" s="15">
        <v>0</v>
      </c>
      <c r="G557" s="15">
        <v>0</v>
      </c>
      <c r="H557" s="90">
        <f t="shared" si="204"/>
        <v>0</v>
      </c>
      <c r="I557" s="103">
        <f t="shared" si="205"/>
        <v>0</v>
      </c>
      <c r="J557" s="104"/>
      <c r="K557" s="15">
        <v>0</v>
      </c>
      <c r="L557" s="15">
        <v>0</v>
      </c>
      <c r="M557" s="90">
        <f t="shared" si="206"/>
        <v>0</v>
      </c>
      <c r="N557" s="103">
        <f t="shared" si="207"/>
        <v>0</v>
      </c>
      <c r="O557" s="104"/>
      <c r="P557" s="15">
        <v>0</v>
      </c>
      <c r="Q557" s="15">
        <v>0</v>
      </c>
      <c r="R557" s="90">
        <f t="shared" si="208"/>
        <v>0</v>
      </c>
      <c r="S557" s="103">
        <f t="shared" si="209"/>
        <v>0</v>
      </c>
      <c r="T557" s="104"/>
      <c r="U557" s="15">
        <v>-245618</v>
      </c>
      <c r="V557" s="15">
        <v>0</v>
      </c>
      <c r="W557" s="90">
        <f t="shared" si="210"/>
        <v>-245618</v>
      </c>
      <c r="X557" s="103" t="str">
        <f t="shared" si="211"/>
        <v>N.M.</v>
      </c>
    </row>
    <row r="558" spans="1:24" s="13" customFormat="1" ht="12.75" collapsed="1">
      <c r="A558" s="13" t="s">
        <v>247</v>
      </c>
      <c r="C558" s="56" t="s">
        <v>286</v>
      </c>
      <c r="D558" s="29"/>
      <c r="E558" s="29"/>
      <c r="F558" s="129">
        <v>90732.6</v>
      </c>
      <c r="G558" s="129">
        <v>83453.77</v>
      </c>
      <c r="H558" s="129">
        <f t="shared" si="204"/>
        <v>7278.830000000002</v>
      </c>
      <c r="I558" s="99">
        <f t="shared" si="205"/>
        <v>0.08721990630261522</v>
      </c>
      <c r="J558" s="115"/>
      <c r="K558" s="129">
        <v>191658.48</v>
      </c>
      <c r="L558" s="129">
        <v>176250.75</v>
      </c>
      <c r="M558" s="129">
        <f t="shared" si="206"/>
        <v>15407.73000000001</v>
      </c>
      <c r="N558" s="99">
        <f t="shared" si="207"/>
        <v>0.08741937268352055</v>
      </c>
      <c r="O558" s="115"/>
      <c r="P558" s="129">
        <v>298162.04000000004</v>
      </c>
      <c r="Q558" s="129">
        <v>1294968.63</v>
      </c>
      <c r="R558" s="129">
        <f t="shared" si="208"/>
        <v>-996806.5899999999</v>
      </c>
      <c r="S558" s="99">
        <f t="shared" si="209"/>
        <v>-0.7697534649932022</v>
      </c>
      <c r="T558" s="115"/>
      <c r="U558" s="129">
        <v>1275858.7799999998</v>
      </c>
      <c r="V558" s="129">
        <v>2189289.73</v>
      </c>
      <c r="W558" s="129">
        <f t="shared" si="210"/>
        <v>-913430.9500000002</v>
      </c>
      <c r="X558" s="99">
        <f t="shared" si="211"/>
        <v>-0.4172270748285108</v>
      </c>
    </row>
    <row r="559" spans="1:24" s="1" customFormat="1" ht="12.75">
      <c r="A559" s="32" t="s">
        <v>248</v>
      </c>
      <c r="C559" s="52" t="s">
        <v>293</v>
      </c>
      <c r="D559" s="29"/>
      <c r="E559" s="29"/>
      <c r="F559" s="29">
        <v>3105983.68</v>
      </c>
      <c r="G559" s="29">
        <v>3051389.57</v>
      </c>
      <c r="H559" s="29">
        <f t="shared" si="204"/>
        <v>54594.110000000335</v>
      </c>
      <c r="I559" s="98">
        <f t="shared" si="205"/>
        <v>0.017891556862075903</v>
      </c>
      <c r="J559" s="115"/>
      <c r="K559" s="29">
        <v>6231671.28</v>
      </c>
      <c r="L559" s="29">
        <v>6112164.529999999</v>
      </c>
      <c r="M559" s="29">
        <f t="shared" si="206"/>
        <v>119506.75000000093</v>
      </c>
      <c r="N559" s="98">
        <f t="shared" si="207"/>
        <v>0.019552279624253006</v>
      </c>
      <c r="O559" s="115"/>
      <c r="P559" s="29">
        <v>9313825.34</v>
      </c>
      <c r="Q559" s="29">
        <v>10228279.799999999</v>
      </c>
      <c r="R559" s="29">
        <f t="shared" si="208"/>
        <v>-914454.459999999</v>
      </c>
      <c r="S559" s="98">
        <f t="shared" si="209"/>
        <v>-0.089404521374161</v>
      </c>
      <c r="T559" s="115"/>
      <c r="U559" s="29">
        <v>37156295.629999995</v>
      </c>
      <c r="V559" s="29">
        <v>35426896.62</v>
      </c>
      <c r="W559" s="29">
        <f t="shared" si="210"/>
        <v>1729399.009999998</v>
      </c>
      <c r="X559" s="98">
        <f t="shared" si="211"/>
        <v>0.04881598940347708</v>
      </c>
    </row>
    <row r="560" spans="1:24" s="1" customFormat="1" ht="0.75" customHeight="1" hidden="1" outlineLevel="1">
      <c r="A560" s="32"/>
      <c r="C560" s="52"/>
      <c r="D560" s="29"/>
      <c r="E560" s="29"/>
      <c r="F560" s="29"/>
      <c r="G560" s="29"/>
      <c r="H560" s="29"/>
      <c r="I560" s="98"/>
      <c r="J560" s="115"/>
      <c r="K560" s="29"/>
      <c r="L560" s="29"/>
      <c r="M560" s="29"/>
      <c r="N560" s="98"/>
      <c r="O560" s="115"/>
      <c r="P560" s="29"/>
      <c r="Q560" s="29"/>
      <c r="R560" s="29"/>
      <c r="S560" s="98"/>
      <c r="T560" s="115"/>
      <c r="U560" s="29"/>
      <c r="V560" s="29"/>
      <c r="W560" s="29"/>
      <c r="X560" s="98"/>
    </row>
    <row r="561" spans="1:24" s="14" customFormat="1" ht="12.75" hidden="1" outlineLevel="2">
      <c r="A561" s="14" t="s">
        <v>1425</v>
      </c>
      <c r="B561" s="14" t="s">
        <v>1426</v>
      </c>
      <c r="C561" s="54" t="s">
        <v>158</v>
      </c>
      <c r="D561" s="15"/>
      <c r="E561" s="15"/>
      <c r="F561" s="15">
        <v>-61138.47</v>
      </c>
      <c r="G561" s="15">
        <v>-51226.91</v>
      </c>
      <c r="H561" s="90">
        <f>(+F561-G561)</f>
        <v>-9911.559999999998</v>
      </c>
      <c r="I561" s="103">
        <f>IF(G561&lt;0,IF(H561=0,0,IF(OR(G561=0,F561=0),"N.M.",IF(ABS(H561/G561)&gt;=10,"N.M.",H561/(-G561)))),IF(H561=0,0,IF(OR(G561=0,F561=0),"N.M.",IF(ABS(H561/G561)&gt;=10,"N.M.",H561/G561))))</f>
        <v>-0.19348346406215008</v>
      </c>
      <c r="J561" s="104"/>
      <c r="K561" s="15">
        <v>-118550.34</v>
      </c>
      <c r="L561" s="15">
        <v>-117994.65000000001</v>
      </c>
      <c r="M561" s="90">
        <f>(+K561-L561)</f>
        <v>-555.6899999999878</v>
      </c>
      <c r="N561" s="103">
        <f>IF(L561&lt;0,IF(M561=0,0,IF(OR(L561=0,K561=0),"N.M.",IF(ABS(M561/L561)&gt;=10,"N.M.",M561/(-L561)))),IF(M561=0,0,IF(OR(L561=0,K561=0),"N.M.",IF(ABS(M561/L561)&gt;=10,"N.M.",M561/L561))))</f>
        <v>-0.0047094508098459355</v>
      </c>
      <c r="O561" s="104"/>
      <c r="P561" s="15">
        <v>-181625.52</v>
      </c>
      <c r="Q561" s="15">
        <v>-177155.18</v>
      </c>
      <c r="R561" s="90">
        <f>(+P561-Q561)</f>
        <v>-4470.3399999999965</v>
      </c>
      <c r="S561" s="103">
        <f>IF(Q561&lt;0,IF(R561=0,0,IF(OR(Q561=0,P561=0),"N.M.",IF(ABS(R561/Q561)&gt;=10,"N.M.",R561/(-Q561)))),IF(R561=0,0,IF(OR(Q561=0,P561=0),"N.M.",IF(ABS(R561/Q561)&gt;=10,"N.M.",R561/Q561))))</f>
        <v>-0.025234034929150797</v>
      </c>
      <c r="T561" s="104"/>
      <c r="U561" s="15">
        <v>-594797.91</v>
      </c>
      <c r="V561" s="15">
        <v>-477029.84</v>
      </c>
      <c r="W561" s="90">
        <f>(+U561-V561)</f>
        <v>-117768.07</v>
      </c>
      <c r="X561" s="103">
        <f>IF(V561&lt;0,IF(W561=0,0,IF(OR(V561=0,U561=0),"N.M.",IF(ABS(W561/V561)&gt;=10,"N.M.",W561/(-V561)))),IF(W561=0,0,IF(OR(V561=0,U561=0),"N.M.",IF(ABS(W561/V561)&gt;=10,"N.M.",W561/V561))))</f>
        <v>-0.2468777844170084</v>
      </c>
    </row>
    <row r="562" spans="1:24" s="1" customFormat="1" ht="12.75" collapsed="1">
      <c r="A562" s="1" t="s">
        <v>249</v>
      </c>
      <c r="C562" s="52" t="s">
        <v>294</v>
      </c>
      <c r="D562" s="35"/>
      <c r="E562" s="35"/>
      <c r="F562" s="128">
        <v>-61138.47</v>
      </c>
      <c r="G562" s="128">
        <v>-51226.91</v>
      </c>
      <c r="H562" s="128">
        <f>(+F562-G562)</f>
        <v>-9911.559999999998</v>
      </c>
      <c r="I562" s="96">
        <f>IF(G562&lt;0,IF(H562=0,0,IF(OR(G562=0,F562=0),"N.M.",IF(ABS(H562/G562)&gt;=10,"N.M.",H562/(-G562)))),IF(H562=0,0,IF(OR(G562=0,F562=0),"N.M.",IF(ABS(H562/G562)&gt;=10,"N.M.",H562/G562))))</f>
        <v>-0.19348346406215008</v>
      </c>
      <c r="J562" s="115"/>
      <c r="K562" s="128">
        <v>-118550.34</v>
      </c>
      <c r="L562" s="128">
        <v>-117994.65000000001</v>
      </c>
      <c r="M562" s="128">
        <f>(+K562-L562)</f>
        <v>-555.6899999999878</v>
      </c>
      <c r="N562" s="96">
        <f>IF(L562&lt;0,IF(M562=0,0,IF(OR(L562=0,K562=0),"N.M.",IF(ABS(M562/L562)&gt;=10,"N.M.",M562/(-L562)))),IF(M562=0,0,IF(OR(L562=0,K562=0),"N.M.",IF(ABS(M562/L562)&gt;=10,"N.M.",M562/L562))))</f>
        <v>-0.0047094508098459355</v>
      </c>
      <c r="O562" s="115"/>
      <c r="P562" s="128">
        <v>-181625.52</v>
      </c>
      <c r="Q562" s="128">
        <v>-177155.18</v>
      </c>
      <c r="R562" s="128">
        <f>(+P562-Q562)</f>
        <v>-4470.3399999999965</v>
      </c>
      <c r="S562" s="96">
        <f>IF(Q562&lt;0,IF(R562=0,0,IF(OR(Q562=0,P562=0),"N.M.",IF(ABS(R562/Q562)&gt;=10,"N.M.",R562/(-Q562)))),IF(R562=0,0,IF(OR(Q562=0,P562=0),"N.M.",IF(ABS(R562/Q562)&gt;=10,"N.M.",R562/Q562))))</f>
        <v>-0.025234034929150797</v>
      </c>
      <c r="T562" s="115"/>
      <c r="U562" s="128">
        <v>-594797.91</v>
      </c>
      <c r="V562" s="128">
        <v>-477029.84</v>
      </c>
      <c r="W562" s="128">
        <f>(+U562-V562)</f>
        <v>-117768.07</v>
      </c>
      <c r="X562" s="96">
        <f>IF(V562&lt;0,IF(W562=0,0,IF(OR(V562=0,U562=0),"N.M.",IF(ABS(W562/V562)&gt;=10,"N.M.",W562/(-V562)))),IF(W562=0,0,IF(OR(V562=0,U562=0),"N.M.",IF(ABS(W562/V562)&gt;=10,"N.M.",W562/V562))))</f>
        <v>-0.2468777844170084</v>
      </c>
    </row>
    <row r="563" spans="1:24" s="1" customFormat="1" ht="12.75">
      <c r="A563" s="32" t="s">
        <v>250</v>
      </c>
      <c r="C563" s="51" t="s">
        <v>295</v>
      </c>
      <c r="D563" s="29"/>
      <c r="E563" s="29"/>
      <c r="F563" s="29">
        <v>3044845.21</v>
      </c>
      <c r="G563" s="29">
        <v>3000162.6599999997</v>
      </c>
      <c r="H563" s="29">
        <f>(+F563-G563)</f>
        <v>44682.55000000028</v>
      </c>
      <c r="I563" s="98">
        <f>IF(G563&lt;0,IF(H563=0,0,IF(OR(G563=0,F563=0),"N.M.",IF(ABS(H563/G563)&gt;=10,"N.M.",H563/(-G563)))),IF(H563=0,0,IF(OR(G563=0,F563=0),"N.M.",IF(ABS(H563/G563)&gt;=10,"N.M.",H563/G563))))</f>
        <v>0.014893375814496766</v>
      </c>
      <c r="J563" s="115"/>
      <c r="K563" s="29">
        <v>6113120.94</v>
      </c>
      <c r="L563" s="29">
        <v>5994169.879999999</v>
      </c>
      <c r="M563" s="29">
        <f>(+K563-L563)</f>
        <v>118951.06000000145</v>
      </c>
      <c r="N563" s="98">
        <f>IF(L563&lt;0,IF(M563=0,0,IF(OR(L563=0,K563=0),"N.M.",IF(ABS(M563/L563)&gt;=10,"N.M.",M563/(-L563)))),IF(M563=0,0,IF(OR(L563=0,K563=0),"N.M.",IF(ABS(M563/L563)&gt;=10,"N.M.",M563/L563))))</f>
        <v>0.019844459263140116</v>
      </c>
      <c r="O563" s="115"/>
      <c r="P563" s="29">
        <v>9132199.82</v>
      </c>
      <c r="Q563" s="29">
        <v>10051124.62</v>
      </c>
      <c r="R563" s="29">
        <f>(+P563-Q563)</f>
        <v>-918924.7999999989</v>
      </c>
      <c r="S563" s="98">
        <f>IF(Q563&lt;0,IF(R563=0,0,IF(OR(Q563=0,P563=0),"N.M.",IF(ABS(R563/Q563)&gt;=10,"N.M.",R563/(-Q563)))),IF(R563=0,0,IF(OR(Q563=0,P563=0),"N.M.",IF(ABS(R563/Q563)&gt;=10,"N.M.",R563/Q563))))</f>
        <v>-0.09142507278951625</v>
      </c>
      <c r="T563" s="115"/>
      <c r="U563" s="29">
        <v>36561497.71999999</v>
      </c>
      <c r="V563" s="29">
        <v>34949866.78</v>
      </c>
      <c r="W563" s="29">
        <f>(+U563-V563)</f>
        <v>1611630.9399999902</v>
      </c>
      <c r="X563" s="98">
        <f>IF(V563&lt;0,IF(W563=0,0,IF(OR(V563=0,U563=0),"N.M.",IF(ABS(W563/V563)&gt;=10,"N.M.",W563/(-V563)))),IF(W563=0,0,IF(OR(V563=0,U563=0),"N.M.",IF(ABS(W563/V563)&gt;=10,"N.M.",W563/V563))))</f>
        <v>0.046112649016511936</v>
      </c>
    </row>
    <row r="564" spans="3:24" s="1" customFormat="1" ht="5.25" customHeight="1">
      <c r="C564" s="57"/>
      <c r="D564" s="35"/>
      <c r="E564" s="35"/>
      <c r="F564" s="130" t="str">
        <f>IF(ABS(F538+F541+F544+F547+F550+F552+F558+F559+F562-F559-F563)&gt;$C$574,$C$575," ")</f>
        <v> </v>
      </c>
      <c r="G564" s="130" t="str">
        <f>IF(ABS(G538+G541+G544+G547+G550+G552+G558+G559+G562-G559-G563)&gt;$C$574,$C$575," ")</f>
        <v> </v>
      </c>
      <c r="H564" s="130" t="str">
        <f>IF(ABS(H538+H541+H544+H547+H550+H552+H558+H559+H562-H559-H563)&gt;$C$574,$C$575," ")</f>
        <v> </v>
      </c>
      <c r="I564" s="101"/>
      <c r="J564" s="106"/>
      <c r="K564" s="130" t="str">
        <f>IF(ABS(K538+K541+K544+K547+K550+K552+K558+K559+K562-K559-K563)&gt;$C$574,$C$575," ")</f>
        <v> </v>
      </c>
      <c r="L564" s="130" t="str">
        <f>IF(ABS(L538+L541+L544+L547+L550+L552+L558+L559+L562-L559-L563)&gt;$C$574,$C$575," ")</f>
        <v> </v>
      </c>
      <c r="M564" s="130" t="str">
        <f>IF(ABS(M538+M541+M544+M547+M550+M552+M558+M559+M562-M559-M563)&gt;$C$574,$C$575," ")</f>
        <v> </v>
      </c>
      <c r="N564" s="101"/>
      <c r="O564" s="106"/>
      <c r="P564" s="130" t="str">
        <f>IF(ABS(P538+P541+P544+P547+P550+P552+P558+P559+P562-P559-P563)&gt;$C$574,$C$575," ")</f>
        <v> </v>
      </c>
      <c r="Q564" s="130" t="str">
        <f>IF(ABS(Q538+Q541+Q544+Q547+Q550+Q552+Q558+Q559+Q562-Q559-Q563)&gt;$C$574,$C$575," ")</f>
        <v> </v>
      </c>
      <c r="R564" s="130" t="str">
        <f>IF(ABS(R538+R541+R544+R547+R550+R552+R558+R559+R562-R559-R563)&gt;$C$574,$C$575," ")</f>
        <v> </v>
      </c>
      <c r="S564" s="101"/>
      <c r="T564" s="106"/>
      <c r="U564" s="130" t="str">
        <f>IF(ABS(U538+U541+U544+U547+U550+U552+U558+U559+U562-U559-U563)&gt;$C$574,$C$575," ")</f>
        <v> </v>
      </c>
      <c r="V564" s="130" t="str">
        <f>IF(ABS(V538+V541+V544+V547+V550+V552+V558+V559+V562-V559-V563)&gt;$C$574,$C$575," ")</f>
        <v> </v>
      </c>
      <c r="W564" s="130" t="str">
        <f>IF(ABS(W538+W541+W544+W547+W550+W552+W558+W559+W562-W559-W563)&gt;$C$574,$C$575," ")</f>
        <v> </v>
      </c>
      <c r="X564" s="101"/>
    </row>
    <row r="565" spans="1:24" s="1" customFormat="1" ht="12.75">
      <c r="A565" s="32" t="s">
        <v>251</v>
      </c>
      <c r="C565" s="51" t="s">
        <v>296</v>
      </c>
      <c r="D565" s="35"/>
      <c r="E565" s="35"/>
      <c r="F565" s="29">
        <v>0</v>
      </c>
      <c r="G565" s="29">
        <v>0</v>
      </c>
      <c r="H565" s="29">
        <f>(+F565-G565)</f>
        <v>0</v>
      </c>
      <c r="I565" s="98">
        <f>IF(G565&lt;0,IF(H565=0,0,IF(OR(G565=0,F565=0),"N.M.",IF(ABS(H565/G565)&gt;=10,"N.M.",H565/(-G565)))),IF(H565=0,0,IF(OR(G565=0,F565=0),"N.M.",IF(ABS(H565/G565)&gt;=10,"N.M.",H565/G565))))</f>
        <v>0</v>
      </c>
      <c r="J565" s="115"/>
      <c r="K565" s="29">
        <v>0</v>
      </c>
      <c r="L565" s="29">
        <v>0</v>
      </c>
      <c r="M565" s="29">
        <f>(+K565-L565)</f>
        <v>0</v>
      </c>
      <c r="N565" s="98">
        <f>IF(L565&lt;0,IF(M565=0,0,IF(OR(L565=0,K565=0),"N.M.",IF(ABS(M565/L565)&gt;=10,"N.M.",M565/(-L565)))),IF(M565=0,0,IF(OR(L565=0,K565=0),"N.M.",IF(ABS(M565/L565)&gt;=10,"N.M.",M565/L565))))</f>
        <v>0</v>
      </c>
      <c r="O565" s="115"/>
      <c r="P565" s="29">
        <v>0</v>
      </c>
      <c r="Q565" s="29">
        <v>0</v>
      </c>
      <c r="R565" s="29">
        <f>(+P565-Q565)</f>
        <v>0</v>
      </c>
      <c r="S565" s="98">
        <f>IF(Q565&lt;0,IF(R565=0,0,IF(OR(Q565=0,P565=0),"N.M.",IF(ABS(R565/Q565)&gt;=10,"N.M.",R565/(-Q565)))),IF(R565=0,0,IF(OR(Q565=0,P565=0),"N.M.",IF(ABS(R565/Q565)&gt;=10,"N.M.",R565/Q565))))</f>
        <v>0</v>
      </c>
      <c r="T565" s="115"/>
      <c r="U565" s="29">
        <v>0</v>
      </c>
      <c r="V565" s="29">
        <v>0</v>
      </c>
      <c r="W565" s="29">
        <f>(+U565-V565)</f>
        <v>0</v>
      </c>
      <c r="X565" s="98">
        <f>IF(V565&lt;0,IF(W565=0,0,IF(OR(V565=0,U565=0),"N.M.",IF(ABS(W565/V565)&gt;=10,"N.M.",W565/(-V565)))),IF(W565=0,0,IF(OR(V565=0,U565=0),"N.M.",IF(ABS(W565/V565)&gt;=10,"N.M.",W565/V565))))</f>
        <v>0</v>
      </c>
    </row>
    <row r="566" spans="4:24" s="1" customFormat="1" ht="5.25" customHeight="1">
      <c r="D566" s="35"/>
      <c r="E566" s="35"/>
      <c r="F566" s="130"/>
      <c r="G566" s="130"/>
      <c r="H566" s="130"/>
      <c r="I566" s="101"/>
      <c r="J566" s="106"/>
      <c r="K566" s="130"/>
      <c r="L566" s="130"/>
      <c r="M566" s="130"/>
      <c r="N566" s="101"/>
      <c r="O566" s="106"/>
      <c r="P566" s="130"/>
      <c r="Q566" s="130"/>
      <c r="R566" s="130"/>
      <c r="S566" s="101"/>
      <c r="T566" s="106"/>
      <c r="U566" s="130"/>
      <c r="V566" s="130"/>
      <c r="W566" s="130"/>
      <c r="X566" s="101"/>
    </row>
    <row r="567" spans="1:24" ht="12.75">
      <c r="A567" s="32" t="s">
        <v>252</v>
      </c>
      <c r="B567" s="1"/>
      <c r="C567" s="13" t="s">
        <v>288</v>
      </c>
      <c r="D567" s="29"/>
      <c r="E567" s="29"/>
      <c r="F567" s="29">
        <v>3187100.632999998</v>
      </c>
      <c r="G567" s="29">
        <v>4877711.834000009</v>
      </c>
      <c r="H567" s="29">
        <f>+F567-G567</f>
        <v>-1690611.201000011</v>
      </c>
      <c r="I567" s="98">
        <f>IF(G567&lt;0,IF(H567=0,0,IF(OR(G567=0,F567=0),"N.M.",IF(ABS(H567/G567)&gt;=10,"N.M.",H567/(-G567)))),IF(H567=0,0,IF(OR(G567=0,F567=0),"N.M.",IF(ABS(H567/G567)&gt;=10,"N.M.",H567/G567))))</f>
        <v>-0.34659923721111074</v>
      </c>
      <c r="J567" s="115"/>
      <c r="K567" s="29">
        <v>11243502.27299996</v>
      </c>
      <c r="L567" s="29">
        <v>9935101.416999977</v>
      </c>
      <c r="M567" s="29">
        <f>+K567-L567</f>
        <v>1308400.8559999838</v>
      </c>
      <c r="N567" s="98">
        <f>IF(L567&lt;0,IF(M567=0,0,IF(OR(L567=0,K567=0),"N.M.",IF(ABS(M567/L567)&gt;=10,"N.M.",M567/(-L567)))),IF(M567=0,0,IF(OR(L567=0,K567=0),"N.M.",IF(ABS(M567/L567)&gt;=10,"N.M.",M567/L567))))</f>
        <v>0.13169476596999563</v>
      </c>
      <c r="O567" s="115"/>
      <c r="P567" s="29">
        <v>21043305.694999956</v>
      </c>
      <c r="Q567" s="29">
        <v>16986718.083000004</v>
      </c>
      <c r="R567" s="29">
        <f>+P567-Q567</f>
        <v>4056587.6119999513</v>
      </c>
      <c r="S567" s="98">
        <f>IF(Q567&lt;0,IF(R567=0,0,IF(OR(Q567=0,P567=0),"N.M.",IF(ABS(R567/Q567)&gt;=10,"N.M.",R567/(-Q567)))),IF(R567=0,0,IF(OR(Q567=0,P567=0),"N.M.",IF(ABS(R567/Q567)&gt;=10,"N.M.",R567/Q567))))</f>
        <v>0.23880937990368545</v>
      </c>
      <c r="T567" s="115"/>
      <c r="U567" s="29">
        <v>36590275.956999905</v>
      </c>
      <c r="V567" s="29">
        <v>30359751.563000053</v>
      </c>
      <c r="W567" s="29">
        <f>+U567-V567</f>
        <v>6230524.393999852</v>
      </c>
      <c r="X567" s="98">
        <f>IF(V567&lt;0,IF(W567=0,0,IF(OR(V567=0,U567=0),"N.M.",IF(ABS(W567/V567)&gt;=10,"N.M.",W567/(-V567)))),IF(W567=0,0,IF(OR(V567=0,U567=0),"N.M.",IF(ABS(W567/V567)&gt;=10,"N.M.",W567/V567))))</f>
        <v>0.2052231679521745</v>
      </c>
    </row>
    <row r="568" spans="4:24" s="1" customFormat="1" ht="5.25" customHeight="1" hidden="1" outlineLevel="1">
      <c r="D568" s="35"/>
      <c r="E568" s="35"/>
      <c r="F568" s="130"/>
      <c r="G568" s="130"/>
      <c r="H568" s="130"/>
      <c r="I568" s="101"/>
      <c r="J568" s="106"/>
      <c r="K568" s="130"/>
      <c r="L568" s="130"/>
      <c r="M568" s="130"/>
      <c r="N568" s="101"/>
      <c r="O568" s="106"/>
      <c r="P568" s="130"/>
      <c r="Q568" s="130"/>
      <c r="R568" s="130"/>
      <c r="S568" s="101"/>
      <c r="T568" s="106"/>
      <c r="U568" s="130"/>
      <c r="V568" s="130"/>
      <c r="W568" s="130"/>
      <c r="X568" s="101"/>
    </row>
    <row r="569" spans="1:24" ht="12.75" collapsed="1">
      <c r="A569" s="9" t="s">
        <v>359</v>
      </c>
      <c r="C569" s="53" t="s">
        <v>287</v>
      </c>
      <c r="F569" s="17">
        <v>0</v>
      </c>
      <c r="G569" s="17">
        <v>0</v>
      </c>
      <c r="H569" s="35">
        <f>+F569-G569</f>
        <v>0</v>
      </c>
      <c r="I569" s="95">
        <f>IF(G569&lt;0,IF(H569=0,0,IF(OR(G569=0,F569=0),"N.M.",IF(ABS(H569/G569)&gt;=10,"N.M.",H569/(-G569)))),IF(H569=0,0,IF(OR(G569=0,F569=0),"N.M.",IF(ABS(H569/G569)&gt;=10,"N.M.",H569/G569))))</f>
        <v>0</v>
      </c>
      <c r="J569" s="114"/>
      <c r="K569" s="17">
        <v>0</v>
      </c>
      <c r="L569" s="17">
        <v>0</v>
      </c>
      <c r="M569" s="35">
        <f>+K569-L569</f>
        <v>0</v>
      </c>
      <c r="N569" s="95">
        <f>IF(L569&lt;0,IF(M569=0,0,IF(OR(L569=0,K569=0),"N.M.",IF(ABS(M569/L569)&gt;=10,"N.M.",M569/(-L569)))),IF(M569=0,0,IF(OR(L569=0,K569=0),"N.M.",IF(ABS(M569/L569)&gt;=10,"N.M.",M569/L569))))</f>
        <v>0</v>
      </c>
      <c r="O569" s="114"/>
      <c r="P569" s="17">
        <v>0</v>
      </c>
      <c r="Q569" s="17">
        <v>0</v>
      </c>
      <c r="R569" s="35">
        <f>+P569-Q569</f>
        <v>0</v>
      </c>
      <c r="S569" s="95">
        <f>IF(Q569&lt;0,IF(R569=0,0,IF(OR(Q569=0,P569=0),"N.M.",IF(ABS(R569/Q569)&gt;=10,"N.M.",R569/(-Q569)))),IF(R569=0,0,IF(OR(Q569=0,P569=0),"N.M.",IF(ABS(R569/Q569)&gt;=10,"N.M.",R569/Q569))))</f>
        <v>0</v>
      </c>
      <c r="T569" s="114"/>
      <c r="U569" s="17">
        <v>0</v>
      </c>
      <c r="V569" s="17">
        <v>0</v>
      </c>
      <c r="W569" s="35">
        <f>+U569-V569</f>
        <v>0</v>
      </c>
      <c r="X569" s="95">
        <f>IF(V569&lt;0,IF(W569=0,0,IF(OR(V569=0,U569=0),"N.M.",IF(ABS(W569/V569)&gt;=10,"N.M.",W569/(-V569)))),IF(W569=0,0,IF(OR(V569=0,U569=0),"N.M.",IF(ABS(W569/V569)&gt;=10,"N.M.",W569/V569))))</f>
        <v>0</v>
      </c>
    </row>
    <row r="570" spans="3:24" ht="13.5" thickBot="1">
      <c r="C570" s="12" t="s">
        <v>289</v>
      </c>
      <c r="D570" s="34"/>
      <c r="E570" s="34"/>
      <c r="F570" s="131">
        <f>+F567-F569</f>
        <v>3187100.632999998</v>
      </c>
      <c r="G570" s="131">
        <f>+G567-G569</f>
        <v>4877711.834000009</v>
      </c>
      <c r="H570" s="135">
        <f>+F570-G570</f>
        <v>-1690611.201000011</v>
      </c>
      <c r="I570" s="102">
        <f>IF(G570&lt;0,IF(H570=0,0,IF(OR(G570=0,F570=0),"N.M.",IF(ABS(H570/G570)&gt;=10,"N.M.",H570/(-G570)))),IF(H570=0,0,IF(OR(G570=0,F570=0),"N.M.",IF(ABS(H570/G570)&gt;=10,"N.M.",H570/G570))))</f>
        <v>-0.34659923721111074</v>
      </c>
      <c r="J570" s="115"/>
      <c r="K570" s="131">
        <f>+K567-K569</f>
        <v>11243502.27299996</v>
      </c>
      <c r="L570" s="131">
        <f>+L567-L569</f>
        <v>9935101.416999977</v>
      </c>
      <c r="M570" s="135">
        <f>+K570-L570</f>
        <v>1308400.8559999838</v>
      </c>
      <c r="N570" s="102">
        <f>IF(L570&lt;0,IF(M570=0,0,IF(OR(L570=0,K570=0),"N.M.",IF(ABS(M570/L570)&gt;=10,"N.M.",M570/(-L570)))),IF(M570=0,0,IF(OR(L570=0,K570=0),"N.M.",IF(ABS(M570/L570)&gt;=10,"N.M.",M570/L570))))</f>
        <v>0.13169476596999563</v>
      </c>
      <c r="O570" s="115"/>
      <c r="P570" s="131">
        <f>+P567-P569</f>
        <v>21043305.694999956</v>
      </c>
      <c r="Q570" s="131">
        <f>+Q567-Q569</f>
        <v>16986718.083000004</v>
      </c>
      <c r="R570" s="135">
        <f>+P570-Q570</f>
        <v>4056587.6119999513</v>
      </c>
      <c r="S570" s="102">
        <f>IF(Q570&lt;0,IF(R570=0,0,IF(OR(Q570=0,P570=0),"N.M.",IF(ABS(R570/Q570)&gt;=10,"N.M.",R570/(-Q570)))),IF(R570=0,0,IF(OR(Q570=0,P570=0),"N.M.",IF(ABS(R570/Q570)&gt;=10,"N.M.",R570/Q570))))</f>
        <v>0.23880937990368545</v>
      </c>
      <c r="T570" s="115"/>
      <c r="U570" s="131">
        <f>+U567-U569</f>
        <v>36590275.956999905</v>
      </c>
      <c r="V570" s="131">
        <f>+V567-V569</f>
        <v>30359751.563000053</v>
      </c>
      <c r="W570" s="135">
        <f>+U570-V570</f>
        <v>6230524.393999852</v>
      </c>
      <c r="X570" s="102">
        <f>IF(V570&lt;0,IF(W570=0,0,IF(OR(V570=0,U570=0),"N.M.",IF(ABS(W570/V570)&gt;=10,"N.M.",W570/(-V570)))),IF(W570=0,0,IF(OR(V570=0,U570=0),"N.M.",IF(ABS(W570/V570)&gt;=10,"N.M.",W570/V570))))</f>
        <v>0.2052231679521745</v>
      </c>
    </row>
    <row r="571" spans="6:24" ht="13.5" thickTop="1">
      <c r="F571" s="36" t="str">
        <f>IF(ABS(F147-F387-F400-F445-F452-F458+F531-F563+F565-F567)&gt;$C$574,$C$575," ")</f>
        <v> </v>
      </c>
      <c r="G571" s="36" t="str">
        <f>IF(ABS(G147-G387-G400-G445-G452-G458+G531-G563+G565-G567)&gt;$C$574,$C$575," ")</f>
        <v> </v>
      </c>
      <c r="H571" s="36" t="str">
        <f>IF(ABS(H147-H387-H400-H445-H452-H458+H531-H563+H565-H567)&gt;$C$574,$C$575," ")</f>
        <v> </v>
      </c>
      <c r="I571" s="117"/>
      <c r="K571" s="36" t="str">
        <f>IF(ABS(K147-K387-K400-K445-K452-K458+K531-K563+K565-K567)&gt;$C$574,$C$575," ")</f>
        <v> </v>
      </c>
      <c r="L571" s="36" t="str">
        <f>IF(ABS(L147-L387-L400-L445-L452-L458+L531-L563+L565-L567)&gt;$C$574,$C$575," ")</f>
        <v> </v>
      </c>
      <c r="M571" s="36" t="str">
        <f>IF(ABS(M147-M387-M400-M445-M452-M458+M531-M563+M565-M567)&gt;$C$574,$C$575," ")</f>
        <v> </v>
      </c>
      <c r="N571" s="117"/>
      <c r="P571" s="36" t="str">
        <f>IF(ABS(P147-P387-P400-P445-P452-P458+P531-P563+P565-P567)&gt;$C$574,$C$575," ")</f>
        <v> </v>
      </c>
      <c r="Q571" s="36" t="str">
        <f>IF(ABS(Q147-Q387-Q400-Q445-Q452-Q458+Q531-Q563+Q565-Q567)&gt;$C$574,$C$575," ")</f>
        <v> </v>
      </c>
      <c r="R571" s="36"/>
      <c r="S571" s="117"/>
      <c r="U571" s="36" t="str">
        <f>IF(ABS(U147-U387-U400-U445-U452-U458+U531-U563+U565-U567)&gt;$C$574,$C$575," ")</f>
        <v> </v>
      </c>
      <c r="V571" s="36" t="str">
        <f>IF(ABS(V147-V387-V400-V445-V452-V458+V531-V563+V565-V567)&gt;$C$574,$C$575," ")</f>
        <v> </v>
      </c>
      <c r="W571" s="36" t="str">
        <f>IF(ABS(W147-W387-W400-W445-W452-W458+W531-W563+W565-W567)&gt;$C$574,$C$575," ")</f>
        <v> </v>
      </c>
      <c r="X571" s="117"/>
    </row>
    <row r="572" spans="6:24" ht="12.75">
      <c r="F572" s="17" t="s">
        <v>189</v>
      </c>
      <c r="G572" s="17"/>
      <c r="I572" s="118"/>
      <c r="K572" s="17"/>
      <c r="L572" s="17"/>
      <c r="N572" s="118"/>
      <c r="P572" s="17"/>
      <c r="Q572" s="17"/>
      <c r="S572" s="118"/>
      <c r="U572" s="17"/>
      <c r="V572" s="17"/>
      <c r="X572" s="118"/>
    </row>
    <row r="573" spans="2:24" s="38" customFormat="1" ht="12.75" hidden="1" outlineLevel="2">
      <c r="B573" s="39" t="s">
        <v>253</v>
      </c>
      <c r="C573" s="136" t="s">
        <v>159</v>
      </c>
      <c r="D573" s="40"/>
      <c r="E573" s="40"/>
      <c r="F573" s="87"/>
      <c r="G573" s="87"/>
      <c r="H573" s="41"/>
      <c r="I573" s="119"/>
      <c r="J573" s="120"/>
      <c r="K573" s="87"/>
      <c r="L573" s="87"/>
      <c r="M573" s="41"/>
      <c r="N573" s="119"/>
      <c r="O573" s="120"/>
      <c r="P573" s="87"/>
      <c r="Q573" s="87"/>
      <c r="R573" s="41"/>
      <c r="S573" s="119"/>
      <c r="T573" s="120"/>
      <c r="U573" s="87"/>
      <c r="V573" s="87"/>
      <c r="W573" s="41"/>
      <c r="X573" s="119"/>
    </row>
    <row r="574" spans="1:24" s="38" customFormat="1" ht="12.75" hidden="1" outlineLevel="2">
      <c r="A574" s="40"/>
      <c r="B574" s="38" t="s">
        <v>254</v>
      </c>
      <c r="C574" s="48">
        <v>0.001</v>
      </c>
      <c r="D574" s="40"/>
      <c r="E574" s="40"/>
      <c r="F574" s="87"/>
      <c r="G574" s="87"/>
      <c r="H574" s="41"/>
      <c r="I574" s="119"/>
      <c r="J574" s="120"/>
      <c r="K574" s="87"/>
      <c r="L574" s="87"/>
      <c r="M574" s="41"/>
      <c r="N574" s="119"/>
      <c r="O574" s="120"/>
      <c r="P574" s="87"/>
      <c r="Q574" s="87"/>
      <c r="R574" s="41"/>
      <c r="S574" s="119"/>
      <c r="T574" s="120"/>
      <c r="U574" s="87"/>
      <c r="V574" s="87"/>
      <c r="W574" s="41"/>
      <c r="X574" s="119"/>
    </row>
    <row r="575" spans="1:24" s="38" customFormat="1" ht="12.75" hidden="1" outlineLevel="2">
      <c r="A575" s="40"/>
      <c r="B575" s="38" t="s">
        <v>255</v>
      </c>
      <c r="C575" s="48" t="s">
        <v>256</v>
      </c>
      <c r="D575" s="40"/>
      <c r="E575" s="40"/>
      <c r="F575" s="87"/>
      <c r="G575" s="87"/>
      <c r="H575" s="41"/>
      <c r="I575" s="119"/>
      <c r="J575" s="120"/>
      <c r="K575" s="87"/>
      <c r="L575" s="87"/>
      <c r="M575" s="41"/>
      <c r="N575" s="119"/>
      <c r="O575" s="120"/>
      <c r="P575" s="87"/>
      <c r="Q575" s="87"/>
      <c r="R575" s="41"/>
      <c r="S575" s="119"/>
      <c r="T575" s="120"/>
      <c r="U575" s="87"/>
      <c r="V575" s="87"/>
      <c r="W575" s="41"/>
      <c r="X575" s="119"/>
    </row>
    <row r="576" spans="1:24" s="38" customFormat="1" ht="12.75" hidden="1" outlineLevel="2">
      <c r="A576" s="40"/>
      <c r="B576" s="38" t="s">
        <v>255</v>
      </c>
      <c r="C576" s="48" t="s">
        <v>257</v>
      </c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38" t="s">
        <v>258</v>
      </c>
      <c r="C577" s="48">
        <f>COUNTIF($F$460:$X$571,+C575)</f>
        <v>0</v>
      </c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38" t="s">
        <v>258</v>
      </c>
      <c r="C578" s="48">
        <f>COUNTIF($F$460:$X$571,+C576)</f>
        <v>0</v>
      </c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38" t="s">
        <v>259</v>
      </c>
      <c r="C579" s="48">
        <f>SUM(C577:C578)</f>
        <v>0</v>
      </c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42" t="s">
        <v>411</v>
      </c>
      <c r="C580" s="137" t="s">
        <v>160</v>
      </c>
      <c r="D580" s="43"/>
      <c r="E580" s="43"/>
      <c r="F580" s="88"/>
      <c r="G580" s="88"/>
      <c r="H580" s="41"/>
      <c r="I580" s="119"/>
      <c r="J580" s="120"/>
      <c r="K580" s="88"/>
      <c r="L580" s="88"/>
      <c r="M580" s="41"/>
      <c r="N580" s="119"/>
      <c r="O580" s="120"/>
      <c r="P580" s="88"/>
      <c r="Q580" s="88"/>
      <c r="R580" s="41"/>
      <c r="S580" s="119"/>
      <c r="T580" s="120"/>
      <c r="U580" s="88"/>
      <c r="V580" s="88"/>
      <c r="W580" s="41"/>
      <c r="X580" s="119"/>
    </row>
    <row r="581" spans="1:24" s="38" customFormat="1" ht="12.75" hidden="1" outlineLevel="2">
      <c r="A581" s="40"/>
      <c r="B581" s="42" t="s">
        <v>260</v>
      </c>
      <c r="C581" s="137" t="s">
        <v>161</v>
      </c>
      <c r="D581" s="43"/>
      <c r="E581" s="43"/>
      <c r="F581" s="88"/>
      <c r="G581" s="88"/>
      <c r="H581" s="41"/>
      <c r="I581" s="119"/>
      <c r="J581" s="120"/>
      <c r="K581" s="88"/>
      <c r="L581" s="88"/>
      <c r="M581" s="41"/>
      <c r="N581" s="119"/>
      <c r="O581" s="120"/>
      <c r="P581" s="88"/>
      <c r="Q581" s="88"/>
      <c r="R581" s="41"/>
      <c r="S581" s="119"/>
      <c r="T581" s="120"/>
      <c r="U581" s="88"/>
      <c r="V581" s="88"/>
      <c r="W581" s="41"/>
      <c r="X581" s="119"/>
    </row>
    <row r="582" spans="1:24" s="38" customFormat="1" ht="12.75" hidden="1" outlineLevel="2">
      <c r="A582" s="40"/>
      <c r="B582" s="42" t="s">
        <v>261</v>
      </c>
      <c r="C582" s="137" t="s">
        <v>161</v>
      </c>
      <c r="D582" s="43"/>
      <c r="E582" s="43"/>
      <c r="F582" s="88"/>
      <c r="G582" s="88"/>
      <c r="H582" s="41"/>
      <c r="I582" s="119"/>
      <c r="J582" s="120"/>
      <c r="K582" s="88"/>
      <c r="L582" s="88"/>
      <c r="M582" s="41"/>
      <c r="N582" s="119"/>
      <c r="O582" s="120"/>
      <c r="P582" s="88"/>
      <c r="Q582" s="88"/>
      <c r="R582" s="41"/>
      <c r="S582" s="119"/>
      <c r="T582" s="120"/>
      <c r="U582" s="88"/>
      <c r="V582" s="88"/>
      <c r="W582" s="41"/>
      <c r="X582" s="119"/>
    </row>
    <row r="583" spans="1:24" s="38" customFormat="1" ht="12.75" hidden="1" outlineLevel="2">
      <c r="A583" s="40"/>
      <c r="B583" s="44" t="s">
        <v>270</v>
      </c>
      <c r="C583" s="137" t="s">
        <v>162</v>
      </c>
      <c r="D583" s="44"/>
      <c r="E583" s="44"/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44" t="s">
        <v>262</v>
      </c>
      <c r="C584" s="137" t="s">
        <v>163</v>
      </c>
      <c r="D584" s="44"/>
      <c r="E584" s="44"/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1:24" s="38" customFormat="1" ht="12.75" hidden="1" outlineLevel="2">
      <c r="A585" s="40"/>
      <c r="B585" s="44" t="s">
        <v>263</v>
      </c>
      <c r="C585" s="137" t="s">
        <v>164</v>
      </c>
      <c r="D585" s="44"/>
      <c r="E585" s="44"/>
      <c r="F585" s="87"/>
      <c r="G585" s="87"/>
      <c r="H585" s="41"/>
      <c r="I585" s="119"/>
      <c r="J585" s="120"/>
      <c r="K585" s="87"/>
      <c r="L585" s="87"/>
      <c r="M585" s="41"/>
      <c r="N585" s="119"/>
      <c r="O585" s="120"/>
      <c r="P585" s="87"/>
      <c r="Q585" s="87"/>
      <c r="R585" s="41"/>
      <c r="S585" s="119"/>
      <c r="T585" s="120"/>
      <c r="U585" s="87"/>
      <c r="V585" s="87"/>
      <c r="W585" s="41"/>
      <c r="X585" s="119"/>
    </row>
    <row r="586" spans="1:24" s="38" customFormat="1" ht="12.75" hidden="1" outlineLevel="2">
      <c r="A586" s="40"/>
      <c r="B586" s="44" t="s">
        <v>264</v>
      </c>
      <c r="C586" s="137" t="s">
        <v>165</v>
      </c>
      <c r="D586" s="44"/>
      <c r="E586" s="44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1:24" s="38" customFormat="1" ht="12.75" hidden="1" outlineLevel="2">
      <c r="A587" s="40"/>
      <c r="B587" s="44" t="s">
        <v>265</v>
      </c>
      <c r="C587" s="137" t="s">
        <v>166</v>
      </c>
      <c r="D587" s="44"/>
      <c r="E587" s="44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1:24" s="38" customFormat="1" ht="12.75" hidden="1" outlineLevel="2">
      <c r="A588" s="40"/>
      <c r="B588" s="44" t="s">
        <v>266</v>
      </c>
      <c r="C588" s="137" t="s">
        <v>167</v>
      </c>
      <c r="D588" s="44"/>
      <c r="E588" s="44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1:24" s="38" customFormat="1" ht="12.75" hidden="1" outlineLevel="2">
      <c r="A589" s="40"/>
      <c r="B589" s="44" t="s">
        <v>267</v>
      </c>
      <c r="C589" s="137" t="s">
        <v>168</v>
      </c>
      <c r="D589" s="44"/>
      <c r="E589" s="44"/>
      <c r="F589" s="87"/>
      <c r="G589" s="87"/>
      <c r="H589" s="41"/>
      <c r="I589" s="119"/>
      <c r="J589" s="120"/>
      <c r="K589" s="87"/>
      <c r="L589" s="87"/>
      <c r="M589" s="41"/>
      <c r="N589" s="119"/>
      <c r="O589" s="120"/>
      <c r="P589" s="87"/>
      <c r="Q589" s="87"/>
      <c r="R589" s="41"/>
      <c r="S589" s="119"/>
      <c r="T589" s="120"/>
      <c r="U589" s="87"/>
      <c r="V589" s="87"/>
      <c r="W589" s="41"/>
      <c r="X589" s="119"/>
    </row>
    <row r="590" spans="1:24" s="38" customFormat="1" ht="12.75" hidden="1" outlineLevel="2">
      <c r="A590" s="40"/>
      <c r="B590" s="44" t="s">
        <v>268</v>
      </c>
      <c r="C590" s="137" t="s">
        <v>169</v>
      </c>
      <c r="D590" s="44"/>
      <c r="E590" s="44"/>
      <c r="F590" s="87"/>
      <c r="G590" s="87"/>
      <c r="H590" s="41"/>
      <c r="I590" s="119"/>
      <c r="J590" s="120"/>
      <c r="K590" s="87"/>
      <c r="L590" s="87"/>
      <c r="M590" s="41"/>
      <c r="N590" s="119"/>
      <c r="O590" s="120"/>
      <c r="P590" s="87"/>
      <c r="Q590" s="87"/>
      <c r="R590" s="41"/>
      <c r="S590" s="119"/>
      <c r="T590" s="120"/>
      <c r="U590" s="87"/>
      <c r="V590" s="87"/>
      <c r="W590" s="41"/>
      <c r="X590" s="119"/>
    </row>
    <row r="591" spans="1:24" s="38" customFormat="1" ht="12.75" hidden="1" outlineLevel="2">
      <c r="A591" s="40"/>
      <c r="B591" s="41" t="s">
        <v>269</v>
      </c>
      <c r="C591" s="49" t="str">
        <f>UPPER(TEXT(NvsElapsedTime,"hh:mm:ss"))</f>
        <v>00:01:00</v>
      </c>
      <c r="D591" s="41"/>
      <c r="E591" s="41"/>
      <c r="F591" s="87"/>
      <c r="G591" s="87"/>
      <c r="H591" s="41"/>
      <c r="I591" s="119"/>
      <c r="J591" s="120"/>
      <c r="K591" s="87"/>
      <c r="L591" s="87"/>
      <c r="M591" s="41"/>
      <c r="N591" s="119"/>
      <c r="O591" s="120"/>
      <c r="P591" s="87"/>
      <c r="Q591" s="87"/>
      <c r="R591" s="41"/>
      <c r="S591" s="119"/>
      <c r="T591" s="120"/>
      <c r="U591" s="87"/>
      <c r="V591" s="87"/>
      <c r="W591" s="41"/>
      <c r="X591" s="119"/>
    </row>
    <row r="592" spans="2:24" s="38" customFormat="1" ht="12.75" collapsed="1">
      <c r="B592" s="45" t="s">
        <v>190</v>
      </c>
      <c r="C592" s="50"/>
      <c r="D592" s="46"/>
      <c r="E592" s="46"/>
      <c r="F592" s="89"/>
      <c r="G592" s="89"/>
      <c r="H592" s="41"/>
      <c r="I592" s="119"/>
      <c r="J592" s="120"/>
      <c r="K592" s="89"/>
      <c r="L592" s="89"/>
      <c r="M592" s="41"/>
      <c r="N592" s="119"/>
      <c r="O592" s="120"/>
      <c r="P592" s="89"/>
      <c r="Q592" s="89"/>
      <c r="R592" s="41"/>
      <c r="S592" s="119"/>
      <c r="T592" s="120"/>
      <c r="U592" s="89"/>
      <c r="V592" s="89"/>
      <c r="W592" s="41"/>
      <c r="X592" s="119"/>
    </row>
    <row r="593" spans="9:24" ht="12.75">
      <c r="I593" s="118"/>
      <c r="N593" s="118"/>
      <c r="S593" s="118"/>
      <c r="X593" s="118"/>
    </row>
    <row r="594" spans="9:24" ht="12.75">
      <c r="I594" s="118"/>
      <c r="N594" s="118"/>
      <c r="S594" s="118"/>
      <c r="X594" s="118"/>
    </row>
  </sheetData>
  <sheetProtection/>
  <printOptions horizontalCentered="1"/>
  <pageMargins left="0.25" right="0.72" top="0.75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172</v>
      </c>
      <c r="C2" s="3" t="s">
        <v>422</v>
      </c>
    </row>
    <row r="3" spans="1:3" ht="12.75">
      <c r="A3" s="6" t="s">
        <v>173</v>
      </c>
      <c r="C3" s="3" t="s">
        <v>186</v>
      </c>
    </row>
    <row r="4" spans="1:3" ht="12.75">
      <c r="A4" s="6" t="s">
        <v>174</v>
      </c>
      <c r="C4" s="3" t="s">
        <v>187</v>
      </c>
    </row>
    <row r="5" spans="1:3" ht="12.75">
      <c r="A5" s="6" t="s">
        <v>175</v>
      </c>
      <c r="C5" s="3" t="s">
        <v>421</v>
      </c>
    </row>
    <row r="6" spans="1:3" ht="12.75">
      <c r="A6" s="6" t="s">
        <v>176</v>
      </c>
      <c r="C6" s="3" t="s">
        <v>422</v>
      </c>
    </row>
    <row r="7" spans="1:3" ht="12.75">
      <c r="A7" s="6" t="s">
        <v>177</v>
      </c>
      <c r="C7" s="4">
        <v>40881</v>
      </c>
    </row>
    <row r="8" spans="1:3" ht="12.75">
      <c r="A8" s="6" t="s">
        <v>178</v>
      </c>
      <c r="C8" s="3" t="s">
        <v>423</v>
      </c>
    </row>
    <row r="9" spans="1:3" ht="12.75">
      <c r="A9" s="6" t="s">
        <v>179</v>
      </c>
      <c r="C9" s="3" t="s">
        <v>424</v>
      </c>
    </row>
    <row r="10" spans="1:3" ht="25.5">
      <c r="A10" s="6" t="s">
        <v>180</v>
      </c>
      <c r="C10" s="3" t="s">
        <v>425</v>
      </c>
    </row>
    <row r="11" spans="1:3" ht="12.75">
      <c r="A11" s="6" t="s">
        <v>181</v>
      </c>
      <c r="C11" s="3" t="s">
        <v>188</v>
      </c>
    </row>
    <row r="12" spans="1:3" ht="38.25">
      <c r="A12" s="6" t="s">
        <v>182</v>
      </c>
      <c r="C12" s="3" t="s">
        <v>426</v>
      </c>
    </row>
    <row r="13" spans="1:3" ht="12.75">
      <c r="A13" s="6" t="s">
        <v>183</v>
      </c>
      <c r="C13" s="3"/>
    </row>
    <row r="14" spans="1:3" ht="12.75">
      <c r="A14" s="6" t="s">
        <v>184</v>
      </c>
      <c r="C14" s="3"/>
    </row>
    <row r="15" spans="1:3" ht="12.75">
      <c r="A15" s="6" t="s">
        <v>185</v>
      </c>
      <c r="C15" s="3"/>
    </row>
    <row r="18" spans="1:5" ht="25.5">
      <c r="A18" s="6" t="s">
        <v>198</v>
      </c>
      <c r="C18" s="6" t="s">
        <v>186</v>
      </c>
      <c r="E18" s="2" t="s">
        <v>199</v>
      </c>
    </row>
    <row r="20" spans="1:5" ht="12.75">
      <c r="A20" s="6" t="s">
        <v>200</v>
      </c>
      <c r="C20" s="6" t="s">
        <v>186</v>
      </c>
      <c r="E20" s="2" t="s">
        <v>201</v>
      </c>
    </row>
    <row r="22" spans="1:5" ht="51">
      <c r="A22" s="6" t="s">
        <v>191</v>
      </c>
      <c r="C22" s="6" t="s">
        <v>186</v>
      </c>
      <c r="E22" s="2" t="s">
        <v>192</v>
      </c>
    </row>
    <row r="24" spans="1:5" ht="25.5">
      <c r="A24" s="6" t="s">
        <v>202</v>
      </c>
      <c r="C24" s="6" t="s">
        <v>186</v>
      </c>
      <c r="E24" s="2" t="s">
        <v>203</v>
      </c>
    </row>
    <row r="26" spans="1:5" ht="38.25">
      <c r="A26" s="6" t="s">
        <v>193</v>
      </c>
      <c r="C26" s="6" t="s">
        <v>186</v>
      </c>
      <c r="E26" s="2" t="s">
        <v>194</v>
      </c>
    </row>
    <row r="28" spans="1:5" ht="38.25">
      <c r="A28" s="6" t="s">
        <v>195</v>
      </c>
      <c r="C28" s="6" t="s">
        <v>186</v>
      </c>
      <c r="E28" s="2" t="s">
        <v>204</v>
      </c>
    </row>
    <row r="30" spans="1:5" ht="12.75">
      <c r="A30" s="7">
        <v>38923</v>
      </c>
      <c r="C30" s="6" t="s">
        <v>186</v>
      </c>
      <c r="E30" s="2" t="s">
        <v>205</v>
      </c>
    </row>
    <row r="32" spans="1:5" ht="25.5">
      <c r="A32" s="6" t="s">
        <v>206</v>
      </c>
      <c r="C32" s="6" t="s">
        <v>186</v>
      </c>
      <c r="E32" s="2" t="s">
        <v>207</v>
      </c>
    </row>
    <row r="34" spans="1:5" ht="76.5">
      <c r="A34" s="6" t="s">
        <v>196</v>
      </c>
      <c r="C34" s="6" t="s">
        <v>186</v>
      </c>
      <c r="E34" s="2" t="s">
        <v>197</v>
      </c>
    </row>
    <row r="36" spans="1:5" ht="12.75">
      <c r="A36" s="7">
        <v>39692</v>
      </c>
      <c r="C36" s="6" t="s">
        <v>186</v>
      </c>
      <c r="E36" s="2" t="s">
        <v>208</v>
      </c>
    </row>
    <row r="38" spans="1:5" ht="25.5">
      <c r="A38" s="6" t="s">
        <v>209</v>
      </c>
      <c r="C38" s="6" t="s">
        <v>186</v>
      </c>
      <c r="E38" s="2" t="s">
        <v>210</v>
      </c>
    </row>
    <row r="40" spans="1:5" ht="12.75">
      <c r="A40" s="6" t="s">
        <v>211</v>
      </c>
      <c r="C40" s="6" t="s">
        <v>186</v>
      </c>
      <c r="E40" s="2" t="s">
        <v>212</v>
      </c>
    </row>
    <row r="42" spans="1:5" ht="25.5">
      <c r="A42" s="6" t="s">
        <v>213</v>
      </c>
      <c r="C42" s="6" t="s">
        <v>186</v>
      </c>
      <c r="E42" s="2" t="s">
        <v>214</v>
      </c>
    </row>
    <row r="44" spans="1:5" ht="38.25">
      <c r="A44" s="6" t="s">
        <v>215</v>
      </c>
      <c r="C44" s="6" t="s">
        <v>186</v>
      </c>
      <c r="E44" s="2" t="s">
        <v>216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(FERC) style Comparative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2012-01-26T00:46:39Z</cp:lastPrinted>
  <dcterms:created xsi:type="dcterms:W3CDTF">1997-11-19T15:48:19Z</dcterms:created>
  <dcterms:modified xsi:type="dcterms:W3CDTF">2012-01-26T00:46:41Z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