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"V2010-02-28"</definedName>
    <definedName name="NvsAutoDrillOk">"VN"</definedName>
    <definedName name="NvsDrillHyperLink" localSheetId="0">"http://psfinweb.aepsc.com/psp/fcm90prd_newwin/EMPLOYEE/ERP/c/REPORT_BOOKS.IC_RUN_DRILLDOWN.GBL?Action=A&amp;NVS_INSTANCE=2070138_2096149"</definedName>
    <definedName name="NvsElapsedTime">0.000601851847022772</definedName>
    <definedName name="NvsEndTime">40246.6631828704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"V2010-02-28"</definedName>
    <definedName name="NvsValTbl.CURRENCY_CD">"CURRENCY_CD_TBL"</definedName>
    <definedName name="_xlnm.Print_Area" localSheetId="0">'Sheet1'!$B$2:$H$498</definedName>
    <definedName name="_xlnm.Print_Titles" localSheetId="0">'Sheet1'!$B:$C,'Sheet1'!$2:$8</definedName>
    <definedName name="Reserved_Section">'Sheet1'!$AK$502:$AP$518</definedName>
  </definedNames>
  <calcPr fullCalcOnLoad="1"/>
</workbook>
</file>

<file path=xl/sharedStrings.xml><?xml version="1.0" encoding="utf-8"?>
<sst xmlns="http://schemas.openxmlformats.org/spreadsheetml/2006/main" count="1470" uniqueCount="1402">
  <si>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</si>
  <si>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</si>
  <si>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</si>
  <si>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</si>
  <si>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</si>
  <si>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</si>
  <si>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</si>
  <si>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</si>
  <si>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</si>
  <si>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</si>
  <si>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</si>
  <si>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</si>
  <si>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</si>
  <si>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</si>
  <si>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</si>
  <si>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</si>
  <si>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</si>
  <si>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</si>
  <si>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</si>
  <si>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</si>
  <si>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</si>
  <si>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</si>
  <si>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</si>
  <si>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</si>
  <si>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</si>
  <si>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</si>
  <si>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</si>
  <si>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</si>
  <si>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</si>
  <si>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</si>
  <si>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</si>
  <si>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</si>
  <si>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</si>
  <si>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</si>
  <si>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</si>
  <si>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</si>
  <si>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</si>
  <si>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</si>
  <si>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</si>
  <si>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</si>
  <si>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</si>
  <si>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</si>
  <si>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</si>
  <si>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</si>
  <si>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</si>
  <si>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</si>
  <si>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</si>
  <si>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</si>
  <si>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</si>
  <si>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</si>
  <si>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</si>
  <si>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</si>
  <si>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</si>
  <si>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</si>
  <si>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</si>
  <si>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</si>
  <si>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</si>
  <si>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</si>
  <si>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</si>
  <si>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</si>
  <si>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</si>
  <si>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</si>
  <si>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</si>
  <si>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</si>
  <si>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</si>
  <si>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</si>
  <si>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</si>
  <si>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</si>
  <si>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</si>
  <si>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</si>
  <si>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</si>
  <si>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</si>
  <si>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</si>
  <si>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</si>
  <si>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</si>
  <si>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</si>
  <si>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</si>
  <si>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</si>
  <si>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</si>
  <si>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</si>
  <si>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</si>
  <si>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</si>
  <si>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</si>
  <si>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</si>
  <si>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</si>
  <si>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</si>
  <si>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</si>
  <si>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</si>
  <si>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</si>
  <si>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</si>
  <si>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</si>
  <si>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</si>
  <si>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</si>
  <si>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</si>
  <si>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</si>
  <si>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%,V4118002</t>
  </si>
  <si>
    <t>4118002</t>
  </si>
  <si>
    <t>Comp. Allow. Gains SO2</t>
  </si>
  <si>
    <t>%,V4118003</t>
  </si>
  <si>
    <t>4118003</t>
  </si>
  <si>
    <t>Comp. Allow. Gains-Seas NOx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</si>
  <si>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</si>
  <si>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</si>
  <si>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</si>
  <si>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</si>
  <si>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</si>
  <si>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</si>
  <si>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</si>
  <si>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</si>
  <si>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</si>
  <si>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</si>
  <si>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</si>
  <si>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</si>
  <si>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</si>
  <si>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</si>
  <si>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</si>
  <si>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</si>
  <si>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</si>
  <si>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</si>
  <si>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</si>
  <si>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</si>
  <si>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</si>
  <si>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</si>
  <si>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</si>
  <si>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</si>
  <si>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</si>
  <si>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</si>
  <si>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</si>
  <si>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</si>
  <si>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</si>
  <si>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</si>
  <si>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</si>
  <si>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</si>
  <si>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</si>
  <si>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</si>
  <si>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</si>
  <si>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</si>
  <si>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</si>
  <si>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</si>
  <si>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</si>
  <si>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</si>
  <si>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</si>
  <si>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</si>
  <si>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</si>
  <si>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</si>
  <si>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</si>
  <si>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</si>
  <si>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</si>
  <si>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</si>
  <si>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</si>
  <si>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</si>
  <si>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</si>
  <si>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%,V4470010</t>
  </si>
  <si>
    <t>4470010</t>
  </si>
  <si>
    <t>Sales for Resale-Bookout Purch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</si>
  <si>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</si>
  <si>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</si>
  <si>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</si>
  <si>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</si>
  <si>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</si>
  <si>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</si>
  <si>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</si>
  <si>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</si>
  <si>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</si>
  <si>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</si>
  <si>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</si>
  <si>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</si>
  <si>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</si>
  <si>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</si>
  <si>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</si>
  <si>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</si>
  <si>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</si>
  <si>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</si>
  <si>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</si>
  <si>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</si>
  <si>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</si>
  <si>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</si>
  <si>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</si>
  <si>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</si>
  <si>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%,V4470091</t>
  </si>
  <si>
    <t>4470091</t>
  </si>
  <si>
    <t>PJM Explicit Congestion OSS</t>
  </si>
  <si>
    <t>%,V4470093</t>
  </si>
  <si>
    <t>4470093</t>
  </si>
  <si>
    <t>PJM Implicit Congestion-LSE</t>
  </si>
  <si>
    <t>%,V4470098</t>
  </si>
  <si>
    <t>4470098</t>
  </si>
  <si>
    <t>PJM Oper.Reserve Rev-OSS</t>
  </si>
  <si>
    <t>%,V4470099</t>
  </si>
  <si>
    <t>4470099</t>
  </si>
  <si>
    <t>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</si>
  <si>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</si>
  <si>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</si>
  <si>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</si>
  <si>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</si>
  <si>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</si>
  <si>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</si>
  <si>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</si>
  <si>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</si>
  <si>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</si>
  <si>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</si>
  <si>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</si>
  <si>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</si>
  <si>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</si>
  <si>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</si>
  <si>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</si>
  <si>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</si>
  <si>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</si>
  <si>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</si>
  <si>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</si>
  <si>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</si>
  <si>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</si>
  <si>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</si>
  <si>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</si>
  <si>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Non-Trading Bookout Sales-OSS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</si>
  <si>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</si>
  <si>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</si>
  <si>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</si>
  <si>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</si>
  <si>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</si>
  <si>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</si>
  <si>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</si>
  <si>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</si>
  <si>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</si>
  <si>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</si>
  <si>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</si>
  <si>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</si>
  <si>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</si>
  <si>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</si>
  <si>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</si>
  <si>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</si>
  <si>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</si>
  <si>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Non-Trading Bookout Purch-OSS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</si>
  <si>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</si>
  <si>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</si>
  <si>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</si>
  <si>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</si>
  <si>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</si>
  <si>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</si>
  <si>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</si>
  <si>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</si>
  <si>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</si>
  <si>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</si>
  <si>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</si>
  <si>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</si>
  <si>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</si>
  <si>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</si>
  <si>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</si>
  <si>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</si>
  <si>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</si>
  <si>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</si>
  <si>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</si>
  <si>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</si>
  <si>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</si>
  <si>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</si>
  <si>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</si>
  <si>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</si>
  <si>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</si>
  <si>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</si>
  <si>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</si>
  <si>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</si>
  <si>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</si>
  <si>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</si>
  <si>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%,V4470170</t>
  </si>
  <si>
    <t>4470170</t>
  </si>
  <si>
    <t>Non-ECR Auction Sales-OSS</t>
  </si>
  <si>
    <t>%,V4470174</t>
  </si>
  <si>
    <t>4470174</t>
  </si>
  <si>
    <t>PJM Whlse FTR Rev - OSS</t>
  </si>
  <si>
    <t>%,V4470175</t>
  </si>
  <si>
    <t>4470175</t>
  </si>
  <si>
    <t>OSS Sharing Reclass - Retail</t>
  </si>
  <si>
    <t>%,V4470176</t>
  </si>
  <si>
    <t>4470176</t>
  </si>
  <si>
    <t>OSS Sharing Reclass-Reduction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</si>
  <si>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</si>
  <si>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</si>
  <si>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</si>
  <si>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</si>
  <si>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</si>
  <si>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</si>
  <si>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</si>
  <si>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</si>
  <si>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</si>
  <si>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</si>
  <si>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</si>
  <si>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</si>
  <si>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</si>
  <si>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</si>
  <si>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</si>
  <si>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</si>
  <si>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</si>
  <si>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</si>
  <si>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</si>
  <si>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</si>
  <si>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</si>
  <si>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</si>
  <si>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</si>
  <si>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</si>
  <si>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</si>
  <si>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</si>
  <si>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</si>
  <si>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</si>
  <si>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</si>
  <si>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</si>
  <si>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</si>
  <si>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</si>
  <si>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</si>
  <si>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</si>
  <si>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</si>
  <si>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</si>
  <si>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</si>
  <si>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</si>
  <si>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</si>
  <si>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</si>
  <si>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</si>
  <si>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</si>
  <si>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</si>
  <si>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</si>
  <si>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</si>
  <si>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</si>
  <si>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</si>
  <si>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</si>
  <si>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</si>
  <si>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</si>
  <si>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</si>
  <si>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</si>
  <si>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</si>
  <si>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</si>
  <si>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</si>
  <si>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</si>
  <si>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</si>
  <si>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</si>
  <si>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</si>
  <si>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</si>
  <si>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</si>
  <si>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</si>
  <si>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</si>
  <si>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</si>
  <si>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</si>
  <si>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</si>
  <si>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</si>
  <si>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</si>
  <si>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</si>
  <si>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</si>
  <si>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</si>
  <si>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</si>
  <si>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</si>
  <si>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</si>
  <si>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</si>
  <si>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</si>
  <si>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</si>
  <si>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</si>
  <si>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%,V4560109</t>
  </si>
  <si>
    <t>4560109</t>
  </si>
  <si>
    <t>Interest Rate Swaps-Coal</t>
  </si>
  <si>
    <t>%,V4560111</t>
  </si>
  <si>
    <t>4560111</t>
  </si>
  <si>
    <t>MTM Aff GL Coal Trading</t>
  </si>
  <si>
    <t>%,V4560112</t>
  </si>
  <si>
    <t>4560112</t>
  </si>
  <si>
    <t>Realized GL Coal Trading-Affil</t>
  </si>
  <si>
    <t>%,V4561002</t>
  </si>
  <si>
    <t>4561002</t>
  </si>
  <si>
    <t>RTO Formation Cost Recovery</t>
  </si>
  <si>
    <t>%,V4561003</t>
  </si>
  <si>
    <t>4561003</t>
  </si>
  <si>
    <t>PJM Expansion Cost Recov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</si>
  <si>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</si>
  <si>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</si>
  <si>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</si>
  <si>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</si>
  <si>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</si>
  <si>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</si>
  <si>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</si>
  <si>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</si>
  <si>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</si>
  <si>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</si>
  <si>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</si>
  <si>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</si>
  <si>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%,V4561030</t>
  </si>
  <si>
    <t>4561030</t>
  </si>
  <si>
    <t>PJM TO Serv Rev Whls Cus-NAff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</si>
  <si>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</si>
  <si>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</si>
  <si>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</si>
  <si>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</si>
  <si>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</si>
  <si>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</si>
  <si>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</si>
  <si>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</si>
  <si>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</si>
  <si>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</si>
  <si>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</si>
  <si>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</si>
  <si>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%,V4491003</t>
  </si>
  <si>
    <t>4491003</t>
  </si>
  <si>
    <t>Prov Rate Refund - Retail</t>
  </si>
  <si>
    <t>%,V5010000</t>
  </si>
  <si>
    <t>5010000</t>
  </si>
  <si>
    <t>Fuel</t>
  </si>
  <si>
    <t>%,V5010001</t>
  </si>
  <si>
    <t>5010001</t>
  </si>
  <si>
    <t>Fuel Consumed</t>
  </si>
  <si>
    <t>%,V5010003</t>
  </si>
  <si>
    <t>5010003</t>
  </si>
  <si>
    <t>Fuel - Procure Unload &amp; Handle</t>
  </si>
  <si>
    <t>%,V5010005</t>
  </si>
  <si>
    <t>5010005</t>
  </si>
  <si>
    <t>Fuel - Deferred</t>
  </si>
  <si>
    <t>%,V5010013</t>
  </si>
  <si>
    <t>5010013</t>
  </si>
  <si>
    <t>Fuel Survey Activity</t>
  </si>
  <si>
    <t>%,V5010019</t>
  </si>
  <si>
    <t>5010019</t>
  </si>
  <si>
    <t>Fuel Oil Consumed</t>
  </si>
  <si>
    <t>%,V5010200</t>
  </si>
  <si>
    <t>5010200</t>
  </si>
  <si>
    <t>PJM Fuel ML 3 Pct -DR</t>
  </si>
  <si>
    <t>%,V5010201</t>
  </si>
  <si>
    <t>5010201</t>
  </si>
  <si>
    <t>PJM Fuel ML 3 Pct -CR</t>
  </si>
  <si>
    <t>%,V5550001</t>
  </si>
  <si>
    <t>5550001</t>
  </si>
  <si>
    <t>%,V5550023</t>
  </si>
  <si>
    <t>5550023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</si>
  <si>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</si>
  <si>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</si>
  <si>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</si>
  <si>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</si>
  <si>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</si>
  <si>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</si>
  <si>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</si>
  <si>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</si>
  <si>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</si>
  <si>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</si>
  <si>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</si>
  <si>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</si>
  <si>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</si>
  <si>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</si>
  <si>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</si>
  <si>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</si>
  <si>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</si>
  <si>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</si>
  <si>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</si>
  <si>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</si>
  <si>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</si>
  <si>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</si>
  <si>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</si>
  <si>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</si>
  <si>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</si>
  <si>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</si>
  <si>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</si>
  <si>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</si>
  <si>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</si>
  <si>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</si>
  <si>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</si>
  <si>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</si>
  <si>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</si>
  <si>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</si>
  <si>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</si>
  <si>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</si>
  <si>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%,V5550094</t>
  </si>
  <si>
    <t>5550094</t>
  </si>
  <si>
    <t>%,V5550095</t>
  </si>
  <si>
    <t>5550095</t>
  </si>
  <si>
    <t>%,V5550096</t>
  </si>
  <si>
    <t>5550096</t>
  </si>
  <si>
    <t>%,V5550097</t>
  </si>
  <si>
    <t>5550097</t>
  </si>
  <si>
    <t>%,V5550098</t>
  </si>
  <si>
    <t>5550098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</si>
  <si>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</si>
  <si>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</si>
  <si>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</si>
  <si>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</si>
  <si>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</si>
  <si>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</si>
  <si>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</si>
  <si>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</si>
  <si>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</si>
  <si>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</si>
  <si>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</si>
  <si>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</si>
  <si>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</si>
  <si>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</si>
  <si>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</si>
  <si>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</si>
  <si>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</si>
  <si>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</si>
  <si>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</si>
  <si>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</si>
  <si>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</si>
  <si>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</si>
  <si>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</si>
  <si>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</si>
  <si>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%,V4117000</t>
  </si>
  <si>
    <t>4117000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</si>
  <si>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</si>
  <si>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</si>
  <si>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</si>
  <si>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</si>
  <si>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</si>
  <si>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</si>
  <si>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</si>
  <si>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</si>
  <si>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</si>
  <si>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</si>
  <si>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</si>
  <si>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</si>
  <si>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</si>
  <si>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</si>
  <si>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%,V5020004</t>
  </si>
  <si>
    <t>5020004</t>
  </si>
  <si>
    <t>%,V5020008</t>
  </si>
  <si>
    <t>5020008</t>
  </si>
  <si>
    <t>%,V5020025</t>
  </si>
  <si>
    <t>5020025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</si>
  <si>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</si>
  <si>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</si>
  <si>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</si>
  <si>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</si>
  <si>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</si>
  <si>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</si>
  <si>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</si>
  <si>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</si>
  <si>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</si>
  <si>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</si>
  <si>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%,V5060006</t>
  </si>
  <si>
    <t>5060006</t>
  </si>
  <si>
    <t>%,V5060025</t>
  </si>
  <si>
    <t>5060025</t>
  </si>
  <si>
    <t>%,V5090000</t>
  </si>
  <si>
    <t>5090000</t>
  </si>
  <si>
    <t>%,V5090003</t>
  </si>
  <si>
    <t>5090003</t>
  </si>
  <si>
    <t>%,V5090005</t>
  </si>
  <si>
    <t>5090005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</si>
  <si>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</si>
  <si>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</si>
  <si>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</si>
  <si>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</si>
  <si>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</si>
  <si>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</si>
  <si>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</si>
  <si>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</si>
  <si>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</si>
  <si>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</si>
  <si>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</si>
  <si>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</si>
  <si>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</si>
  <si>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</si>
  <si>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</si>
  <si>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</si>
  <si>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</si>
  <si>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</si>
  <si>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</si>
  <si>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</si>
  <si>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</si>
  <si>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</si>
  <si>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</si>
  <si>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</si>
  <si>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</si>
  <si>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</si>
  <si>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</si>
  <si>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</si>
  <si>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</si>
  <si>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</si>
  <si>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</si>
  <si>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</si>
  <si>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</si>
  <si>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</si>
  <si>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</si>
  <si>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</si>
  <si>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</si>
  <si>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</si>
  <si>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</si>
  <si>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</si>
  <si>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</si>
  <si>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</si>
  <si>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%,V5650018</t>
  </si>
  <si>
    <t>5650018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</si>
  <si>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</si>
  <si>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</si>
  <si>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</si>
  <si>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</si>
  <si>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</si>
  <si>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</si>
  <si>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</si>
  <si>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</si>
  <si>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</si>
  <si>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</si>
  <si>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</si>
  <si>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</si>
  <si>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</si>
  <si>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</si>
  <si>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</si>
  <si>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</si>
  <si>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</si>
  <si>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</si>
  <si>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</si>
  <si>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</si>
  <si>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</si>
  <si>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</si>
  <si>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</si>
  <si>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</si>
  <si>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</si>
  <si>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</si>
  <si>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</si>
  <si>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</si>
  <si>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</si>
  <si>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</si>
  <si>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</si>
  <si>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</si>
  <si>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</si>
  <si>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</si>
  <si>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</si>
  <si>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</si>
  <si>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</si>
  <si>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</si>
  <si>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</si>
  <si>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</si>
  <si>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</si>
  <si>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</si>
  <si>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</si>
  <si>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</si>
  <si>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</si>
  <si>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</si>
  <si>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</si>
  <si>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</si>
  <si>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</si>
  <si>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</si>
  <si>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</si>
  <si>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</si>
  <si>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</si>
  <si>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</si>
  <si>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</si>
  <si>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</si>
  <si>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</si>
  <si>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</si>
  <si>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</si>
  <si>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</si>
  <si>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</si>
  <si>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</si>
  <si>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</si>
  <si>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</si>
  <si>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</si>
  <si>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</si>
  <si>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</si>
  <si>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</si>
  <si>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</si>
  <si>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</si>
  <si>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</si>
  <si>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</si>
  <si>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</si>
  <si>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</si>
  <si>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</si>
  <si>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</si>
  <si>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%,V9130001</t>
  </si>
  <si>
    <t>9130001</t>
  </si>
  <si>
    <t>%,V9200000</t>
  </si>
  <si>
    <t>9200000</t>
  </si>
  <si>
    <t>%,V9200003</t>
  </si>
  <si>
    <t>9200003</t>
  </si>
  <si>
    <t>%,V9200004</t>
  </si>
  <si>
    <t>9200004</t>
  </si>
  <si>
    <t>%,V9210001</t>
  </si>
  <si>
    <t>9210001</t>
  </si>
  <si>
    <t>%,V9210003</t>
  </si>
  <si>
    <t>9210003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</si>
  <si>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</si>
  <si>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</si>
  <si>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</si>
  <si>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</si>
  <si>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</si>
  <si>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</si>
  <si>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</si>
  <si>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</si>
  <si>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</si>
  <si>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</si>
  <si>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%,V9220127</t>
  </si>
  <si>
    <t>9220127</t>
  </si>
  <si>
    <t>%,V9230001</t>
  </si>
  <si>
    <t>9230001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</si>
  <si>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</si>
  <si>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</si>
  <si>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</si>
  <si>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</si>
  <si>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</si>
  <si>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</si>
  <si>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</si>
  <si>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</si>
  <si>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</si>
  <si>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</si>
  <si>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</si>
  <si>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</si>
  <si>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</si>
  <si>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</si>
  <si>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</si>
  <si>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</si>
  <si>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</si>
  <si>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</si>
  <si>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</si>
  <si>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</si>
  <si>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</si>
  <si>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</si>
  <si>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</si>
  <si>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</si>
  <si>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</si>
  <si>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</si>
  <si>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</si>
  <si>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</si>
  <si>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</si>
  <si>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</si>
  <si>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</si>
  <si>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</si>
  <si>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</si>
  <si>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</si>
  <si>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</si>
  <si>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</si>
  <si>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</si>
  <si>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</si>
  <si>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</si>
  <si>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</si>
  <si>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</si>
  <si>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</si>
  <si>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</si>
  <si>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</si>
  <si>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</si>
  <si>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</si>
  <si>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</si>
  <si>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</si>
  <si>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</si>
  <si>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</si>
  <si>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</si>
  <si>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</si>
  <si>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</si>
  <si>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</si>
  <si>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</si>
  <si>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</si>
  <si>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</si>
  <si>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</si>
  <si>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</si>
  <si>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</si>
  <si>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</si>
  <si>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</si>
  <si>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</si>
  <si>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</si>
  <si>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</si>
  <si>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</si>
  <si>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</si>
  <si>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</si>
  <si>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</si>
  <si>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</si>
  <si>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</si>
  <si>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</si>
  <si>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</si>
  <si>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</si>
  <si>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</si>
  <si>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</si>
  <si>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</si>
  <si>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</si>
  <si>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</si>
  <si>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</si>
  <si>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</si>
  <si>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</si>
  <si>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</si>
  <si>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</si>
  <si>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</si>
  <si>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</si>
  <si>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</si>
  <si>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</si>
  <si>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</si>
  <si>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</si>
  <si>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</si>
  <si>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</si>
  <si>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</si>
  <si>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</si>
  <si>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</si>
  <si>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</si>
  <si>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</si>
  <si>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</si>
  <si>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</si>
  <si>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</si>
  <si>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</si>
  <si>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</si>
  <si>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</si>
  <si>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</si>
  <si>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</si>
  <si>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</si>
  <si>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</si>
  <si>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</si>
  <si>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</si>
  <si>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</si>
  <si>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</si>
  <si>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</si>
  <si>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</si>
  <si>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</si>
  <si>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</si>
  <si>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</si>
  <si>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</si>
  <si>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</si>
  <si>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</si>
  <si>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</si>
  <si>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%,V5120025</t>
  </si>
  <si>
    <t>5120025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</si>
  <si>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</si>
  <si>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</si>
  <si>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</si>
  <si>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</si>
  <si>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</si>
  <si>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</si>
  <si>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</si>
  <si>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</si>
  <si>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</si>
  <si>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</si>
  <si>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</si>
  <si>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</si>
  <si>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</si>
  <si>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</si>
  <si>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</si>
  <si>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</si>
  <si>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</si>
  <si>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</si>
  <si>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</si>
  <si>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</si>
  <si>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</si>
  <si>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</si>
  <si>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</si>
  <si>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</si>
  <si>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</si>
  <si>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</si>
  <si>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</si>
  <si>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</si>
  <si>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</si>
  <si>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</si>
  <si>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</si>
  <si>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</si>
  <si>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</si>
  <si>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</si>
  <si>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</si>
  <si>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</si>
  <si>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</si>
  <si>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</si>
  <si>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</si>
  <si>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</si>
  <si>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</si>
  <si>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</si>
  <si>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</si>
  <si>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</si>
  <si>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</si>
  <si>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</si>
  <si>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</si>
  <si>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</si>
  <si>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%,V9350006</t>
  </si>
  <si>
    <t>9350006</t>
  </si>
  <si>
    <t>%,V9350007</t>
  </si>
  <si>
    <t>9350007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</si>
  <si>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</si>
  <si>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</si>
  <si>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</si>
  <si>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</si>
  <si>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</si>
  <si>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</si>
  <si>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</si>
  <si>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</si>
  <si>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%,V4030001</t>
  </si>
  <si>
    <t>4030001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</si>
  <si>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</si>
  <si>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</si>
  <si>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</si>
  <si>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</si>
  <si>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</si>
  <si>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</si>
  <si>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</si>
  <si>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</si>
  <si>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</si>
  <si>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</si>
  <si>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</si>
  <si>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</si>
  <si>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</si>
  <si>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</si>
  <si>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</si>
  <si>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</si>
  <si>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</si>
  <si>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</si>
  <si>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</si>
  <si>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</si>
  <si>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%,V408100508</t>
  </si>
  <si>
    <t>408100508</t>
  </si>
  <si>
    <t>%,V408100509</t>
  </si>
  <si>
    <t>408100509</t>
  </si>
  <si>
    <t>%,V408100608</t>
  </si>
  <si>
    <t>408100608</t>
  </si>
  <si>
    <t>%,V408100609</t>
  </si>
  <si>
    <t>408100609</t>
  </si>
  <si>
    <t>%,V408100610</t>
  </si>
  <si>
    <t>408100610</t>
  </si>
  <si>
    <t>%,V4081007</t>
  </si>
  <si>
    <t>4081007</t>
  </si>
  <si>
    <t>%,V408100807</t>
  </si>
  <si>
    <t>408100807</t>
  </si>
  <si>
    <t>%,V408100808</t>
  </si>
  <si>
    <t>408100808</t>
  </si>
  <si>
    <t>%,V408100809</t>
  </si>
  <si>
    <t>408100809</t>
  </si>
  <si>
    <t>%,V408101407</t>
  </si>
  <si>
    <t>408101407</t>
  </si>
  <si>
    <t>%,V408101408</t>
  </si>
  <si>
    <t>408101408</t>
  </si>
  <si>
    <t>%,V408101409</t>
  </si>
  <si>
    <t>408101409</t>
  </si>
  <si>
    <t>%,V408101708</t>
  </si>
  <si>
    <t>408101708</t>
  </si>
  <si>
    <t>%,V408101709</t>
  </si>
  <si>
    <t>408101709</t>
  </si>
  <si>
    <t>%,V408101807</t>
  </si>
  <si>
    <t>408101807</t>
  </si>
  <si>
    <t>%,V408101808</t>
  </si>
  <si>
    <t>408101808</t>
  </si>
  <si>
    <t>%,V408101809</t>
  </si>
  <si>
    <t>408101809</t>
  </si>
  <si>
    <t>%,V408101900</t>
  </si>
  <si>
    <t>408101900</t>
  </si>
  <si>
    <t>%,V408101908</t>
  </si>
  <si>
    <t>408101908</t>
  </si>
  <si>
    <t>%,V408101909</t>
  </si>
  <si>
    <t>408101909</t>
  </si>
  <si>
    <t>%,V408101910</t>
  </si>
  <si>
    <t>408101910</t>
  </si>
  <si>
    <t>%,V408102209</t>
  </si>
  <si>
    <t>408102209</t>
  </si>
  <si>
    <t>%,V408102906</t>
  </si>
  <si>
    <t>408102906</t>
  </si>
  <si>
    <t>%,V408102907</t>
  </si>
  <si>
    <t>408102907</t>
  </si>
  <si>
    <t>%,V408102908</t>
  </si>
  <si>
    <t>408102908</t>
  </si>
  <si>
    <t>%,V408102909</t>
  </si>
  <si>
    <t>408102909</t>
  </si>
  <si>
    <t>%,V408102910</t>
  </si>
  <si>
    <t>408102910</t>
  </si>
  <si>
    <t>%,V4081033</t>
  </si>
  <si>
    <t>4081033</t>
  </si>
  <si>
    <t>%,V4081034</t>
  </si>
  <si>
    <t>4081034</t>
  </si>
  <si>
    <t>%,V4081035</t>
  </si>
  <si>
    <t>4081035</t>
  </si>
  <si>
    <t>%,V408103607</t>
  </si>
  <si>
    <t>408103607</t>
  </si>
  <si>
    <t>%,V408103608</t>
  </si>
  <si>
    <t>408103608</t>
  </si>
  <si>
    <t>%,V408103609</t>
  </si>
  <si>
    <t>408103609</t>
  </si>
  <si>
    <t>%,V408103610</t>
  </si>
  <si>
    <t>408103610</t>
  </si>
  <si>
    <t>%,V409100200</t>
  </si>
  <si>
    <t>409100200</t>
  </si>
  <si>
    <t>%,V409100207</t>
  </si>
  <si>
    <t>409100207</t>
  </si>
  <si>
    <t>%,V409100208</t>
  </si>
  <si>
    <t>409100208</t>
  </si>
  <si>
    <t>%,V409100209</t>
  </si>
  <si>
    <t>409100209</t>
  </si>
  <si>
    <t>%,V409100210</t>
  </si>
  <si>
    <t>409100210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</si>
  <si>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</si>
  <si>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</si>
  <si>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</si>
  <si>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</si>
  <si>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</si>
  <si>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</si>
  <si>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</si>
  <si>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</si>
  <si>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</si>
  <si>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</si>
  <si>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</si>
  <si>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</si>
  <si>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</si>
  <si>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</si>
  <si>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</si>
  <si>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</si>
  <si>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</si>
  <si>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</si>
  <si>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</si>
  <si>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</si>
  <si>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</si>
  <si>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</si>
  <si>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</si>
  <si>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</si>
  <si>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</si>
  <si>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</si>
  <si>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</si>
  <si>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</si>
  <si>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</si>
  <si>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</si>
  <si>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</si>
  <si>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</si>
  <si>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</si>
  <si>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</si>
  <si>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</si>
  <si>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</si>
  <si>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</si>
  <si>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</si>
  <si>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</si>
  <si>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</si>
  <si>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</si>
  <si>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</si>
  <si>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</si>
  <si>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</si>
  <si>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</si>
  <si>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</si>
  <si>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</si>
  <si>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</si>
  <si>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</si>
  <si>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</si>
  <si>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</si>
  <si>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</si>
  <si>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</si>
  <si>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</si>
  <si>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</si>
  <si>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</si>
  <si>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</si>
  <si>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</si>
  <si>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</si>
  <si>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</si>
  <si>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%,V408200508</t>
  </si>
  <si>
    <t>408200508</t>
  </si>
  <si>
    <t>%,V408200509</t>
  </si>
  <si>
    <t>408200509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</si>
  <si>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</si>
  <si>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</si>
  <si>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</si>
  <si>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</si>
  <si>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</si>
  <si>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</si>
  <si>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</si>
  <si>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</si>
  <si>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</si>
  <si>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</si>
  <si>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</si>
  <si>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</si>
  <si>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</si>
  <si>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</si>
  <si>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</si>
  <si>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</si>
  <si>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</si>
  <si>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</si>
  <si>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%,V4265053</t>
  </si>
  <si>
    <t>4265053</t>
  </si>
  <si>
    <t>%,V4265054</t>
  </si>
  <si>
    <t>4265054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</si>
  <si>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</si>
  <si>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</si>
  <si>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</si>
  <si>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</si>
  <si>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</si>
  <si>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</si>
  <si>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</si>
  <si>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</si>
  <si>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%,V409200209</t>
  </si>
  <si>
    <t>409200209</t>
  </si>
  <si>
    <t>%,V409200210</t>
  </si>
  <si>
    <t>409200210</t>
  </si>
  <si>
    <t>%,V4102001</t>
  </si>
  <si>
    <t>4102001</t>
  </si>
  <si>
    <t>%,V4112001</t>
  </si>
  <si>
    <t>4112001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</si>
  <si>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</si>
  <si>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</si>
  <si>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</si>
  <si>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</si>
  <si>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</si>
  <si>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</si>
  <si>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</si>
  <si>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</si>
  <si>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</si>
  <si>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</si>
  <si>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</si>
  <si>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</si>
  <si>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</si>
  <si>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</si>
  <si>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</si>
  <si>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</si>
  <si>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</si>
  <si>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</si>
  <si>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</si>
  <si>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</si>
  <si>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</si>
  <si>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</si>
  <si>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Purch Pwr-NonTrading-Nonassoc</t>
  </si>
  <si>
    <t>Purch Power Capacity -NA</t>
  </si>
  <si>
    <t>Gas-Conversion-Mone Plant</t>
  </si>
  <si>
    <t>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</si>
  <si>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</si>
  <si>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</si>
  <si>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</si>
  <si>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</si>
  <si>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</si>
  <si>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</si>
  <si>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</si>
  <si>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</si>
  <si>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</si>
  <si>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</si>
  <si>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</si>
  <si>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</si>
  <si>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</si>
  <si>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Normal Capacity Purchases</t>
  </si>
  <si>
    <t>PJM 30m Suppl Rserv Charge LSE</t>
  </si>
  <si>
    <t>Peak Hour Avail charge - LSE</t>
  </si>
  <si>
    <t>Purchased Power - Fuel</t>
  </si>
  <si>
    <t>Purchased Power - Non-Fuel</t>
  </si>
  <si>
    <t>Purch Power-Non Trad-Non-Fuel</t>
  </si>
  <si>
    <t>Purch Power - Mone - Non-Fuel</t>
  </si>
  <si>
    <t>Purch Power - PJM - Non-Fuel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</si>
  <si>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</si>
  <si>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</si>
  <si>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</si>
  <si>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</si>
  <si>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</si>
  <si>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</si>
  <si>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</si>
  <si>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</si>
  <si>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</si>
  <si>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</si>
  <si>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</si>
  <si>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</si>
  <si>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</si>
  <si>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</si>
  <si>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Loss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</si>
  <si>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</si>
  <si>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</si>
  <si>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</si>
  <si>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</si>
  <si>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</si>
  <si>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</si>
  <si>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</si>
  <si>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Limestone Expense</t>
  </si>
  <si>
    <t>Activated Carbon</t>
  </si>
  <si>
    <t>Steam Exp Environmental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</si>
  <si>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</si>
  <si>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</si>
  <si>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</si>
  <si>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</si>
  <si>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</si>
  <si>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Voluntary CO2 Compliance Exp</t>
  </si>
  <si>
    <t>Misc Stm Pwr Exp Environmental</t>
  </si>
  <si>
    <t>Allowance Consumption SO2</t>
  </si>
  <si>
    <t>CO2 Allowance Consumption</t>
  </si>
  <si>
    <t>An. NOx Cons. Exp</t>
  </si>
  <si>
    <t>Sys Control &amp; Load Dispatching</t>
  </si>
  <si>
    <t>Other Expenses</t>
  </si>
  <si>
    <t>Other Pwr Exp - Wholesale RECs</t>
  </si>
  <si>
    <t>Other Pwr Exp - Retail RECs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</si>
  <si>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</si>
  <si>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</si>
  <si>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</si>
  <si>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</si>
  <si>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</si>
  <si>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</si>
  <si>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</si>
  <si>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</si>
  <si>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</si>
  <si>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</si>
  <si>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</si>
  <si>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</si>
  <si>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</si>
  <si>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</si>
  <si>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</si>
  <si>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</si>
  <si>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PJM Trans Enhancement Credits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</si>
  <si>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</si>
  <si>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</si>
  <si>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</si>
  <si>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</si>
  <si>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</si>
  <si>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</si>
  <si>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</si>
  <si>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</si>
  <si>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</si>
  <si>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</si>
  <si>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</si>
  <si>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</si>
  <si>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</si>
  <si>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</si>
  <si>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</si>
  <si>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</si>
  <si>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</si>
  <si>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</si>
  <si>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</si>
  <si>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</si>
  <si>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</si>
  <si>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</si>
  <si>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</si>
  <si>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</si>
  <si>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</si>
  <si>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</si>
  <si>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</si>
  <si>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</si>
  <si>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</si>
  <si>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</si>
  <si>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</si>
  <si>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</si>
  <si>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</si>
  <si>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</si>
  <si>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Advertising Exp - Residential</t>
  </si>
  <si>
    <t>Administrative &amp; Gen Salaries</t>
  </si>
  <si>
    <t>Admin &amp; Gen Salaries Trnsfr</t>
  </si>
  <si>
    <t>I C Adjustments</t>
  </si>
  <si>
    <t>Off Supl &amp; Exp - Nonassociated</t>
  </si>
  <si>
    <t>Office Supplies &amp; Exp - Trnsf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</si>
  <si>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</si>
  <si>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</si>
  <si>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</si>
  <si>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</si>
  <si>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</si>
  <si>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SSA Expense Transfers IT</t>
  </si>
  <si>
    <t>Outside Svcs Empl - Nonassoc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</si>
  <si>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</si>
  <si>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</si>
  <si>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</si>
  <si>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</si>
  <si>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</si>
  <si>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</si>
  <si>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</si>
  <si>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</si>
  <si>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</si>
  <si>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</si>
  <si>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</si>
  <si>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</si>
  <si>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</si>
  <si>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</si>
  <si>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</si>
  <si>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</si>
  <si>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</si>
  <si>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</si>
  <si>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</si>
  <si>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</si>
  <si>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</si>
  <si>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</si>
  <si>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</si>
  <si>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</si>
  <si>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</si>
  <si>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</si>
  <si>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</si>
  <si>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</si>
  <si>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</si>
  <si>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</si>
  <si>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</si>
  <si>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</si>
  <si>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</si>
  <si>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</si>
  <si>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</si>
  <si>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</si>
  <si>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</si>
  <si>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</si>
  <si>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</si>
  <si>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</si>
  <si>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</si>
  <si>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</si>
  <si>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</si>
  <si>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</si>
  <si>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</si>
  <si>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</si>
  <si>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</si>
  <si>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</si>
  <si>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</si>
  <si>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</si>
  <si>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</si>
  <si>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</si>
  <si>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</si>
  <si>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</si>
  <si>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</si>
  <si>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</si>
  <si>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</si>
  <si>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</si>
  <si>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</si>
  <si>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</si>
  <si>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</si>
  <si>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 of Blr Plt Environmental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</si>
  <si>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</si>
  <si>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</si>
  <si>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</si>
  <si>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</si>
  <si>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</si>
  <si>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</si>
  <si>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</si>
  <si>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</si>
  <si>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</si>
  <si>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</si>
  <si>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</si>
  <si>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</si>
  <si>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</si>
  <si>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</si>
  <si>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</si>
  <si>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</si>
  <si>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</si>
  <si>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Carrier Equipment</t>
  </si>
  <si>
    <t>Maint of Radio Equip - Owned</t>
  </si>
  <si>
    <t>Maint of Data Equipment</t>
  </si>
  <si>
    <t>Maint of Cmmncation Eq-Unall</t>
  </si>
  <si>
    <t>Maint of Office Furniture &amp; Eq</t>
  </si>
  <si>
    <t>Maintenance of Video Equipment</t>
  </si>
  <si>
    <t>MAINTENANCE</t>
  </si>
  <si>
    <t>Depreciation Exp</t>
  </si>
  <si>
    <t>Depr Exp - Removal Cost</t>
  </si>
  <si>
    <t>Amort. of Plant</t>
  </si>
  <si>
    <t>Amort of Plt Acq Adj</t>
  </si>
  <si>
    <t>Regulatory Debits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</si>
  <si>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</si>
  <si>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</si>
  <si>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</si>
  <si>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</si>
  <si>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</si>
  <si>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</si>
  <si>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</si>
  <si>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</si>
  <si>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</si>
  <si>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</si>
  <si>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</si>
  <si>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</si>
  <si>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</si>
  <si>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</si>
  <si>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</si>
  <si>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</si>
  <si>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</si>
  <si>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</si>
  <si>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</si>
  <si>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</si>
  <si>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</si>
  <si>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</si>
  <si>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</si>
  <si>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</si>
  <si>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</si>
  <si>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</si>
  <si>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</si>
  <si>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</si>
  <si>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</si>
  <si>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</si>
  <si>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</si>
  <si>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</si>
  <si>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</si>
  <si>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</si>
  <si>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</si>
  <si>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</si>
  <si>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</si>
  <si>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</si>
  <si>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</si>
  <si>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</si>
  <si>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</si>
  <si>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</si>
  <si>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</si>
  <si>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</si>
  <si>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</si>
  <si>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</si>
  <si>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</si>
  <si>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</si>
  <si>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</si>
  <si>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</si>
  <si>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</si>
  <si>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</si>
  <si>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</si>
  <si>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</si>
  <si>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</si>
  <si>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</si>
  <si>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</si>
  <si>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</si>
  <si>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</si>
  <si>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</si>
  <si>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</si>
  <si>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Specul. Allow Loss-SO2</t>
  </si>
  <si>
    <t>Specul. Allow Loss-Seas NOx</t>
  </si>
  <si>
    <t>Specul. Allow Loss-CO2</t>
  </si>
  <si>
    <t>OTHER INCOME DEDUCTIONS</t>
  </si>
  <si>
    <t>Inc Tax, Oth Inc&amp;Ded-Federal</t>
  </si>
  <si>
    <t>Inc Tax, Oth Inc &amp; Ded - State</t>
  </si>
  <si>
    <t>Inc Tax Oth Inc  Ded - State</t>
  </si>
  <si>
    <t>Prov Def I/T Oth I&amp;D - Federal</t>
  </si>
  <si>
    <t>Prv Def I/T-Cr Oth I&amp;D-Fed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</si>
  <si>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</si>
  <si>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</si>
  <si>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</si>
  <si>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</si>
  <si>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</si>
  <si>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</si>
  <si>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</si>
  <si>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</si>
  <si>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</si>
  <si>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</si>
  <si>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</si>
  <si>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</si>
  <si>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</si>
  <si>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</si>
  <si>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</si>
  <si>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</si>
  <si>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</si>
  <si>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</si>
  <si>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</si>
  <si>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</si>
  <si>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2010-02-28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</si>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</sst>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0"/>
  <sheetViews>
    <sheetView tabSelected="1" zoomScale="68" zoomScaleNormal="68" zoomScalePageLayoutView="0" workbookViewId="0" topLeftCell="A1">
      <pane xSplit="3" ySplit="7" topLeftCell="D454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" sqref="C4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IF(AN520="error",AN521,AN520)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IF(AN520="error",AN521,AN520)</f>
        <v>KYP CORP CONSOLIDATED</v>
      </c>
      <c r="M2" s="6"/>
      <c r="N2" s="12"/>
      <c r="O2" s="10"/>
      <c r="P2" s="24"/>
      <c r="Q2" s="20"/>
      <c r="R2" s="20"/>
      <c r="S2" s="22"/>
      <c r="T2" s="79" t="str">
        <f>IF(AN520="error",AN521,AN520)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IF(AN520="error",AN521,AN520)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AO504*1</f>
        <v>40237</v>
      </c>
      <c r="C4" s="30"/>
      <c r="D4" s="7"/>
      <c r="E4" s="6"/>
      <c r="F4" s="6"/>
      <c r="G4" s="6"/>
      <c r="H4" s="10"/>
      <c r="I4" s="10"/>
      <c r="J4" s="10"/>
      <c r="K4" s="22"/>
      <c r="L4" s="19">
        <f>AO504*1</f>
        <v>40237</v>
      </c>
      <c r="M4" s="6"/>
      <c r="N4" s="12"/>
      <c r="O4" s="10"/>
      <c r="P4" s="24"/>
      <c r="Q4" s="20"/>
      <c r="R4" s="20"/>
      <c r="S4" s="22"/>
      <c r="T4" s="19">
        <f>AO504*1</f>
        <v>40237</v>
      </c>
      <c r="U4" s="30"/>
      <c r="V4" s="10"/>
      <c r="W4" s="10"/>
      <c r="X4" s="20"/>
      <c r="Y4" s="20"/>
      <c r="Z4" s="20"/>
      <c r="AA4" s="22"/>
      <c r="AB4" s="19">
        <f>AO504*1</f>
        <v>40237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1398</v>
      </c>
      <c r="C5" s="56">
        <f>IF(AO517&gt;0,"REPORT HAS "&amp;AO517&amp;"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03/09/10 15:54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03/09/10 15:54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03/09/10 15:54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03/09/10 15:54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TEXT($AO$504,"YYYY")</f>
        <v>2010</v>
      </c>
      <c r="F7" s="66"/>
      <c r="G7" s="78">
        <f>+E7-1</f>
        <v>2009</v>
      </c>
      <c r="H7" s="63"/>
      <c r="I7" s="63" t="s">
        <v>24</v>
      </c>
      <c r="J7" s="63"/>
      <c r="K7" s="68" t="s">
        <v>25</v>
      </c>
      <c r="L7" s="63"/>
      <c r="M7" s="67" t="str">
        <f>TEXT($AO$504,"YYYY")</f>
        <v>2010</v>
      </c>
      <c r="N7" s="66"/>
      <c r="O7" s="78">
        <f>+M7-1</f>
        <v>2009</v>
      </c>
      <c r="P7" s="63"/>
      <c r="Q7" s="63" t="s">
        <v>24</v>
      </c>
      <c r="R7" s="63"/>
      <c r="S7" s="68" t="s">
        <v>25</v>
      </c>
      <c r="T7" s="63"/>
      <c r="U7" s="67" t="str">
        <f>TEXT($AO$504,"YYYY")</f>
        <v>2010</v>
      </c>
      <c r="V7" s="63"/>
      <c r="W7" s="78">
        <f>+U7-1</f>
        <v>2009</v>
      </c>
      <c r="X7" s="63"/>
      <c r="Y7" s="63" t="s">
        <v>24</v>
      </c>
      <c r="Z7" s="63"/>
      <c r="AA7" s="68" t="s">
        <v>25</v>
      </c>
      <c r="AB7" s="63"/>
      <c r="AC7" s="67" t="str">
        <f>TEXT($AO$504,"YYYY")</f>
        <v>2010</v>
      </c>
      <c r="AD7" s="63"/>
      <c r="AE7" s="78">
        <f>+AC7-1</f>
        <v>2009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0</v>
      </c>
      <c r="I10" s="9">
        <f aca="true" t="shared" si="0" ref="I10:I41">+E10-G10</f>
        <v>0</v>
      </c>
      <c r="K10" s="21">
        <f aca="true" t="shared" si="1" ref="K10:K41">IF(G10&lt;0,IF(I10=0,0,IF(OR(G10=0,E10=0),"N.M.",IF(ABS(I10/G10)&gt;=10,"N.M.",I10/(-G10)))),IF(I10=0,0,IF(OR(G10=0,E10=0),"N.M.",IF(ABS(I10/G10)&gt;=10,"N.M.",I10/G10))))</f>
        <v>0</v>
      </c>
      <c r="M10" s="9">
        <v>-77.76</v>
      </c>
      <c r="O10" s="9">
        <v>0</v>
      </c>
      <c r="Q10" s="9">
        <f aca="true" t="shared" si="2" ref="Q10:Q41">+M10-O10</f>
        <v>-77.76</v>
      </c>
      <c r="S10" s="21" t="str">
        <f aca="true" t="shared" si="3" ref="S10:S41">IF(O10&lt;0,IF(Q10=0,0,IF(OR(O10=0,M10=0),"N.M.",IF(ABS(Q10/O10)&gt;=10,"N.M.",Q10/(-O10)))),IF(Q10=0,0,IF(OR(O10=0,M10=0),"N.M.",IF(ABS(Q10/O10)&gt;=10,"N.M.",Q10/O10))))</f>
        <v>N.M.</v>
      </c>
      <c r="U10" s="9">
        <v>-77.76</v>
      </c>
      <c r="W10" s="9">
        <v>0</v>
      </c>
      <c r="Y10" s="9">
        <f aca="true" t="shared" si="4" ref="Y10:Y41">+U10-W10</f>
        <v>-77.76</v>
      </c>
      <c r="AA10" s="21" t="str">
        <f aca="true" t="shared" si="5" ref="AA10:AA41">IF(W10&lt;0,IF(Y10=0,0,IF(OR(W10=0,U10=0),"N.M.",IF(ABS(Y10/W10)&gt;=10,"N.M.",Y10/(-W10)))),IF(Y10=0,0,IF(OR(W10=0,U10=0),"N.M.",IF(ABS(Y10/W10)&gt;=10,"N.M.",Y10/W10))))</f>
        <v>N.M.</v>
      </c>
      <c r="AC10" s="9">
        <v>38551.96</v>
      </c>
      <c r="AE10" s="9">
        <v>561883.16</v>
      </c>
      <c r="AG10" s="9">
        <f aca="true" t="shared" si="6" ref="AG10:AG41">+AC10-AE10</f>
        <v>-523331.2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-0.931387941934405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0</v>
      </c>
      <c r="G11" s="5">
        <v>0</v>
      </c>
      <c r="I11" s="9">
        <f t="shared" si="0"/>
        <v>0</v>
      </c>
      <c r="K11" s="21">
        <f t="shared" si="1"/>
        <v>0</v>
      </c>
      <c r="M11" s="9">
        <v>0</v>
      </c>
      <c r="O11" s="9">
        <v>0</v>
      </c>
      <c r="Q11" s="9">
        <f t="shared" si="2"/>
        <v>0</v>
      </c>
      <c r="S11" s="21">
        <f t="shared" si="3"/>
        <v>0</v>
      </c>
      <c r="U11" s="9">
        <v>0</v>
      </c>
      <c r="W11" s="9">
        <v>0</v>
      </c>
      <c r="Y11" s="9">
        <f t="shared" si="4"/>
        <v>0</v>
      </c>
      <c r="AA11" s="21">
        <f t="shared" si="5"/>
        <v>0</v>
      </c>
      <c r="AC11" s="9">
        <v>0</v>
      </c>
      <c r="AE11" s="9">
        <v>118500</v>
      </c>
      <c r="AG11" s="9">
        <f t="shared" si="6"/>
        <v>-118500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0</v>
      </c>
      <c r="G12" s="5">
        <v>0</v>
      </c>
      <c r="I12" s="9">
        <f t="shared" si="0"/>
        <v>0</v>
      </c>
      <c r="K12" s="21">
        <f t="shared" si="1"/>
        <v>0</v>
      </c>
      <c r="M12" s="9">
        <v>0</v>
      </c>
      <c r="O12" s="9">
        <v>0</v>
      </c>
      <c r="Q12" s="9">
        <f t="shared" si="2"/>
        <v>0</v>
      </c>
      <c r="S12" s="21">
        <f t="shared" si="3"/>
        <v>0</v>
      </c>
      <c r="U12" s="9">
        <v>0</v>
      </c>
      <c r="W12" s="9">
        <v>0</v>
      </c>
      <c r="Y12" s="9">
        <f t="shared" si="4"/>
        <v>0</v>
      </c>
      <c r="AA12" s="21">
        <f t="shared" si="5"/>
        <v>0</v>
      </c>
      <c r="AC12" s="9">
        <v>0</v>
      </c>
      <c r="AE12" s="9">
        <v>6.8500000000000005</v>
      </c>
      <c r="AG12" s="9">
        <f t="shared" si="6"/>
        <v>-6.8500000000000005</v>
      </c>
      <c r="AI12" s="21" t="str">
        <f t="shared" si="7"/>
        <v>N.M.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11204239.05</v>
      </c>
      <c r="G13" s="5">
        <v>10013557.58</v>
      </c>
      <c r="I13" s="9">
        <f t="shared" si="0"/>
        <v>1190681.4700000007</v>
      </c>
      <c r="K13" s="21">
        <f t="shared" si="1"/>
        <v>0.118906937967595</v>
      </c>
      <c r="M13" s="9">
        <v>33498895.450000003</v>
      </c>
      <c r="O13" s="9">
        <v>31677986.130000003</v>
      </c>
      <c r="Q13" s="9">
        <f t="shared" si="2"/>
        <v>1820909.3200000003</v>
      </c>
      <c r="S13" s="21">
        <f t="shared" si="3"/>
        <v>0.05748185230359529</v>
      </c>
      <c r="U13" s="9">
        <v>24257281.92</v>
      </c>
      <c r="W13" s="9">
        <v>20942555.26</v>
      </c>
      <c r="Y13" s="9">
        <f t="shared" si="4"/>
        <v>3314726.66</v>
      </c>
      <c r="AA13" s="21">
        <f t="shared" si="5"/>
        <v>0.1582770879125282</v>
      </c>
      <c r="AC13" s="9">
        <v>85534042.03999999</v>
      </c>
      <c r="AE13" s="9">
        <v>83650065.57000001</v>
      </c>
      <c r="AG13" s="9">
        <f t="shared" si="6"/>
        <v>1883976.469999984</v>
      </c>
      <c r="AI13" s="21">
        <f t="shared" si="7"/>
        <v>0.022522115878360376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4406152.11</v>
      </c>
      <c r="G14" s="5">
        <v>3821489.93</v>
      </c>
      <c r="I14" s="9">
        <f t="shared" si="0"/>
        <v>584662.1800000002</v>
      </c>
      <c r="K14" s="21">
        <f t="shared" si="1"/>
        <v>0.1529932541258849</v>
      </c>
      <c r="M14" s="9">
        <v>13243456.59</v>
      </c>
      <c r="O14" s="9">
        <v>12521113.17</v>
      </c>
      <c r="Q14" s="9">
        <f t="shared" si="2"/>
        <v>722343.4199999999</v>
      </c>
      <c r="S14" s="21">
        <f t="shared" si="3"/>
        <v>0.05769003204369248</v>
      </c>
      <c r="U14" s="9">
        <v>9339285.06</v>
      </c>
      <c r="W14" s="9">
        <v>8330961.44</v>
      </c>
      <c r="Y14" s="9">
        <f t="shared" si="4"/>
        <v>1008323.6200000001</v>
      </c>
      <c r="AA14" s="21">
        <f t="shared" si="5"/>
        <v>0.12103328376466475</v>
      </c>
      <c r="AC14" s="9">
        <v>41507910.33</v>
      </c>
      <c r="AE14" s="9">
        <v>41417961.15</v>
      </c>
      <c r="AG14" s="9">
        <f t="shared" si="6"/>
        <v>89949.1799999997</v>
      </c>
      <c r="AI14" s="21">
        <f t="shared" si="7"/>
        <v>0.0021717433090015755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8191605.77</v>
      </c>
      <c r="G15" s="5">
        <v>7212484.49</v>
      </c>
      <c r="I15" s="9">
        <f t="shared" si="0"/>
        <v>979121.2799999993</v>
      </c>
      <c r="K15" s="21">
        <f t="shared" si="1"/>
        <v>0.1357536756380601</v>
      </c>
      <c r="M15" s="9">
        <v>24567685.36</v>
      </c>
      <c r="O15" s="9">
        <v>28678855.25</v>
      </c>
      <c r="Q15" s="9">
        <f t="shared" si="2"/>
        <v>-4111169.8900000006</v>
      </c>
      <c r="S15" s="21">
        <f t="shared" si="3"/>
        <v>-0.1433519523063948</v>
      </c>
      <c r="U15" s="9">
        <v>18069778.77</v>
      </c>
      <c r="W15" s="9">
        <v>17382090.64</v>
      </c>
      <c r="Y15" s="9">
        <f t="shared" si="4"/>
        <v>687688.129999999</v>
      </c>
      <c r="AA15" s="21">
        <f t="shared" si="5"/>
        <v>0.03956302750012578</v>
      </c>
      <c r="AC15" s="9">
        <v>70231309.97</v>
      </c>
      <c r="AE15" s="9">
        <v>71512178.17</v>
      </c>
      <c r="AG15" s="9">
        <f t="shared" si="6"/>
        <v>-1280868.200000003</v>
      </c>
      <c r="AI15" s="21">
        <f t="shared" si="7"/>
        <v>-0.017911189852938065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5297587.17</v>
      </c>
      <c r="G16" s="5">
        <v>4581973.48</v>
      </c>
      <c r="I16" s="9">
        <f t="shared" si="0"/>
        <v>715613.6899999995</v>
      </c>
      <c r="K16" s="21">
        <f t="shared" si="1"/>
        <v>0.15618023393710245</v>
      </c>
      <c r="M16" s="9">
        <v>15225581.309999999</v>
      </c>
      <c r="O16" s="9">
        <v>14110181.79</v>
      </c>
      <c r="Q16" s="9">
        <f t="shared" si="2"/>
        <v>1115399.5199999996</v>
      </c>
      <c r="S16" s="21">
        <f t="shared" si="3"/>
        <v>0.07904926645172582</v>
      </c>
      <c r="U16" s="9">
        <v>10545118.53</v>
      </c>
      <c r="W16" s="9">
        <v>9695642.52</v>
      </c>
      <c r="Y16" s="9">
        <f t="shared" si="4"/>
        <v>849476.0099999998</v>
      </c>
      <c r="AA16" s="21">
        <f t="shared" si="5"/>
        <v>0.08761420486034997</v>
      </c>
      <c r="AC16" s="9">
        <v>56046014.15</v>
      </c>
      <c r="AE16" s="9">
        <v>55574643.489999995</v>
      </c>
      <c r="AG16" s="9">
        <f t="shared" si="6"/>
        <v>471370.6600000039</v>
      </c>
      <c r="AI16" s="21">
        <f t="shared" si="7"/>
        <v>0.008481757693773087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4778316.62</v>
      </c>
      <c r="G17" s="5">
        <v>3904415.6</v>
      </c>
      <c r="I17" s="9">
        <f t="shared" si="0"/>
        <v>873901.02</v>
      </c>
      <c r="K17" s="21">
        <f t="shared" si="1"/>
        <v>0.22382377019495567</v>
      </c>
      <c r="M17" s="9">
        <v>12811910.09</v>
      </c>
      <c r="O17" s="9">
        <v>11456359.07</v>
      </c>
      <c r="Q17" s="9">
        <f t="shared" si="2"/>
        <v>1355551.0199999996</v>
      </c>
      <c r="S17" s="21">
        <f t="shared" si="3"/>
        <v>0.11832302145187559</v>
      </c>
      <c r="U17" s="9">
        <v>8744721.59</v>
      </c>
      <c r="W17" s="9">
        <v>7610914.9</v>
      </c>
      <c r="Y17" s="9">
        <f t="shared" si="4"/>
        <v>1133806.6899999995</v>
      </c>
      <c r="AA17" s="21">
        <f t="shared" si="5"/>
        <v>0.14897114274658352</v>
      </c>
      <c r="AC17" s="9">
        <v>50200463.68000001</v>
      </c>
      <c r="AE17" s="9">
        <v>49415823.12</v>
      </c>
      <c r="AG17" s="9">
        <f t="shared" si="6"/>
        <v>784640.5600000098</v>
      </c>
      <c r="AI17" s="21">
        <f t="shared" si="7"/>
        <v>0.01587832622143338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3310671.62</v>
      </c>
      <c r="G18" s="5">
        <v>3081829.52</v>
      </c>
      <c r="I18" s="9">
        <f t="shared" si="0"/>
        <v>228842.1000000001</v>
      </c>
      <c r="K18" s="21">
        <f t="shared" si="1"/>
        <v>0.0742552754832461</v>
      </c>
      <c r="M18" s="9">
        <v>8762487.34</v>
      </c>
      <c r="O18" s="9">
        <v>9069787.23</v>
      </c>
      <c r="Q18" s="9">
        <f t="shared" si="2"/>
        <v>-307299.8900000006</v>
      </c>
      <c r="S18" s="21">
        <f t="shared" si="3"/>
        <v>-0.033881708821520015</v>
      </c>
      <c r="U18" s="9">
        <v>6088196.67</v>
      </c>
      <c r="W18" s="9">
        <v>6252719.55</v>
      </c>
      <c r="Y18" s="9">
        <f t="shared" si="4"/>
        <v>-164522.8799999999</v>
      </c>
      <c r="AA18" s="21">
        <f t="shared" si="5"/>
        <v>-0.026312211619982203</v>
      </c>
      <c r="AC18" s="9">
        <v>35966331.19</v>
      </c>
      <c r="AE18" s="9">
        <v>36364828.12</v>
      </c>
      <c r="AG18" s="9">
        <f t="shared" si="6"/>
        <v>-398496.9299999997</v>
      </c>
      <c r="AI18" s="21">
        <f t="shared" si="7"/>
        <v>-0.010958306435135703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1004591.57</v>
      </c>
      <c r="G19" s="5">
        <v>865724.24</v>
      </c>
      <c r="I19" s="9">
        <f t="shared" si="0"/>
        <v>138867.32999999996</v>
      </c>
      <c r="K19" s="21">
        <f t="shared" si="1"/>
        <v>0.16040596252682027</v>
      </c>
      <c r="M19" s="9">
        <v>2802178.4000000004</v>
      </c>
      <c r="O19" s="9">
        <v>2577297.26</v>
      </c>
      <c r="Q19" s="9">
        <f t="shared" si="2"/>
        <v>224881.1400000006</v>
      </c>
      <c r="S19" s="21">
        <f t="shared" si="3"/>
        <v>0.08725463821740168</v>
      </c>
      <c r="U19" s="9">
        <v>1928395.8900000001</v>
      </c>
      <c r="W19" s="9">
        <v>1751077.78</v>
      </c>
      <c r="Y19" s="9">
        <f t="shared" si="4"/>
        <v>177318.1100000001</v>
      </c>
      <c r="AA19" s="21">
        <f t="shared" si="5"/>
        <v>0.10126226945784218</v>
      </c>
      <c r="AC19" s="9">
        <v>10030714.74</v>
      </c>
      <c r="AE19" s="9">
        <v>9638290.74</v>
      </c>
      <c r="AG19" s="9">
        <f t="shared" si="6"/>
        <v>392424</v>
      </c>
      <c r="AI19" s="21">
        <f t="shared" si="7"/>
        <v>0.04071510297685832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907954.67</v>
      </c>
      <c r="G20" s="5">
        <v>716150.22</v>
      </c>
      <c r="I20" s="9">
        <f t="shared" si="0"/>
        <v>191804.45000000007</v>
      </c>
      <c r="K20" s="21">
        <f t="shared" si="1"/>
        <v>0.2678271187293639</v>
      </c>
      <c r="M20" s="9">
        <v>2624157.27</v>
      </c>
      <c r="O20" s="9">
        <v>2263025.46</v>
      </c>
      <c r="Q20" s="9">
        <f t="shared" si="2"/>
        <v>361131.81000000006</v>
      </c>
      <c r="S20" s="21">
        <f t="shared" si="3"/>
        <v>0.1595792077390062</v>
      </c>
      <c r="U20" s="9">
        <v>1789143.58</v>
      </c>
      <c r="W20" s="9">
        <v>1556281.05</v>
      </c>
      <c r="Y20" s="9">
        <f t="shared" si="4"/>
        <v>232862.53000000003</v>
      </c>
      <c r="AA20" s="21">
        <f t="shared" si="5"/>
        <v>0.14962755602530792</v>
      </c>
      <c r="AC20" s="9">
        <v>9883750.41</v>
      </c>
      <c r="AE20" s="9">
        <v>9137304.67</v>
      </c>
      <c r="AG20" s="9">
        <f t="shared" si="6"/>
        <v>746445.7400000002</v>
      </c>
      <c r="AI20" s="21">
        <f t="shared" si="7"/>
        <v>0.08169211457408919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3528423.61</v>
      </c>
      <c r="G21" s="5">
        <v>2989358.84</v>
      </c>
      <c r="I21" s="9">
        <f t="shared" si="0"/>
        <v>539064.77</v>
      </c>
      <c r="K21" s="21">
        <f t="shared" si="1"/>
        <v>0.1803278893075279</v>
      </c>
      <c r="M21" s="9">
        <v>10325317.67</v>
      </c>
      <c r="O21" s="9">
        <v>11573989.06</v>
      </c>
      <c r="Q21" s="9">
        <f t="shared" si="2"/>
        <v>-1248671.3900000006</v>
      </c>
      <c r="S21" s="21">
        <f t="shared" si="3"/>
        <v>-0.1078860005419774</v>
      </c>
      <c r="U21" s="9">
        <v>7267238.06</v>
      </c>
      <c r="W21" s="9">
        <v>7281237.03</v>
      </c>
      <c r="Y21" s="9">
        <f t="shared" si="4"/>
        <v>-13998.97000000067</v>
      </c>
      <c r="AA21" s="21">
        <f t="shared" si="5"/>
        <v>-0.0019226087466075348</v>
      </c>
      <c r="AC21" s="9">
        <v>41251451.510000005</v>
      </c>
      <c r="AE21" s="9">
        <v>40444806.46</v>
      </c>
      <c r="AG21" s="9">
        <f t="shared" si="6"/>
        <v>806645.0500000045</v>
      </c>
      <c r="AI21" s="21">
        <f t="shared" si="7"/>
        <v>0.019944341946543324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7855503.38</v>
      </c>
      <c r="G22" s="5">
        <v>6559071.74</v>
      </c>
      <c r="I22" s="9">
        <f t="shared" si="0"/>
        <v>1296431.6399999997</v>
      </c>
      <c r="K22" s="21">
        <f t="shared" si="1"/>
        <v>0.19765474313900394</v>
      </c>
      <c r="M22" s="9">
        <v>20793965.19</v>
      </c>
      <c r="O22" s="9">
        <v>25140453.9</v>
      </c>
      <c r="Q22" s="9">
        <f t="shared" si="2"/>
        <v>-4346488.709999997</v>
      </c>
      <c r="S22" s="21">
        <f t="shared" si="3"/>
        <v>-0.1728882353233884</v>
      </c>
      <c r="U22" s="9">
        <v>14361111.46</v>
      </c>
      <c r="W22" s="9">
        <v>15570744.54</v>
      </c>
      <c r="Y22" s="9">
        <f t="shared" si="4"/>
        <v>-1209633.0799999982</v>
      </c>
      <c r="AA22" s="21">
        <f t="shared" si="5"/>
        <v>-0.07768627099960104</v>
      </c>
      <c r="AC22" s="9">
        <v>92045562.37</v>
      </c>
      <c r="AE22" s="9">
        <v>92295241.00999999</v>
      </c>
      <c r="AG22" s="9">
        <f t="shared" si="6"/>
        <v>-249678.6399999857</v>
      </c>
      <c r="AI22" s="21">
        <f t="shared" si="7"/>
        <v>-0.0027052168374849745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102927.85</v>
      </c>
      <c r="G23" s="5">
        <v>81675.12</v>
      </c>
      <c r="I23" s="9">
        <f t="shared" si="0"/>
        <v>21252.73000000001</v>
      </c>
      <c r="K23" s="21">
        <f t="shared" si="1"/>
        <v>0.26021057575428125</v>
      </c>
      <c r="M23" s="9">
        <v>244360.13</v>
      </c>
      <c r="O23" s="9">
        <v>241982.13</v>
      </c>
      <c r="Q23" s="9">
        <f t="shared" si="2"/>
        <v>2378</v>
      </c>
      <c r="S23" s="21">
        <f t="shared" si="3"/>
        <v>0.009827171948606288</v>
      </c>
      <c r="U23" s="9">
        <v>170329.88</v>
      </c>
      <c r="W23" s="9">
        <v>155151.51</v>
      </c>
      <c r="Y23" s="9">
        <f t="shared" si="4"/>
        <v>15178.369999999995</v>
      </c>
      <c r="AA23" s="21">
        <f t="shared" si="5"/>
        <v>0.09782934113886481</v>
      </c>
      <c r="AC23" s="9">
        <v>1036177.78</v>
      </c>
      <c r="AE23" s="9">
        <v>1006405.3200000001</v>
      </c>
      <c r="AG23" s="9">
        <f t="shared" si="6"/>
        <v>29772.459999999963</v>
      </c>
      <c r="AI23" s="21">
        <f t="shared" si="7"/>
        <v>0.029582971600348815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30966.98</v>
      </c>
      <c r="G24" s="5">
        <v>22831.71</v>
      </c>
      <c r="I24" s="9">
        <f t="shared" si="0"/>
        <v>8135.27</v>
      </c>
      <c r="K24" s="21">
        <f t="shared" si="1"/>
        <v>0.35631452922273454</v>
      </c>
      <c r="M24" s="9">
        <v>77058.61</v>
      </c>
      <c r="O24" s="9">
        <v>98502.76000000001</v>
      </c>
      <c r="Q24" s="9">
        <f t="shared" si="2"/>
        <v>-21444.15000000001</v>
      </c>
      <c r="S24" s="21">
        <f t="shared" si="3"/>
        <v>-0.21770100655047642</v>
      </c>
      <c r="U24" s="9">
        <v>53000.840000000004</v>
      </c>
      <c r="W24" s="9">
        <v>55370.36</v>
      </c>
      <c r="Y24" s="9">
        <f t="shared" si="4"/>
        <v>-2369.519999999997</v>
      </c>
      <c r="AA24" s="21">
        <f t="shared" si="5"/>
        <v>-0.04279401470389567</v>
      </c>
      <c r="AC24" s="9">
        <v>292717.69</v>
      </c>
      <c r="AE24" s="9">
        <v>288122</v>
      </c>
      <c r="AG24" s="9">
        <f t="shared" si="6"/>
        <v>4595.690000000002</v>
      </c>
      <c r="AI24" s="21">
        <f t="shared" si="7"/>
        <v>0.015950500135359334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899316.89</v>
      </c>
      <c r="G25" s="5">
        <v>764568.11</v>
      </c>
      <c r="I25" s="9">
        <f t="shared" si="0"/>
        <v>134748.78000000003</v>
      </c>
      <c r="K25" s="21">
        <f t="shared" si="1"/>
        <v>0.1762416954586296</v>
      </c>
      <c r="M25" s="9">
        <v>3206529.9699999997</v>
      </c>
      <c r="O25" s="9">
        <v>814394.7200000001</v>
      </c>
      <c r="Q25" s="9">
        <f t="shared" si="2"/>
        <v>2392135.2499999995</v>
      </c>
      <c r="S25" s="21">
        <f t="shared" si="3"/>
        <v>2.9373167473384396</v>
      </c>
      <c r="U25" s="9">
        <v>2012517.23</v>
      </c>
      <c r="W25" s="9">
        <v>669199.8</v>
      </c>
      <c r="Y25" s="9">
        <f t="shared" si="4"/>
        <v>1343317.43</v>
      </c>
      <c r="AA25" s="21">
        <f t="shared" si="5"/>
        <v>2.0073488216822537</v>
      </c>
      <c r="AC25" s="9">
        <v>14569632.940000001</v>
      </c>
      <c r="AE25" s="9">
        <v>21806421.88</v>
      </c>
      <c r="AG25" s="9">
        <f t="shared" si="6"/>
        <v>-7236788.939999998</v>
      </c>
      <c r="AI25" s="21">
        <f t="shared" si="7"/>
        <v>-0.33186503406307566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680.15</v>
      </c>
      <c r="G26" s="5">
        <v>10942.19</v>
      </c>
      <c r="I26" s="9">
        <f t="shared" si="0"/>
        <v>-10262.04</v>
      </c>
      <c r="K26" s="21">
        <f t="shared" si="1"/>
        <v>-0.9378415107030676</v>
      </c>
      <c r="M26" s="9">
        <v>6382.83</v>
      </c>
      <c r="O26" s="9">
        <v>24601.69</v>
      </c>
      <c r="Q26" s="9">
        <f t="shared" si="2"/>
        <v>-18218.86</v>
      </c>
      <c r="S26" s="21">
        <f t="shared" si="3"/>
        <v>-0.7405531896385981</v>
      </c>
      <c r="U26" s="9">
        <v>1458</v>
      </c>
      <c r="W26" s="9">
        <v>22194.19</v>
      </c>
      <c r="Y26" s="9">
        <f t="shared" si="4"/>
        <v>-20736.19</v>
      </c>
      <c r="AA26" s="21">
        <f t="shared" si="5"/>
        <v>-0.9343071317313225</v>
      </c>
      <c r="AC26" s="9">
        <v>56780.74</v>
      </c>
      <c r="AE26" s="9">
        <v>44460.91</v>
      </c>
      <c r="AG26" s="9">
        <f t="shared" si="6"/>
        <v>12319.829999999994</v>
      </c>
      <c r="AI26" s="21">
        <f t="shared" si="7"/>
        <v>0.27709351877863037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30059.05</v>
      </c>
      <c r="G27" s="5">
        <v>55517.41</v>
      </c>
      <c r="I27" s="9">
        <f t="shared" si="0"/>
        <v>-25458.360000000004</v>
      </c>
      <c r="K27" s="21">
        <f t="shared" si="1"/>
        <v>-0.45856534013384276</v>
      </c>
      <c r="M27" s="9">
        <v>128770.05</v>
      </c>
      <c r="O27" s="9">
        <v>175504.74</v>
      </c>
      <c r="Q27" s="9">
        <f t="shared" si="2"/>
        <v>-46734.68999999999</v>
      </c>
      <c r="S27" s="21">
        <f t="shared" si="3"/>
        <v>-0.26628733788044695</v>
      </c>
      <c r="U27" s="9">
        <v>61109.39</v>
      </c>
      <c r="W27" s="9">
        <v>112242.24</v>
      </c>
      <c r="Y27" s="9">
        <f t="shared" si="4"/>
        <v>-51132.850000000006</v>
      </c>
      <c r="AA27" s="21">
        <f t="shared" si="5"/>
        <v>-0.45555799670427105</v>
      </c>
      <c r="AC27" s="9">
        <v>727288.49</v>
      </c>
      <c r="AE27" s="9">
        <v>736637.46</v>
      </c>
      <c r="AG27" s="9">
        <f t="shared" si="6"/>
        <v>-9348.969999999972</v>
      </c>
      <c r="AI27" s="21">
        <f t="shared" si="7"/>
        <v>-0.012691412679447463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4597286.68</v>
      </c>
      <c r="G28" s="5">
        <v>4751091.17</v>
      </c>
      <c r="I28" s="9">
        <f t="shared" si="0"/>
        <v>-153804.49000000022</v>
      </c>
      <c r="K28" s="21">
        <f t="shared" si="1"/>
        <v>-0.03237245603097956</v>
      </c>
      <c r="M28" s="9">
        <v>14333195.84</v>
      </c>
      <c r="O28" s="9">
        <v>19272597.71</v>
      </c>
      <c r="Q28" s="9">
        <f t="shared" si="2"/>
        <v>-4939401.870000001</v>
      </c>
      <c r="S28" s="21">
        <f t="shared" si="3"/>
        <v>-0.2562914426132128</v>
      </c>
      <c r="U28" s="9">
        <v>9657269.9</v>
      </c>
      <c r="W28" s="9">
        <v>9630872.06</v>
      </c>
      <c r="Y28" s="9">
        <f t="shared" si="4"/>
        <v>26397.83999999985</v>
      </c>
      <c r="AA28" s="21">
        <f t="shared" si="5"/>
        <v>0.0027409605106933433</v>
      </c>
      <c r="AC28" s="9">
        <v>58638875.61</v>
      </c>
      <c r="AE28" s="9">
        <v>121021111.81</v>
      </c>
      <c r="AG28" s="9">
        <f t="shared" si="6"/>
        <v>-62382236.2</v>
      </c>
      <c r="AI28" s="21">
        <f t="shared" si="7"/>
        <v>-0.5154657337633659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-4008112.12</v>
      </c>
      <c r="G29" s="5">
        <v>-4385174.69</v>
      </c>
      <c r="I29" s="9">
        <f t="shared" si="0"/>
        <v>377062.5700000003</v>
      </c>
      <c r="K29" s="21">
        <f t="shared" si="1"/>
        <v>0.08598575807250229</v>
      </c>
      <c r="M29" s="9">
        <v>-12659274.100000001</v>
      </c>
      <c r="O29" s="9">
        <v>-17863842.89</v>
      </c>
      <c r="Q29" s="9">
        <f t="shared" si="2"/>
        <v>5204568.789999999</v>
      </c>
      <c r="S29" s="21">
        <f t="shared" si="3"/>
        <v>0.2913465384826836</v>
      </c>
      <c r="U29" s="9">
        <v>-8349851.65</v>
      </c>
      <c r="W29" s="9">
        <v>-8898477.99</v>
      </c>
      <c r="Y29" s="9">
        <f t="shared" si="4"/>
        <v>548626.3399999999</v>
      </c>
      <c r="AA29" s="21">
        <f t="shared" si="5"/>
        <v>0.06165395257666978</v>
      </c>
      <c r="AC29" s="9">
        <v>-51710021.73</v>
      </c>
      <c r="AE29" s="9">
        <v>-113840992.07</v>
      </c>
      <c r="AG29" s="9">
        <f t="shared" si="6"/>
        <v>62130970.339999996</v>
      </c>
      <c r="AI29" s="21">
        <f t="shared" si="7"/>
        <v>0.5457697549033665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227316.05000000002</v>
      </c>
      <c r="G30" s="5">
        <v>314569.10000000003</v>
      </c>
      <c r="I30" s="9">
        <f t="shared" si="0"/>
        <v>-87253.05000000002</v>
      </c>
      <c r="K30" s="21">
        <f t="shared" si="1"/>
        <v>-0.2773732385030825</v>
      </c>
      <c r="M30" s="9">
        <v>767004.34</v>
      </c>
      <c r="O30" s="9">
        <v>902994.89</v>
      </c>
      <c r="Q30" s="9">
        <f t="shared" si="2"/>
        <v>-135990.55000000005</v>
      </c>
      <c r="S30" s="21">
        <f t="shared" si="3"/>
        <v>-0.1505994679549073</v>
      </c>
      <c r="U30" s="9">
        <v>513897.12</v>
      </c>
      <c r="W30" s="9">
        <v>658283.26</v>
      </c>
      <c r="Y30" s="9">
        <f t="shared" si="4"/>
        <v>-144386.14</v>
      </c>
      <c r="AA30" s="21">
        <f t="shared" si="5"/>
        <v>-0.21933740195672</v>
      </c>
      <c r="AC30" s="9">
        <v>2653084.23</v>
      </c>
      <c r="AE30" s="9">
        <v>2612513.313</v>
      </c>
      <c r="AG30" s="9">
        <f t="shared" si="6"/>
        <v>40570.9169999999</v>
      </c>
      <c r="AI30" s="21">
        <f t="shared" si="7"/>
        <v>0.015529458471318381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1896851.05</v>
      </c>
      <c r="G31" s="5">
        <v>2336725.85</v>
      </c>
      <c r="I31" s="9">
        <f t="shared" si="0"/>
        <v>-439874.80000000005</v>
      </c>
      <c r="K31" s="21">
        <f t="shared" si="1"/>
        <v>-0.18824407664253812</v>
      </c>
      <c r="M31" s="9">
        <v>6688339.67</v>
      </c>
      <c r="O31" s="9">
        <v>10182062.35</v>
      </c>
      <c r="Q31" s="9">
        <f t="shared" si="2"/>
        <v>-3493722.6799999997</v>
      </c>
      <c r="S31" s="21">
        <f t="shared" si="3"/>
        <v>-0.3431252490808014</v>
      </c>
      <c r="U31" s="9">
        <v>4197220.38</v>
      </c>
      <c r="W31" s="9">
        <v>6106221.52</v>
      </c>
      <c r="Y31" s="9">
        <f t="shared" si="4"/>
        <v>-1909001.1399999997</v>
      </c>
      <c r="AA31" s="21">
        <f t="shared" si="5"/>
        <v>-0.31263214636864334</v>
      </c>
      <c r="AC31" s="9">
        <v>27914757.25</v>
      </c>
      <c r="AE31" s="9">
        <v>33800724.269999996</v>
      </c>
      <c r="AG31" s="9">
        <f t="shared" si="6"/>
        <v>-5885967.019999996</v>
      </c>
      <c r="AI31" s="21">
        <f t="shared" si="7"/>
        <v>-0.17413730466196298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267074.45</v>
      </c>
      <c r="G32" s="5">
        <v>230986.4</v>
      </c>
      <c r="I32" s="9">
        <f t="shared" si="0"/>
        <v>36088.05000000002</v>
      </c>
      <c r="K32" s="21">
        <f t="shared" si="1"/>
        <v>0.1562345228983179</v>
      </c>
      <c r="M32" s="9">
        <v>817428.08</v>
      </c>
      <c r="O32" s="9">
        <v>709925.94</v>
      </c>
      <c r="Q32" s="9">
        <f t="shared" si="2"/>
        <v>107502.14000000001</v>
      </c>
      <c r="S32" s="21">
        <f t="shared" si="3"/>
        <v>0.15142726014491037</v>
      </c>
      <c r="U32" s="9">
        <v>558622.86</v>
      </c>
      <c r="W32" s="9">
        <v>481453.93</v>
      </c>
      <c r="Y32" s="9">
        <f t="shared" si="4"/>
        <v>77168.93</v>
      </c>
      <c r="AA32" s="21">
        <f t="shared" si="5"/>
        <v>0.16028310330751686</v>
      </c>
      <c r="AC32" s="9">
        <v>3448788.2199999997</v>
      </c>
      <c r="AE32" s="9">
        <v>2431215.58</v>
      </c>
      <c r="AG32" s="9">
        <f t="shared" si="6"/>
        <v>1017572.6399999997</v>
      </c>
      <c r="AI32" s="21">
        <f t="shared" si="7"/>
        <v>0.41854480053965415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0</v>
      </c>
      <c r="G33" s="5">
        <v>0</v>
      </c>
      <c r="I33" s="9">
        <f t="shared" si="0"/>
        <v>0</v>
      </c>
      <c r="K33" s="21">
        <f t="shared" si="1"/>
        <v>0</v>
      </c>
      <c r="M33" s="9">
        <v>2531.4700000000003</v>
      </c>
      <c r="O33" s="9">
        <v>-895567.05</v>
      </c>
      <c r="Q33" s="9">
        <f t="shared" si="2"/>
        <v>898098.52</v>
      </c>
      <c r="S33" s="21">
        <f t="shared" si="3"/>
        <v>1.002826667193707</v>
      </c>
      <c r="U33" s="9">
        <v>0</v>
      </c>
      <c r="W33" s="9">
        <v>0</v>
      </c>
      <c r="Y33" s="9">
        <f t="shared" si="4"/>
        <v>0</v>
      </c>
      <c r="AA33" s="21">
        <f t="shared" si="5"/>
        <v>0</v>
      </c>
      <c r="AC33" s="9">
        <v>0</v>
      </c>
      <c r="AE33" s="9">
        <v>-10604804.91</v>
      </c>
      <c r="AG33" s="9">
        <f t="shared" si="6"/>
        <v>10604804.91</v>
      </c>
      <c r="AI33" s="21" t="str">
        <f t="shared" si="7"/>
        <v>N.M.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-6302</v>
      </c>
      <c r="G34" s="5">
        <v>-23882.38</v>
      </c>
      <c r="I34" s="9">
        <f t="shared" si="0"/>
        <v>17580.38</v>
      </c>
      <c r="K34" s="21">
        <f t="shared" si="1"/>
        <v>0.7361234516827887</v>
      </c>
      <c r="M34" s="9">
        <v>-19152.010000000002</v>
      </c>
      <c r="O34" s="9">
        <v>-38779.16</v>
      </c>
      <c r="Q34" s="9">
        <f t="shared" si="2"/>
        <v>19627.15</v>
      </c>
      <c r="S34" s="21">
        <f t="shared" si="3"/>
        <v>0.5061262286238278</v>
      </c>
      <c r="U34" s="9">
        <v>-15885</v>
      </c>
      <c r="W34" s="9">
        <v>-31821.27</v>
      </c>
      <c r="Y34" s="9">
        <f t="shared" si="4"/>
        <v>15936.27</v>
      </c>
      <c r="AA34" s="21">
        <f t="shared" si="5"/>
        <v>0.5008055932399933</v>
      </c>
      <c r="AC34" s="9">
        <v>-70236.94</v>
      </c>
      <c r="AE34" s="9">
        <v>-125242.01000000001</v>
      </c>
      <c r="AG34" s="9">
        <f t="shared" si="6"/>
        <v>55005.07000000001</v>
      </c>
      <c r="AI34" s="21">
        <f t="shared" si="7"/>
        <v>0.43919025253587035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347.7</v>
      </c>
      <c r="G35" s="5">
        <v>-66697.49</v>
      </c>
      <c r="I35" s="9">
        <f t="shared" si="0"/>
        <v>67045.19</v>
      </c>
      <c r="K35" s="21">
        <f t="shared" si="1"/>
        <v>1.0052130897279643</v>
      </c>
      <c r="M35" s="9">
        <v>-17656.2</v>
      </c>
      <c r="O35" s="9">
        <v>-139398.34</v>
      </c>
      <c r="Q35" s="9">
        <f t="shared" si="2"/>
        <v>121742.14</v>
      </c>
      <c r="S35" s="21">
        <f t="shared" si="3"/>
        <v>0.8733399551242863</v>
      </c>
      <c r="U35" s="9">
        <v>-7660.650000000001</v>
      </c>
      <c r="W35" s="9">
        <v>-94353.99</v>
      </c>
      <c r="Y35" s="9">
        <f t="shared" si="4"/>
        <v>86693.34000000001</v>
      </c>
      <c r="AA35" s="21">
        <f t="shared" si="5"/>
        <v>0.9188094748298403</v>
      </c>
      <c r="AC35" s="9">
        <v>-215764.67</v>
      </c>
      <c r="AE35" s="9">
        <v>-1551369.52</v>
      </c>
      <c r="AG35" s="9">
        <f t="shared" si="6"/>
        <v>1335604.85</v>
      </c>
      <c r="AI35" s="21">
        <f t="shared" si="7"/>
        <v>0.8609198729133212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-762526.96</v>
      </c>
      <c r="G36" s="5">
        <v>-406044.84</v>
      </c>
      <c r="I36" s="9">
        <f t="shared" si="0"/>
        <v>-356482.11999999994</v>
      </c>
      <c r="K36" s="21">
        <f t="shared" si="1"/>
        <v>-0.8779378159318559</v>
      </c>
      <c r="M36" s="9">
        <v>-1609825.3399999999</v>
      </c>
      <c r="O36" s="9">
        <v>-1281096.69</v>
      </c>
      <c r="Q36" s="9">
        <f t="shared" si="2"/>
        <v>-328728.6499999999</v>
      </c>
      <c r="S36" s="21">
        <f t="shared" si="3"/>
        <v>-0.2565994062477828</v>
      </c>
      <c r="U36" s="9">
        <v>-1445752.42</v>
      </c>
      <c r="W36" s="9">
        <v>-491906.81</v>
      </c>
      <c r="Y36" s="9">
        <f t="shared" si="4"/>
        <v>-953845.6099999999</v>
      </c>
      <c r="AA36" s="21">
        <f t="shared" si="5"/>
        <v>-1.9390778712740324</v>
      </c>
      <c r="AC36" s="9">
        <v>-9490314.01</v>
      </c>
      <c r="AE36" s="9">
        <v>-5146665.04</v>
      </c>
      <c r="AG36" s="9">
        <f t="shared" si="6"/>
        <v>-4343648.97</v>
      </c>
      <c r="AI36" s="21">
        <f t="shared" si="7"/>
        <v>-0.8439735122144261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55792.14</v>
      </c>
      <c r="G37" s="5">
        <v>-210275.22</v>
      </c>
      <c r="I37" s="9">
        <f t="shared" si="0"/>
        <v>266067.36</v>
      </c>
      <c r="K37" s="21">
        <f t="shared" si="1"/>
        <v>1.2653291243732856</v>
      </c>
      <c r="M37" s="9">
        <v>902143.03</v>
      </c>
      <c r="O37" s="9">
        <v>-267368.26</v>
      </c>
      <c r="Q37" s="9">
        <f t="shared" si="2"/>
        <v>1169511.29</v>
      </c>
      <c r="S37" s="21">
        <f t="shared" si="3"/>
        <v>4.374159034434379</v>
      </c>
      <c r="U37" s="9">
        <v>957597.23</v>
      </c>
      <c r="W37" s="9">
        <v>-171257.23</v>
      </c>
      <c r="Y37" s="9">
        <f t="shared" si="4"/>
        <v>1128854.46</v>
      </c>
      <c r="AA37" s="21">
        <f t="shared" si="5"/>
        <v>6.591572571855798</v>
      </c>
      <c r="AC37" s="9">
        <v>-1465678.1099999999</v>
      </c>
      <c r="AE37" s="9">
        <v>22546970.55</v>
      </c>
      <c r="AG37" s="9">
        <f t="shared" si="6"/>
        <v>-24012648.66</v>
      </c>
      <c r="AI37" s="21">
        <f t="shared" si="7"/>
        <v>-1.065005545057582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0</v>
      </c>
      <c r="G38" s="5">
        <v>10583.26</v>
      </c>
      <c r="I38" s="9">
        <f t="shared" si="0"/>
        <v>-10583.26</v>
      </c>
      <c r="K38" s="21" t="str">
        <f t="shared" si="1"/>
        <v>N.M.</v>
      </c>
      <c r="M38" s="9">
        <v>0</v>
      </c>
      <c r="O38" s="9">
        <v>-7180.7300000000005</v>
      </c>
      <c r="Q38" s="9">
        <f t="shared" si="2"/>
        <v>7180.7300000000005</v>
      </c>
      <c r="S38" s="21" t="str">
        <f t="shared" si="3"/>
        <v>N.M.</v>
      </c>
      <c r="U38" s="9">
        <v>0</v>
      </c>
      <c r="W38" s="9">
        <v>-12530.37</v>
      </c>
      <c r="Y38" s="9">
        <f t="shared" si="4"/>
        <v>12530.37</v>
      </c>
      <c r="AA38" s="21" t="str">
        <f t="shared" si="5"/>
        <v>N.M.</v>
      </c>
      <c r="AC38" s="9">
        <v>27802.48</v>
      </c>
      <c r="AE38" s="9">
        <v>-322917.91</v>
      </c>
      <c r="AG38" s="9">
        <f t="shared" si="6"/>
        <v>350720.38999999996</v>
      </c>
      <c r="AI38" s="21">
        <f t="shared" si="7"/>
        <v>1.086097671076838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-727755.37</v>
      </c>
      <c r="G39" s="5">
        <v>-1194719.72</v>
      </c>
      <c r="I39" s="9">
        <f t="shared" si="0"/>
        <v>466964.35</v>
      </c>
      <c r="K39" s="21">
        <f t="shared" si="1"/>
        <v>0.3908568195392305</v>
      </c>
      <c r="M39" s="9">
        <v>-4964566.78</v>
      </c>
      <c r="O39" s="9">
        <v>-2775204.7199999997</v>
      </c>
      <c r="Q39" s="9">
        <f t="shared" si="2"/>
        <v>-2189362.0600000005</v>
      </c>
      <c r="S39" s="21">
        <f t="shared" si="3"/>
        <v>-0.788901101321275</v>
      </c>
      <c r="U39" s="9">
        <v>-4238317.54</v>
      </c>
      <c r="W39" s="9">
        <v>-2223085.32</v>
      </c>
      <c r="Y39" s="9">
        <f t="shared" si="4"/>
        <v>-2015232.2200000002</v>
      </c>
      <c r="AA39" s="21">
        <f t="shared" si="5"/>
        <v>-0.9065024188995141</v>
      </c>
      <c r="AC39" s="9">
        <v>-8945580.29</v>
      </c>
      <c r="AE39" s="9">
        <v>-8337743.879999999</v>
      </c>
      <c r="AG39" s="9">
        <f t="shared" si="6"/>
        <v>-607836.4100000001</v>
      </c>
      <c r="AI39" s="21">
        <f t="shared" si="7"/>
        <v>-0.07290178479313042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32672.33</v>
      </c>
      <c r="G40" s="5">
        <v>137230.44</v>
      </c>
      <c r="I40" s="9">
        <f t="shared" si="0"/>
        <v>-104558.11</v>
      </c>
      <c r="K40" s="21">
        <f t="shared" si="1"/>
        <v>-0.7619163066153545</v>
      </c>
      <c r="M40" s="9">
        <v>56704.14</v>
      </c>
      <c r="O40" s="9">
        <v>329134.95</v>
      </c>
      <c r="Q40" s="9">
        <f t="shared" si="2"/>
        <v>-272430.81</v>
      </c>
      <c r="S40" s="21">
        <f t="shared" si="3"/>
        <v>-0.827717658060926</v>
      </c>
      <c r="U40" s="9">
        <v>54425.97</v>
      </c>
      <c r="W40" s="9">
        <v>234016.62</v>
      </c>
      <c r="Y40" s="9">
        <f t="shared" si="4"/>
        <v>-179590.65</v>
      </c>
      <c r="AA40" s="21">
        <f t="shared" si="5"/>
        <v>-0.7674269032686653</v>
      </c>
      <c r="AC40" s="9">
        <v>787331.44</v>
      </c>
      <c r="AE40" s="9">
        <v>924951.8200000001</v>
      </c>
      <c r="AG40" s="9">
        <f t="shared" si="6"/>
        <v>-137620.38000000012</v>
      </c>
      <c r="AI40" s="21">
        <f t="shared" si="7"/>
        <v>-0.1487865389572401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200210.1</v>
      </c>
      <c r="G41" s="5">
        <v>134646.86000000002</v>
      </c>
      <c r="I41" s="9">
        <f t="shared" si="0"/>
        <v>65563.23999999999</v>
      </c>
      <c r="K41" s="21">
        <f t="shared" si="1"/>
        <v>0.4869273594646023</v>
      </c>
      <c r="M41" s="9">
        <v>607468.74</v>
      </c>
      <c r="O41" s="9">
        <v>359778.61</v>
      </c>
      <c r="Q41" s="9">
        <f t="shared" si="2"/>
        <v>247690.13</v>
      </c>
      <c r="S41" s="21">
        <f t="shared" si="3"/>
        <v>0.6884515174484664</v>
      </c>
      <c r="U41" s="9">
        <v>424290.36</v>
      </c>
      <c r="W41" s="9">
        <v>177176.54</v>
      </c>
      <c r="Y41" s="9">
        <f t="shared" si="4"/>
        <v>247113.81999999998</v>
      </c>
      <c r="AA41" s="21">
        <f t="shared" si="5"/>
        <v>1.3947321693944355</v>
      </c>
      <c r="AC41" s="9">
        <v>2074252.83</v>
      </c>
      <c r="AE41" s="9">
        <v>2289661.0100000002</v>
      </c>
      <c r="AG41" s="9">
        <f t="shared" si="6"/>
        <v>-215408.18000000017</v>
      </c>
      <c r="AI41" s="21">
        <f t="shared" si="7"/>
        <v>-0.09407863393716966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112084.72</v>
      </c>
      <c r="G42" s="5">
        <v>309418.61</v>
      </c>
      <c r="I42" s="9">
        <f aca="true" t="shared" si="8" ref="I42:I73">+E42-G42</f>
        <v>-197333.88999999998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-0.6377570179117539</v>
      </c>
      <c r="M42" s="9">
        <v>556371.25</v>
      </c>
      <c r="O42" s="9">
        <v>1006744.04</v>
      </c>
      <c r="Q42" s="9">
        <f aca="true" t="shared" si="10" ref="Q42:Q73">+M42-O42</f>
        <v>-450372.79000000004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-0.44735580455981644</v>
      </c>
      <c r="U42" s="9">
        <v>478463.63</v>
      </c>
      <c r="W42" s="9">
        <v>743819.21</v>
      </c>
      <c r="Y42" s="9">
        <f aca="true" t="shared" si="12" ref="Y42:Y73">+U42-W42</f>
        <v>-265355.57999999996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-0.35674741446916913</v>
      </c>
      <c r="AC42" s="9">
        <v>1616135.5499999998</v>
      </c>
      <c r="AE42" s="9">
        <v>5549300.22</v>
      </c>
      <c r="AG42" s="9">
        <f aca="true" t="shared" si="14" ref="AG42:AG73">+AC42-AE42</f>
        <v>-3933164.67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-0.7087676849460489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695686.64</v>
      </c>
      <c r="G43" s="5">
        <v>1546950.9100000001</v>
      </c>
      <c r="I43" s="9">
        <f t="shared" si="8"/>
        <v>-851264.2700000001</v>
      </c>
      <c r="K43" s="21">
        <f t="shared" si="9"/>
        <v>-0.5502852511331469</v>
      </c>
      <c r="M43" s="9">
        <v>4691878.58</v>
      </c>
      <c r="O43" s="9">
        <v>2945038.31</v>
      </c>
      <c r="Q43" s="9">
        <f t="shared" si="10"/>
        <v>1746840.27</v>
      </c>
      <c r="S43" s="21">
        <f t="shared" si="11"/>
        <v>0.5931468748873423</v>
      </c>
      <c r="U43" s="9">
        <v>4176371.8</v>
      </c>
      <c r="W43" s="9">
        <v>2368683.22</v>
      </c>
      <c r="Y43" s="9">
        <f t="shared" si="12"/>
        <v>1807688.5799999996</v>
      </c>
      <c r="AA43" s="21">
        <f t="shared" si="13"/>
        <v>0.7631618127475904</v>
      </c>
      <c r="AC43" s="9">
        <v>8791659.94</v>
      </c>
      <c r="AE43" s="9">
        <v>8217588.23</v>
      </c>
      <c r="AG43" s="9">
        <f t="shared" si="14"/>
        <v>574071.709999999</v>
      </c>
      <c r="AI43" s="21">
        <f t="shared" si="15"/>
        <v>0.0698589043320803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3755201.7</v>
      </c>
      <c r="G44" s="5">
        <v>1700529.77</v>
      </c>
      <c r="I44" s="9">
        <f t="shared" si="8"/>
        <v>2054671.9300000002</v>
      </c>
      <c r="K44" s="21">
        <f t="shared" si="9"/>
        <v>1.208254019569443</v>
      </c>
      <c r="M44" s="9">
        <v>11400463.68</v>
      </c>
      <c r="O44" s="9">
        <v>4261482.22</v>
      </c>
      <c r="Q44" s="9">
        <f t="shared" si="10"/>
        <v>7138981.46</v>
      </c>
      <c r="S44" s="21">
        <f t="shared" si="11"/>
        <v>1.6752343648168502</v>
      </c>
      <c r="U44" s="9">
        <v>7857120.73</v>
      </c>
      <c r="W44" s="9">
        <v>3078614.05</v>
      </c>
      <c r="Y44" s="9">
        <f t="shared" si="12"/>
        <v>4778506.680000001</v>
      </c>
      <c r="AA44" s="21">
        <f t="shared" si="13"/>
        <v>1.5521616553396815</v>
      </c>
      <c r="AC44" s="9">
        <v>27355926.47</v>
      </c>
      <c r="AE44" s="9">
        <v>53273564.48</v>
      </c>
      <c r="AG44" s="9">
        <f t="shared" si="14"/>
        <v>-25917638.009999998</v>
      </c>
      <c r="AI44" s="21">
        <f t="shared" si="15"/>
        <v>-0.4865009177249632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-770.45</v>
      </c>
      <c r="G45" s="5">
        <v>-204.82</v>
      </c>
      <c r="I45" s="9">
        <f t="shared" si="8"/>
        <v>-565.6300000000001</v>
      </c>
      <c r="K45" s="21">
        <f t="shared" si="9"/>
        <v>-2.7615955473098337</v>
      </c>
      <c r="M45" s="9">
        <v>-1098.28</v>
      </c>
      <c r="O45" s="9">
        <v>-1399.32</v>
      </c>
      <c r="Q45" s="9">
        <f t="shared" si="10"/>
        <v>301.03999999999996</v>
      </c>
      <c r="S45" s="21">
        <f t="shared" si="11"/>
        <v>0.21513306463139237</v>
      </c>
      <c r="U45" s="9">
        <v>-772.25</v>
      </c>
      <c r="W45" s="9">
        <v>-897.25</v>
      </c>
      <c r="Y45" s="9">
        <f t="shared" si="12"/>
        <v>125</v>
      </c>
      <c r="AA45" s="21">
        <f t="shared" si="13"/>
        <v>0.13931457230426303</v>
      </c>
      <c r="AC45" s="9">
        <v>-4646.33</v>
      </c>
      <c r="AE45" s="9">
        <v>-15129.720000000001</v>
      </c>
      <c r="AG45" s="9">
        <f t="shared" si="14"/>
        <v>10483.390000000001</v>
      </c>
      <c r="AI45" s="21">
        <f t="shared" si="15"/>
        <v>0.6929004634586761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3603.07</v>
      </c>
      <c r="G46" s="5">
        <v>182.32</v>
      </c>
      <c r="I46" s="9">
        <f t="shared" si="8"/>
        <v>3420.75</v>
      </c>
      <c r="K46" s="21" t="str">
        <f t="shared" si="9"/>
        <v>N.M.</v>
      </c>
      <c r="M46" s="9">
        <v>4533.950000000001</v>
      </c>
      <c r="O46" s="9">
        <v>1154.31</v>
      </c>
      <c r="Q46" s="9">
        <f t="shared" si="10"/>
        <v>3379.640000000001</v>
      </c>
      <c r="S46" s="21">
        <f t="shared" si="11"/>
        <v>2.927844339908691</v>
      </c>
      <c r="U46" s="9">
        <v>3790.4900000000002</v>
      </c>
      <c r="W46" s="9">
        <v>1152.96</v>
      </c>
      <c r="Y46" s="9">
        <f t="shared" si="12"/>
        <v>2637.53</v>
      </c>
      <c r="AA46" s="21">
        <f t="shared" si="13"/>
        <v>2.2876162225922845</v>
      </c>
      <c r="AC46" s="9">
        <v>13978.53</v>
      </c>
      <c r="AE46" s="9">
        <v>76384.07</v>
      </c>
      <c r="AG46" s="9">
        <f t="shared" si="14"/>
        <v>-62405.54000000001</v>
      </c>
      <c r="AI46" s="21">
        <f t="shared" si="15"/>
        <v>-0.8169967900375039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-68355.68000000001</v>
      </c>
      <c r="G47" s="5">
        <v>12059.15</v>
      </c>
      <c r="I47" s="9">
        <f t="shared" si="8"/>
        <v>-80414.83</v>
      </c>
      <c r="K47" s="21">
        <f t="shared" si="9"/>
        <v>-6.668366344228242</v>
      </c>
      <c r="M47" s="9">
        <v>-26382.010000000002</v>
      </c>
      <c r="O47" s="9">
        <v>56908.39</v>
      </c>
      <c r="Q47" s="9">
        <f t="shared" si="10"/>
        <v>-83290.4</v>
      </c>
      <c r="S47" s="21">
        <f t="shared" si="11"/>
        <v>-1.463587355045539</v>
      </c>
      <c r="U47" s="9">
        <v>33932.47</v>
      </c>
      <c r="W47" s="9">
        <v>62027.78</v>
      </c>
      <c r="Y47" s="9">
        <f t="shared" si="12"/>
        <v>-28095.309999999998</v>
      </c>
      <c r="AA47" s="21">
        <f t="shared" si="13"/>
        <v>-0.45294721171707253</v>
      </c>
      <c r="AC47" s="9">
        <v>-394492.24</v>
      </c>
      <c r="AE47" s="9">
        <v>341659.73</v>
      </c>
      <c r="AG47" s="9">
        <f t="shared" si="14"/>
        <v>-736151.97</v>
      </c>
      <c r="AI47" s="21">
        <f t="shared" si="15"/>
        <v>-2.154634876050508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-1113.24</v>
      </c>
      <c r="G48" s="5">
        <v>-653.49</v>
      </c>
      <c r="I48" s="9">
        <f t="shared" si="8"/>
        <v>-459.75</v>
      </c>
      <c r="K48" s="21">
        <f t="shared" si="9"/>
        <v>-0.7035302759032273</v>
      </c>
      <c r="M48" s="9">
        <v>-2908.09</v>
      </c>
      <c r="O48" s="9">
        <v>-1332.3899999999999</v>
      </c>
      <c r="Q48" s="9">
        <f t="shared" si="10"/>
        <v>-1575.7000000000003</v>
      </c>
      <c r="S48" s="21">
        <f t="shared" si="11"/>
        <v>-1.182611697776177</v>
      </c>
      <c r="U48" s="9">
        <v>-2166.12</v>
      </c>
      <c r="W48" s="9">
        <v>-1217.82</v>
      </c>
      <c r="Y48" s="9">
        <f t="shared" si="12"/>
        <v>-948.3</v>
      </c>
      <c r="AA48" s="21">
        <f t="shared" si="13"/>
        <v>-0.7786865053948859</v>
      </c>
      <c r="AC48" s="9">
        <v>6840.28</v>
      </c>
      <c r="AE48" s="9">
        <v>-19788.61</v>
      </c>
      <c r="AG48" s="9">
        <f t="shared" si="14"/>
        <v>26628.89</v>
      </c>
      <c r="AI48" s="21">
        <f t="shared" si="15"/>
        <v>1.345667532989937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198649.97</v>
      </c>
      <c r="G49" s="5">
        <v>166692.32</v>
      </c>
      <c r="I49" s="9">
        <f t="shared" si="8"/>
        <v>31957.649999999994</v>
      </c>
      <c r="K49" s="21">
        <f t="shared" si="9"/>
        <v>0.19171639101309523</v>
      </c>
      <c r="M49" s="9">
        <v>416721.11000000004</v>
      </c>
      <c r="O49" s="9">
        <v>2202701.09</v>
      </c>
      <c r="Q49" s="9">
        <f t="shared" si="10"/>
        <v>-1785979.9799999997</v>
      </c>
      <c r="S49" s="21">
        <f t="shared" si="11"/>
        <v>-0.8108135906901467</v>
      </c>
      <c r="U49" s="9">
        <v>403715.52</v>
      </c>
      <c r="W49" s="9">
        <v>392157.8</v>
      </c>
      <c r="Y49" s="9">
        <f t="shared" si="12"/>
        <v>11557.72000000003</v>
      </c>
      <c r="AA49" s="21">
        <f t="shared" si="13"/>
        <v>0.029472115561643884</v>
      </c>
      <c r="AC49" s="9">
        <v>579490.39</v>
      </c>
      <c r="AE49" s="9">
        <v>18930040.220000003</v>
      </c>
      <c r="AG49" s="9">
        <f t="shared" si="14"/>
        <v>-18350549.830000002</v>
      </c>
      <c r="AI49" s="21">
        <f t="shared" si="15"/>
        <v>-0.9693877887598065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3272.96</v>
      </c>
      <c r="G50" s="5">
        <v>-13583.95</v>
      </c>
      <c r="I50" s="9">
        <f t="shared" si="8"/>
        <v>16856.91</v>
      </c>
      <c r="K50" s="21">
        <f t="shared" si="9"/>
        <v>1.2409431719050792</v>
      </c>
      <c r="M50" s="9">
        <v>-10877.130000000001</v>
      </c>
      <c r="O50" s="9">
        <v>-43861.63</v>
      </c>
      <c r="Q50" s="9">
        <f t="shared" si="10"/>
        <v>32984.5</v>
      </c>
      <c r="S50" s="21">
        <f t="shared" si="11"/>
        <v>0.7520126361013032</v>
      </c>
      <c r="U50" s="9">
        <v>-12324.1</v>
      </c>
      <c r="W50" s="9">
        <v>-32226.66</v>
      </c>
      <c r="Y50" s="9">
        <f t="shared" si="12"/>
        <v>19902.559999999998</v>
      </c>
      <c r="AA50" s="21">
        <f t="shared" si="13"/>
        <v>0.6175805994167561</v>
      </c>
      <c r="AC50" s="9">
        <v>-160031.76</v>
      </c>
      <c r="AE50" s="9">
        <v>247951.62999999998</v>
      </c>
      <c r="AG50" s="9">
        <f t="shared" si="14"/>
        <v>-407983.39</v>
      </c>
      <c r="AI50" s="21">
        <f t="shared" si="15"/>
        <v>-1.6454152368347006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490.28000000000003</v>
      </c>
      <c r="G51" s="5">
        <v>-241.17000000000002</v>
      </c>
      <c r="I51" s="9">
        <f t="shared" si="8"/>
        <v>731.45</v>
      </c>
      <c r="K51" s="21">
        <f t="shared" si="9"/>
        <v>3.0329228345150723</v>
      </c>
      <c r="M51" s="9">
        <v>-43004.18</v>
      </c>
      <c r="O51" s="9">
        <v>-27325.55</v>
      </c>
      <c r="Q51" s="9">
        <f t="shared" si="10"/>
        <v>-15678.630000000001</v>
      </c>
      <c r="S51" s="21">
        <f t="shared" si="11"/>
        <v>-0.5737717996527061</v>
      </c>
      <c r="U51" s="9">
        <v>-1323.05</v>
      </c>
      <c r="W51" s="9">
        <v>-346.93</v>
      </c>
      <c r="Y51" s="9">
        <f t="shared" si="12"/>
        <v>-976.1199999999999</v>
      </c>
      <c r="AA51" s="21">
        <f t="shared" si="13"/>
        <v>-2.8135935203066897</v>
      </c>
      <c r="AC51" s="9">
        <v>-7417.77</v>
      </c>
      <c r="AE51" s="9">
        <v>-14877.960000000001</v>
      </c>
      <c r="AG51" s="9">
        <f t="shared" si="14"/>
        <v>7460.1900000000005</v>
      </c>
      <c r="AI51" s="21">
        <f t="shared" si="15"/>
        <v>0.5014255986707855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228.48000000000002</v>
      </c>
      <c r="G52" s="5">
        <v>-51645.37</v>
      </c>
      <c r="I52" s="9">
        <f t="shared" si="8"/>
        <v>51873.850000000006</v>
      </c>
      <c r="K52" s="21">
        <f t="shared" si="9"/>
        <v>1.0044240170996936</v>
      </c>
      <c r="M52" s="9">
        <v>12.240000000000236</v>
      </c>
      <c r="O52" s="9">
        <v>-40509.06</v>
      </c>
      <c r="Q52" s="9">
        <f t="shared" si="10"/>
        <v>40521.299999999996</v>
      </c>
      <c r="S52" s="21">
        <f t="shared" si="11"/>
        <v>1.0003021546291126</v>
      </c>
      <c r="U52" s="9">
        <v>-3961.31</v>
      </c>
      <c r="W52" s="9">
        <v>32560.600000000002</v>
      </c>
      <c r="Y52" s="9">
        <f t="shared" si="12"/>
        <v>-36521.91</v>
      </c>
      <c r="AA52" s="21">
        <f t="shared" si="13"/>
        <v>-1.1216596131520917</v>
      </c>
      <c r="AC52" s="9">
        <v>-32335.74</v>
      </c>
      <c r="AE52" s="9">
        <v>-38288.5</v>
      </c>
      <c r="AG52" s="9">
        <f t="shared" si="14"/>
        <v>5952.759999999998</v>
      </c>
      <c r="AI52" s="21">
        <f t="shared" si="15"/>
        <v>0.1554712250414615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0</v>
      </c>
      <c r="G53" s="5">
        <v>-54734.06</v>
      </c>
      <c r="I53" s="9">
        <f t="shared" si="8"/>
        <v>54734.06</v>
      </c>
      <c r="K53" s="21" t="str">
        <f t="shared" si="9"/>
        <v>N.M.</v>
      </c>
      <c r="M53" s="9">
        <v>0</v>
      </c>
      <c r="O53" s="9">
        <v>-112304.22</v>
      </c>
      <c r="Q53" s="9">
        <f t="shared" si="10"/>
        <v>112304.22</v>
      </c>
      <c r="S53" s="21" t="str">
        <f t="shared" si="11"/>
        <v>N.M.</v>
      </c>
      <c r="U53" s="9">
        <v>0</v>
      </c>
      <c r="W53" s="9">
        <v>-102194.18000000001</v>
      </c>
      <c r="Y53" s="9">
        <f t="shared" si="12"/>
        <v>102194.18000000001</v>
      </c>
      <c r="AA53" s="21" t="str">
        <f t="shared" si="13"/>
        <v>N.M.</v>
      </c>
      <c r="AC53" s="9">
        <v>35407.24</v>
      </c>
      <c r="AE53" s="9">
        <v>-133633.43</v>
      </c>
      <c r="AG53" s="9">
        <f t="shared" si="14"/>
        <v>169040.66999999998</v>
      </c>
      <c r="AI53" s="21">
        <f t="shared" si="15"/>
        <v>1.2649579525123316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-81722.62</v>
      </c>
      <c r="G54" s="5">
        <v>-30856.23</v>
      </c>
      <c r="I54" s="9">
        <f t="shared" si="8"/>
        <v>-50866.39</v>
      </c>
      <c r="K54" s="21">
        <f t="shared" si="9"/>
        <v>-1.648496592098257</v>
      </c>
      <c r="M54" s="9">
        <v>-556033.4</v>
      </c>
      <c r="O54" s="9">
        <v>437736.78</v>
      </c>
      <c r="Q54" s="9">
        <f t="shared" si="10"/>
        <v>-993770.18</v>
      </c>
      <c r="S54" s="21">
        <f t="shared" si="11"/>
        <v>-2.2702460140543823</v>
      </c>
      <c r="U54" s="9">
        <v>-375140.82</v>
      </c>
      <c r="W54" s="9">
        <v>359594.53</v>
      </c>
      <c r="Y54" s="9">
        <f t="shared" si="12"/>
        <v>-734735.3500000001</v>
      </c>
      <c r="AA54" s="21">
        <f t="shared" si="13"/>
        <v>-2.043232832268055</v>
      </c>
      <c r="AC54" s="9">
        <v>-1092650.35</v>
      </c>
      <c r="AE54" s="9">
        <v>-10273081.66</v>
      </c>
      <c r="AG54" s="9">
        <f t="shared" si="14"/>
        <v>9180431.31</v>
      </c>
      <c r="AI54" s="21">
        <f t="shared" si="15"/>
        <v>0.8936394758493529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-19837.87</v>
      </c>
      <c r="G55" s="5">
        <v>-97740.40000000001</v>
      </c>
      <c r="I55" s="9">
        <f t="shared" si="8"/>
        <v>77902.53000000001</v>
      </c>
      <c r="K55" s="21">
        <f t="shared" si="9"/>
        <v>0.797035105237957</v>
      </c>
      <c r="M55" s="9">
        <v>-32566.48</v>
      </c>
      <c r="O55" s="9">
        <v>-338186.37</v>
      </c>
      <c r="Q55" s="9">
        <f t="shared" si="10"/>
        <v>305619.89</v>
      </c>
      <c r="S55" s="21">
        <f t="shared" si="11"/>
        <v>0.9037025649496164</v>
      </c>
      <c r="U55" s="9">
        <v>-32566.48</v>
      </c>
      <c r="W55" s="9">
        <v>-256332.81</v>
      </c>
      <c r="Y55" s="9">
        <f t="shared" si="12"/>
        <v>223766.33</v>
      </c>
      <c r="AA55" s="21">
        <f t="shared" si="13"/>
        <v>0.872952354402076</v>
      </c>
      <c r="AC55" s="9">
        <v>-59427.630000000005</v>
      </c>
      <c r="AE55" s="9">
        <v>-2434086.07</v>
      </c>
      <c r="AG55" s="9">
        <f t="shared" si="14"/>
        <v>2374658.44</v>
      </c>
      <c r="AI55" s="21">
        <f t="shared" si="15"/>
        <v>0.9755852388572275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-0.01</v>
      </c>
      <c r="G56" s="5">
        <v>0</v>
      </c>
      <c r="I56" s="9">
        <f t="shared" si="8"/>
        <v>-0.01</v>
      </c>
      <c r="K56" s="21" t="str">
        <f t="shared" si="9"/>
        <v>N.M.</v>
      </c>
      <c r="M56" s="9">
        <v>-0.09</v>
      </c>
      <c r="O56" s="9">
        <v>12.81</v>
      </c>
      <c r="Q56" s="9">
        <f t="shared" si="10"/>
        <v>-12.9</v>
      </c>
      <c r="S56" s="21">
        <f t="shared" si="11"/>
        <v>-1.0070257611241218</v>
      </c>
      <c r="U56" s="9">
        <v>-0.09</v>
      </c>
      <c r="W56" s="9">
        <v>0</v>
      </c>
      <c r="Y56" s="9">
        <f t="shared" si="12"/>
        <v>-0.09</v>
      </c>
      <c r="AA56" s="21" t="str">
        <f t="shared" si="13"/>
        <v>N.M.</v>
      </c>
      <c r="AC56" s="9">
        <v>-0.09</v>
      </c>
      <c r="AE56" s="9">
        <v>0</v>
      </c>
      <c r="AG56" s="9">
        <f t="shared" si="14"/>
        <v>-0.09</v>
      </c>
      <c r="AI56" s="21" t="str">
        <f t="shared" si="15"/>
        <v>N.M.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45883.279</v>
      </c>
      <c r="G57" s="5">
        <v>181920.15</v>
      </c>
      <c r="I57" s="9">
        <f t="shared" si="8"/>
        <v>-136036.87099999998</v>
      </c>
      <c r="K57" s="21">
        <f t="shared" si="9"/>
        <v>-0.7477834148663575</v>
      </c>
      <c r="M57" s="9">
        <v>270366.13899999997</v>
      </c>
      <c r="O57" s="9">
        <v>502837.69</v>
      </c>
      <c r="Q57" s="9">
        <f t="shared" si="10"/>
        <v>-232471.55100000004</v>
      </c>
      <c r="S57" s="21">
        <f t="shared" si="11"/>
        <v>-0.46231926449268357</v>
      </c>
      <c r="U57" s="9">
        <v>83862.799</v>
      </c>
      <c r="W57" s="9">
        <v>372500.12</v>
      </c>
      <c r="Y57" s="9">
        <f t="shared" si="12"/>
        <v>-288637.321</v>
      </c>
      <c r="AA57" s="21">
        <f t="shared" si="13"/>
        <v>-0.7748650416542148</v>
      </c>
      <c r="AC57" s="9">
        <v>2785378.6190000004</v>
      </c>
      <c r="AE57" s="9">
        <v>-453454.9600000001</v>
      </c>
      <c r="AG57" s="9">
        <f t="shared" si="14"/>
        <v>3238833.5790000004</v>
      </c>
      <c r="AI57" s="21">
        <f t="shared" si="15"/>
        <v>7.1425695266405285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0</v>
      </c>
      <c r="G58" s="5">
        <v>-4985</v>
      </c>
      <c r="I58" s="9">
        <f t="shared" si="8"/>
        <v>4985</v>
      </c>
      <c r="K58" s="21" t="str">
        <f t="shared" si="9"/>
        <v>N.M.</v>
      </c>
      <c r="M58" s="9">
        <v>0</v>
      </c>
      <c r="O58" s="9">
        <v>-5734</v>
      </c>
      <c r="Q58" s="9">
        <f t="shared" si="10"/>
        <v>5734</v>
      </c>
      <c r="S58" s="21" t="str">
        <f t="shared" si="11"/>
        <v>N.M.</v>
      </c>
      <c r="U58" s="9">
        <v>0</v>
      </c>
      <c r="W58" s="9">
        <v>-5330</v>
      </c>
      <c r="Y58" s="9">
        <f t="shared" si="12"/>
        <v>5330</v>
      </c>
      <c r="AA58" s="21" t="str">
        <f t="shared" si="13"/>
        <v>N.M.</v>
      </c>
      <c r="AC58" s="9">
        <v>-1320</v>
      </c>
      <c r="AE58" s="9">
        <v>3638</v>
      </c>
      <c r="AG58" s="9">
        <f t="shared" si="14"/>
        <v>-4958</v>
      </c>
      <c r="AI58" s="21">
        <f t="shared" si="15"/>
        <v>-1.3628367234744365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51655.520000000004</v>
      </c>
      <c r="G59" s="5">
        <v>45625.86</v>
      </c>
      <c r="I59" s="9">
        <f t="shared" si="8"/>
        <v>6029.6600000000035</v>
      </c>
      <c r="K59" s="21">
        <f t="shared" si="9"/>
        <v>0.13215444048616296</v>
      </c>
      <c r="M59" s="9">
        <v>168497.2</v>
      </c>
      <c r="O59" s="9">
        <v>139048.5</v>
      </c>
      <c r="Q59" s="9">
        <f t="shared" si="10"/>
        <v>29448.70000000001</v>
      </c>
      <c r="S59" s="21">
        <f t="shared" si="11"/>
        <v>0.2117872540876026</v>
      </c>
      <c r="U59" s="9">
        <v>108477.74</v>
      </c>
      <c r="W59" s="9">
        <v>95848</v>
      </c>
      <c r="Y59" s="9">
        <f t="shared" si="12"/>
        <v>12629.740000000005</v>
      </c>
      <c r="AA59" s="21">
        <f t="shared" si="13"/>
        <v>0.13176842500625996</v>
      </c>
      <c r="AC59" s="9">
        <v>683211.78</v>
      </c>
      <c r="AE59" s="9">
        <v>516880.13</v>
      </c>
      <c r="AG59" s="9">
        <f t="shared" si="14"/>
        <v>166331.65000000002</v>
      </c>
      <c r="AI59" s="21">
        <f t="shared" si="15"/>
        <v>0.3217992728797681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-572448.72</v>
      </c>
      <c r="G60" s="5">
        <v>-764619.3</v>
      </c>
      <c r="I60" s="9">
        <f t="shared" si="8"/>
        <v>192170.58000000007</v>
      </c>
      <c r="K60" s="21">
        <f t="shared" si="9"/>
        <v>0.251328445410677</v>
      </c>
      <c r="M60" s="9">
        <v>-1878100.8599999999</v>
      </c>
      <c r="O60" s="9">
        <v>-1652026.5699999998</v>
      </c>
      <c r="Q60" s="9">
        <f t="shared" si="10"/>
        <v>-226074.29000000004</v>
      </c>
      <c r="S60" s="21">
        <f t="shared" si="11"/>
        <v>-0.13684664284788112</v>
      </c>
      <c r="U60" s="9">
        <v>-1095191</v>
      </c>
      <c r="W60" s="9">
        <v>-1139084.92</v>
      </c>
      <c r="Y60" s="9">
        <f t="shared" si="12"/>
        <v>43893.919999999925</v>
      </c>
      <c r="AA60" s="21">
        <f t="shared" si="13"/>
        <v>0.03853437020305732</v>
      </c>
      <c r="AC60" s="9">
        <v>-10703803.048</v>
      </c>
      <c r="AE60" s="9">
        <v>-3308694.321</v>
      </c>
      <c r="AG60" s="9">
        <f t="shared" si="14"/>
        <v>-7395108.727</v>
      </c>
      <c r="AI60" s="21">
        <f t="shared" si="15"/>
        <v>-2.235053471112117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560298.4500000001</v>
      </c>
      <c r="G61" s="5">
        <v>764619.3</v>
      </c>
      <c r="I61" s="9">
        <f t="shared" si="8"/>
        <v>-204320.84999999998</v>
      </c>
      <c r="K61" s="21">
        <f t="shared" si="9"/>
        <v>-0.2672190592102501</v>
      </c>
      <c r="M61" s="9">
        <v>1878100.8599999999</v>
      </c>
      <c r="O61" s="9">
        <v>1652026.5699999998</v>
      </c>
      <c r="Q61" s="9">
        <f t="shared" si="10"/>
        <v>226074.29000000004</v>
      </c>
      <c r="S61" s="21">
        <f t="shared" si="11"/>
        <v>0.13684664284788112</v>
      </c>
      <c r="U61" s="9">
        <v>1095191</v>
      </c>
      <c r="W61" s="9">
        <v>1139084.92</v>
      </c>
      <c r="Y61" s="9">
        <f t="shared" si="12"/>
        <v>-43893.919999999925</v>
      </c>
      <c r="AA61" s="21">
        <f t="shared" si="13"/>
        <v>-0.03853437020305732</v>
      </c>
      <c r="AC61" s="9">
        <v>10703803.048</v>
      </c>
      <c r="AE61" s="9">
        <v>3308694.321</v>
      </c>
      <c r="AG61" s="9">
        <f t="shared" si="14"/>
        <v>7395108.727</v>
      </c>
      <c r="AI61" s="21">
        <f t="shared" si="15"/>
        <v>2.235053471112117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3186.6800000000003</v>
      </c>
      <c r="I62" s="9">
        <f t="shared" si="8"/>
        <v>-3186.6800000000003</v>
      </c>
      <c r="K62" s="21" t="str">
        <f t="shared" si="9"/>
        <v>N.M.</v>
      </c>
      <c r="M62" s="9">
        <v>0</v>
      </c>
      <c r="O62" s="9">
        <v>7040.99</v>
      </c>
      <c r="Q62" s="9">
        <f t="shared" si="10"/>
        <v>-7040.99</v>
      </c>
      <c r="S62" s="21" t="str">
        <f t="shared" si="11"/>
        <v>N.M.</v>
      </c>
      <c r="U62" s="9">
        <v>0</v>
      </c>
      <c r="W62" s="9">
        <v>7717.25</v>
      </c>
      <c r="Y62" s="9">
        <f t="shared" si="12"/>
        <v>-7717.25</v>
      </c>
      <c r="AA62" s="21" t="str">
        <f t="shared" si="13"/>
        <v>N.M.</v>
      </c>
      <c r="AC62" s="9">
        <v>573.83</v>
      </c>
      <c r="AE62" s="9">
        <v>-170835.37</v>
      </c>
      <c r="AG62" s="9">
        <f t="shared" si="14"/>
        <v>171409.19999999998</v>
      </c>
      <c r="AI62" s="21">
        <f t="shared" si="15"/>
        <v>1.0033589648326338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-212.65</v>
      </c>
      <c r="G63" s="5">
        <v>433.46000000000004</v>
      </c>
      <c r="I63" s="9">
        <f t="shared" si="8"/>
        <v>-646.11</v>
      </c>
      <c r="K63" s="21">
        <f t="shared" si="9"/>
        <v>-1.4905873667697134</v>
      </c>
      <c r="M63" s="9">
        <v>-710.19</v>
      </c>
      <c r="O63" s="9">
        <v>1236.51</v>
      </c>
      <c r="Q63" s="9">
        <f t="shared" si="10"/>
        <v>-1946.7</v>
      </c>
      <c r="S63" s="21">
        <f t="shared" si="11"/>
        <v>-1.574350389402431</v>
      </c>
      <c r="U63" s="9">
        <v>-248.04</v>
      </c>
      <c r="W63" s="9">
        <v>538.84</v>
      </c>
      <c r="Y63" s="9">
        <f t="shared" si="12"/>
        <v>-786.88</v>
      </c>
      <c r="AA63" s="21">
        <f t="shared" si="13"/>
        <v>-1.4603221735580134</v>
      </c>
      <c r="AC63" s="9">
        <v>1633.0800000000002</v>
      </c>
      <c r="AE63" s="9">
        <v>32290.16</v>
      </c>
      <c r="AG63" s="9">
        <f t="shared" si="14"/>
        <v>-30657.079999999998</v>
      </c>
      <c r="AI63" s="21">
        <f t="shared" si="15"/>
        <v>-0.9494248402609339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-1339.59</v>
      </c>
      <c r="G64" s="5">
        <v>-3421.36</v>
      </c>
      <c r="I64" s="9">
        <f t="shared" si="8"/>
        <v>2081.7700000000004</v>
      </c>
      <c r="K64" s="21">
        <f t="shared" si="9"/>
        <v>0.6084627165805412</v>
      </c>
      <c r="M64" s="9">
        <v>-8889.73</v>
      </c>
      <c r="O64" s="9">
        <v>-7926.73</v>
      </c>
      <c r="Q64" s="9">
        <f t="shared" si="10"/>
        <v>-963</v>
      </c>
      <c r="S64" s="21">
        <f t="shared" si="11"/>
        <v>-0.12148767524565617</v>
      </c>
      <c r="U64" s="9">
        <v>-4661.6900000000005</v>
      </c>
      <c r="W64" s="9">
        <v>-4365.38</v>
      </c>
      <c r="Y64" s="9">
        <f t="shared" si="12"/>
        <v>-296.3100000000004</v>
      </c>
      <c r="AA64" s="21">
        <f t="shared" si="13"/>
        <v>-0.06787725238123608</v>
      </c>
      <c r="AC64" s="9">
        <v>-36375.43</v>
      </c>
      <c r="AE64" s="9">
        <v>7435.81</v>
      </c>
      <c r="AG64" s="9">
        <f t="shared" si="14"/>
        <v>-43811.24</v>
      </c>
      <c r="AI64" s="21">
        <f t="shared" si="15"/>
        <v>-5.891925694712478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17011.91</v>
      </c>
      <c r="G65" s="5">
        <v>-15209.54</v>
      </c>
      <c r="I65" s="9">
        <f t="shared" si="8"/>
        <v>32221.45</v>
      </c>
      <c r="K65" s="21">
        <f t="shared" si="9"/>
        <v>2.118502597711699</v>
      </c>
      <c r="M65" s="9">
        <v>26087.88</v>
      </c>
      <c r="O65" s="9">
        <v>-45009.61</v>
      </c>
      <c r="Q65" s="9">
        <f t="shared" si="10"/>
        <v>71097.49</v>
      </c>
      <c r="S65" s="21">
        <f t="shared" si="11"/>
        <v>1.5796068883956116</v>
      </c>
      <c r="U65" s="9">
        <v>26087.88</v>
      </c>
      <c r="W65" s="9">
        <v>-29773.43</v>
      </c>
      <c r="Y65" s="9">
        <f t="shared" si="12"/>
        <v>55861.31</v>
      </c>
      <c r="AA65" s="21">
        <f t="shared" si="13"/>
        <v>1.8762134560915553</v>
      </c>
      <c r="AC65" s="9">
        <v>31700.39</v>
      </c>
      <c r="AE65" s="9">
        <v>-13000.580000000002</v>
      </c>
      <c r="AG65" s="9">
        <f t="shared" si="14"/>
        <v>44700.97</v>
      </c>
      <c r="AI65" s="21">
        <f t="shared" si="15"/>
        <v>3.4383827490773484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1060697.171</v>
      </c>
      <c r="G66" s="5">
        <v>2363281.83</v>
      </c>
      <c r="I66" s="9">
        <f t="shared" si="8"/>
        <v>-1302584.659</v>
      </c>
      <c r="K66" s="21">
        <f t="shared" si="9"/>
        <v>-0.5511761832485295</v>
      </c>
      <c r="M66" s="9">
        <v>3530273.874</v>
      </c>
      <c r="O66" s="9">
        <v>5039582.92</v>
      </c>
      <c r="Q66" s="9">
        <f t="shared" si="10"/>
        <v>-1509309.046</v>
      </c>
      <c r="S66" s="21">
        <f t="shared" si="11"/>
        <v>-0.2994908646130581</v>
      </c>
      <c r="U66" s="9">
        <v>2434689.634</v>
      </c>
      <c r="W66" s="9">
        <v>5039582.92</v>
      </c>
      <c r="Y66" s="9">
        <f t="shared" si="12"/>
        <v>-2604893.286</v>
      </c>
      <c r="AA66" s="21">
        <f t="shared" si="13"/>
        <v>-0.5168866803763197</v>
      </c>
      <c r="AC66" s="9">
        <v>15364709.264</v>
      </c>
      <c r="AE66" s="9">
        <v>5039582.92</v>
      </c>
      <c r="AG66" s="9">
        <f t="shared" si="14"/>
        <v>10325126.344</v>
      </c>
      <c r="AI66" s="21">
        <f t="shared" si="15"/>
        <v>2.0488057261691015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109844.29000000001</v>
      </c>
      <c r="G67" s="5">
        <v>0</v>
      </c>
      <c r="I67" s="9">
        <f t="shared" si="8"/>
        <v>109844.29000000001</v>
      </c>
      <c r="K67" s="21" t="str">
        <f t="shared" si="9"/>
        <v>N.M.</v>
      </c>
      <c r="M67" s="9">
        <v>525412.1</v>
      </c>
      <c r="O67" s="9">
        <v>0</v>
      </c>
      <c r="Q67" s="9">
        <f t="shared" si="10"/>
        <v>525412.1</v>
      </c>
      <c r="S67" s="21" t="str">
        <f t="shared" si="11"/>
        <v>N.M.</v>
      </c>
      <c r="U67" s="9">
        <v>394532.45</v>
      </c>
      <c r="W67" s="9">
        <v>0</v>
      </c>
      <c r="Y67" s="9">
        <f t="shared" si="12"/>
        <v>394532.45</v>
      </c>
      <c r="AA67" s="21" t="str">
        <f t="shared" si="13"/>
        <v>N.M.</v>
      </c>
      <c r="AC67" s="9">
        <v>544302.21</v>
      </c>
      <c r="AE67" s="9">
        <v>0</v>
      </c>
      <c r="AG67" s="9">
        <f t="shared" si="14"/>
        <v>544302.21</v>
      </c>
      <c r="AI67" s="21" t="str">
        <f t="shared" si="15"/>
        <v>N.M.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-568158.97</v>
      </c>
      <c r="G68" s="5">
        <v>0</v>
      </c>
      <c r="I68" s="9">
        <f t="shared" si="8"/>
        <v>-568158.97</v>
      </c>
      <c r="K68" s="21" t="str">
        <f t="shared" si="9"/>
        <v>N.M.</v>
      </c>
      <c r="M68" s="9">
        <v>-526265.63</v>
      </c>
      <c r="O68" s="9">
        <v>0</v>
      </c>
      <c r="Q68" s="9">
        <f t="shared" si="10"/>
        <v>-526265.63</v>
      </c>
      <c r="S68" s="21" t="str">
        <f t="shared" si="11"/>
        <v>N.M.</v>
      </c>
      <c r="U68" s="9">
        <v>-526265.63</v>
      </c>
      <c r="W68" s="9">
        <v>0</v>
      </c>
      <c r="Y68" s="9">
        <f t="shared" si="12"/>
        <v>-526265.63</v>
      </c>
      <c r="AA68" s="21" t="str">
        <f t="shared" si="13"/>
        <v>N.M.</v>
      </c>
      <c r="AC68" s="9">
        <v>-526265.63</v>
      </c>
      <c r="AE68" s="9">
        <v>0</v>
      </c>
      <c r="AG68" s="9">
        <f t="shared" si="14"/>
        <v>-526265.63</v>
      </c>
      <c r="AI68" s="21" t="str">
        <f t="shared" si="15"/>
        <v>N.M.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568158.97</v>
      </c>
      <c r="G69" s="5">
        <v>0</v>
      </c>
      <c r="I69" s="9">
        <f t="shared" si="8"/>
        <v>568158.97</v>
      </c>
      <c r="K69" s="21" t="str">
        <f t="shared" si="9"/>
        <v>N.M.</v>
      </c>
      <c r="M69" s="9">
        <v>526265.63</v>
      </c>
      <c r="O69" s="9">
        <v>0</v>
      </c>
      <c r="Q69" s="9">
        <f t="shared" si="10"/>
        <v>526265.63</v>
      </c>
      <c r="S69" s="21" t="str">
        <f t="shared" si="11"/>
        <v>N.M.</v>
      </c>
      <c r="U69" s="9">
        <v>526265.63</v>
      </c>
      <c r="W69" s="9">
        <v>0</v>
      </c>
      <c r="Y69" s="9">
        <f t="shared" si="12"/>
        <v>526265.63</v>
      </c>
      <c r="AA69" s="21" t="str">
        <f t="shared" si="13"/>
        <v>N.M.</v>
      </c>
      <c r="AC69" s="9">
        <v>526265.63</v>
      </c>
      <c r="AE69" s="9">
        <v>0</v>
      </c>
      <c r="AG69" s="9">
        <f t="shared" si="14"/>
        <v>526265.63</v>
      </c>
      <c r="AI69" s="21" t="str">
        <f t="shared" si="15"/>
        <v>N.M.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58862.47</v>
      </c>
      <c r="G70" s="5">
        <v>218575.79</v>
      </c>
      <c r="I70" s="9">
        <f t="shared" si="8"/>
        <v>-159713.32</v>
      </c>
      <c r="K70" s="21">
        <f t="shared" si="9"/>
        <v>-0.7306999553793218</v>
      </c>
      <c r="M70" s="9">
        <v>222939.55000000002</v>
      </c>
      <c r="O70" s="9">
        <v>577660</v>
      </c>
      <c r="Q70" s="9">
        <f t="shared" si="10"/>
        <v>-354720.44999999995</v>
      </c>
      <c r="S70" s="21">
        <f t="shared" si="11"/>
        <v>-0.6140644150538378</v>
      </c>
      <c r="U70" s="9">
        <v>164330.05000000002</v>
      </c>
      <c r="W70" s="9">
        <v>423622.41000000003</v>
      </c>
      <c r="Y70" s="9">
        <f t="shared" si="12"/>
        <v>-259292.36000000002</v>
      </c>
      <c r="AA70" s="21">
        <f t="shared" si="13"/>
        <v>-0.612083671399726</v>
      </c>
      <c r="AC70" s="9">
        <v>2254524.35</v>
      </c>
      <c r="AE70" s="9">
        <v>1066601.27</v>
      </c>
      <c r="AG70" s="9">
        <f t="shared" si="14"/>
        <v>1187923.08</v>
      </c>
      <c r="AI70" s="21">
        <f t="shared" si="15"/>
        <v>1.113746170581627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-306804.91000000003</v>
      </c>
      <c r="G71" s="5">
        <v>-235538.21</v>
      </c>
      <c r="I71" s="9">
        <f t="shared" si="8"/>
        <v>-71266.70000000004</v>
      </c>
      <c r="K71" s="21">
        <f t="shared" si="9"/>
        <v>-0.30256959157497226</v>
      </c>
      <c r="M71" s="9">
        <v>-928555.6</v>
      </c>
      <c r="O71" s="9">
        <v>-631277.8300000001</v>
      </c>
      <c r="Q71" s="9">
        <f t="shared" si="10"/>
        <v>-297277.7699999999</v>
      </c>
      <c r="S71" s="21">
        <f t="shared" si="11"/>
        <v>-0.4709143199278832</v>
      </c>
      <c r="U71" s="9">
        <v>-628186.36</v>
      </c>
      <c r="W71" s="9">
        <v>-447434.29000000004</v>
      </c>
      <c r="Y71" s="9">
        <f t="shared" si="12"/>
        <v>-180752.06999999995</v>
      </c>
      <c r="AA71" s="21">
        <f t="shared" si="13"/>
        <v>-0.4039745590352495</v>
      </c>
      <c r="AC71" s="9">
        <v>-3489376.732</v>
      </c>
      <c r="AE71" s="9">
        <v>-2379731.7</v>
      </c>
      <c r="AG71" s="9">
        <f t="shared" si="14"/>
        <v>-1109645.0319999997</v>
      </c>
      <c r="AI71" s="21">
        <f t="shared" si="15"/>
        <v>-0.46628997378149795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0</v>
      </c>
      <c r="G72" s="5">
        <v>0</v>
      </c>
      <c r="I72" s="9">
        <f t="shared" si="8"/>
        <v>0</v>
      </c>
      <c r="K72" s="21">
        <f t="shared" si="9"/>
        <v>0</v>
      </c>
      <c r="M72" s="9">
        <v>0</v>
      </c>
      <c r="O72" s="9">
        <v>0</v>
      </c>
      <c r="Q72" s="9">
        <f t="shared" si="10"/>
        <v>0</v>
      </c>
      <c r="S72" s="21">
        <f t="shared" si="11"/>
        <v>0</v>
      </c>
      <c r="U72" s="9">
        <v>0</v>
      </c>
      <c r="W72" s="9">
        <v>0</v>
      </c>
      <c r="Y72" s="9">
        <f t="shared" si="12"/>
        <v>0</v>
      </c>
      <c r="AA72" s="21">
        <f t="shared" si="13"/>
        <v>0</v>
      </c>
      <c r="AC72" s="9">
        <v>79428.90000000001</v>
      </c>
      <c r="AE72" s="9">
        <v>-819.46</v>
      </c>
      <c r="AG72" s="9">
        <f t="shared" si="14"/>
        <v>80248.36000000002</v>
      </c>
      <c r="AI72" s="21" t="str">
        <f t="shared" si="15"/>
        <v>N.M.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0</v>
      </c>
      <c r="G73" s="5">
        <v>0</v>
      </c>
      <c r="I73" s="9">
        <f t="shared" si="8"/>
        <v>0</v>
      </c>
      <c r="K73" s="21">
        <f t="shared" si="9"/>
        <v>0</v>
      </c>
      <c r="M73" s="9">
        <v>0</v>
      </c>
      <c r="O73" s="9">
        <v>0</v>
      </c>
      <c r="Q73" s="9">
        <f t="shared" si="10"/>
        <v>0</v>
      </c>
      <c r="S73" s="21">
        <f t="shared" si="11"/>
        <v>0</v>
      </c>
      <c r="U73" s="9">
        <v>0</v>
      </c>
      <c r="W73" s="9">
        <v>0</v>
      </c>
      <c r="Y73" s="9">
        <f t="shared" si="12"/>
        <v>0</v>
      </c>
      <c r="AA73" s="21">
        <f t="shared" si="13"/>
        <v>0</v>
      </c>
      <c r="AC73" s="9">
        <v>-13438.41</v>
      </c>
      <c r="AE73" s="9">
        <v>0</v>
      </c>
      <c r="AG73" s="9">
        <f t="shared" si="14"/>
        <v>-13438.41</v>
      </c>
      <c r="AI73" s="21" t="str">
        <f t="shared" si="15"/>
        <v>N.M.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104518.06</v>
      </c>
      <c r="G74" s="5">
        <v>89982.8</v>
      </c>
      <c r="I74" s="9">
        <f aca="true" t="shared" si="16" ref="I74:I105">+E74-G74</f>
        <v>14535.259999999995</v>
      </c>
      <c r="K74" s="21">
        <f aca="true" t="shared" si="17" ref="K74:K105">IF(G74&lt;0,IF(I74=0,0,IF(OR(G74=0,E74=0),"N.M.",IF(ABS(I74/G74)&gt;=10,"N.M.",I74/(-G74)))),IF(I74=0,0,IF(OR(G74=0,E74=0),"N.M.",IF(ABS(I74/G74)&gt;=10,"N.M.",I74/G74))))</f>
        <v>0.16153375978520332</v>
      </c>
      <c r="M74" s="9">
        <v>395602.60000000003</v>
      </c>
      <c r="O74" s="9">
        <v>233694.40999999997</v>
      </c>
      <c r="Q74" s="9">
        <f aca="true" t="shared" si="18" ref="Q74:Q105">+M74-O74</f>
        <v>161908.19000000006</v>
      </c>
      <c r="S74" s="21">
        <f aca="true" t="shared" si="19" ref="S74:S105">IF(O74&lt;0,IF(Q74=0,0,IF(OR(O74=0,M74=0),"N.M.",IF(ABS(Q74/O74)&gt;=10,"N.M.",Q74/(-O74)))),IF(Q74=0,0,IF(OR(O74=0,M74=0),"N.M.",IF(ABS(Q74/O74)&gt;=10,"N.M.",Q74/O74))))</f>
        <v>0.6928201235108707</v>
      </c>
      <c r="U74" s="9">
        <v>285668.2</v>
      </c>
      <c r="W74" s="9">
        <v>163837.4</v>
      </c>
      <c r="Y74" s="9">
        <f aca="true" t="shared" si="20" ref="Y74:Y105">+U74-W74</f>
        <v>121830.80000000002</v>
      </c>
      <c r="AA74" s="21">
        <f aca="true" t="shared" si="21" ref="AA74:AA105">IF(W74&lt;0,IF(Y74=0,0,IF(OR(W74=0,U74=0),"N.M.",IF(ABS(Y74/W74)&gt;=10,"N.M.",Y74/(-W74)))),IF(Y74=0,0,IF(OR(W74=0,U74=0),"N.M.",IF(ABS(Y74/W74)&gt;=10,"N.M.",Y74/W74))))</f>
        <v>0.7436079918260423</v>
      </c>
      <c r="AC74" s="9">
        <v>1222107.12</v>
      </c>
      <c r="AE74" s="9">
        <v>3856614.94</v>
      </c>
      <c r="AG74" s="9">
        <f aca="true" t="shared" si="22" ref="AG74:AG105">+AC74-AE74</f>
        <v>-2634507.82</v>
      </c>
      <c r="AI74" s="21">
        <f aca="true" t="shared" si="23" ref="AI74:AI105">IF(AE74&lt;0,IF(AG74=0,0,IF(OR(AE74=0,AC74=0),"N.M.",IF(ABS(AG74/AE74)&gt;=10,"N.M.",AG74/(-AE74)))),IF(AG74=0,0,IF(OR(AE74=0,AC74=0),"N.M.",IF(ABS(AG74/AE74)&gt;=10,"N.M.",AG74/AE74))))</f>
        <v>-0.6831140419738144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-1617133.73</v>
      </c>
      <c r="G75" s="5">
        <v>-1366632.04</v>
      </c>
      <c r="I75" s="9">
        <f t="shared" si="16"/>
        <v>-250501.68999999994</v>
      </c>
      <c r="K75" s="21">
        <f t="shared" si="17"/>
        <v>-0.18329856367190098</v>
      </c>
      <c r="M75" s="9">
        <v>-5599057.47</v>
      </c>
      <c r="O75" s="9">
        <v>-5117214.75</v>
      </c>
      <c r="Q75" s="9">
        <f t="shared" si="18"/>
        <v>-481842.71999999974</v>
      </c>
      <c r="S75" s="21">
        <f t="shared" si="19"/>
        <v>-0.09416112935264243</v>
      </c>
      <c r="U75" s="9">
        <v>-4075316.65</v>
      </c>
      <c r="W75" s="9">
        <v>-3463996.37</v>
      </c>
      <c r="Y75" s="9">
        <f t="shared" si="20"/>
        <v>-611320.2799999998</v>
      </c>
      <c r="AA75" s="21">
        <f t="shared" si="21"/>
        <v>-0.1764783258130261</v>
      </c>
      <c r="AC75" s="9">
        <v>-13859218.120000001</v>
      </c>
      <c r="AE75" s="9">
        <v>-23637047.830000002</v>
      </c>
      <c r="AG75" s="9">
        <f t="shared" si="22"/>
        <v>9777829.71</v>
      </c>
      <c r="AI75" s="21">
        <f t="shared" si="23"/>
        <v>0.4136654365774916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737670.28</v>
      </c>
      <c r="G76" s="5">
        <v>806038.49</v>
      </c>
      <c r="I76" s="9">
        <f t="shared" si="16"/>
        <v>-68368.20999999996</v>
      </c>
      <c r="K76" s="21">
        <f t="shared" si="17"/>
        <v>-0.08482003136103335</v>
      </c>
      <c r="M76" s="9">
        <v>2463320.9299999997</v>
      </c>
      <c r="O76" s="9">
        <v>3312919.5200000005</v>
      </c>
      <c r="Q76" s="9">
        <f t="shared" si="18"/>
        <v>-849598.5900000008</v>
      </c>
      <c r="S76" s="21">
        <f t="shared" si="19"/>
        <v>-0.25645011442958343</v>
      </c>
      <c r="U76" s="9">
        <v>1851236.21</v>
      </c>
      <c r="W76" s="9">
        <v>2217466.93</v>
      </c>
      <c r="Y76" s="9">
        <f t="shared" si="20"/>
        <v>-366230.7200000002</v>
      </c>
      <c r="AA76" s="21">
        <f t="shared" si="21"/>
        <v>-0.16515724092444534</v>
      </c>
      <c r="AC76" s="9">
        <v>6409260.97</v>
      </c>
      <c r="AE76" s="9">
        <v>12326519.06</v>
      </c>
      <c r="AG76" s="9">
        <f t="shared" si="22"/>
        <v>-5917258.090000001</v>
      </c>
      <c r="AI76" s="21">
        <f t="shared" si="23"/>
        <v>-0.48004291083293066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-231520.67</v>
      </c>
      <c r="G77" s="5">
        <v>-153705.45</v>
      </c>
      <c r="I77" s="9">
        <f t="shared" si="16"/>
        <v>-77815.22</v>
      </c>
      <c r="K77" s="21">
        <f t="shared" si="17"/>
        <v>-0.5062619445179074</v>
      </c>
      <c r="M77" s="9">
        <v>-944008.3500000001</v>
      </c>
      <c r="O77" s="9">
        <v>-370958.27</v>
      </c>
      <c r="Q77" s="9">
        <f t="shared" si="18"/>
        <v>-573050.0800000001</v>
      </c>
      <c r="S77" s="21">
        <f t="shared" si="19"/>
        <v>-1.5447831369280434</v>
      </c>
      <c r="U77" s="9">
        <v>-648093.13</v>
      </c>
      <c r="W77" s="9">
        <v>-264474.36</v>
      </c>
      <c r="Y77" s="9">
        <f t="shared" si="20"/>
        <v>-383618.77</v>
      </c>
      <c r="AA77" s="21">
        <f t="shared" si="21"/>
        <v>-1.4504951255010128</v>
      </c>
      <c r="AC77" s="9">
        <v>-2476122.45</v>
      </c>
      <c r="AE77" s="9">
        <v>-8261468.61</v>
      </c>
      <c r="AG77" s="9">
        <f t="shared" si="22"/>
        <v>5785346.16</v>
      </c>
      <c r="AI77" s="21">
        <f t="shared" si="23"/>
        <v>0.7002805957523331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0</v>
      </c>
      <c r="G78" s="5">
        <v>0</v>
      </c>
      <c r="I78" s="9">
        <f t="shared" si="16"/>
        <v>0</v>
      </c>
      <c r="K78" s="21">
        <f t="shared" si="17"/>
        <v>0</v>
      </c>
      <c r="M78" s="9">
        <v>0</v>
      </c>
      <c r="O78" s="9">
        <v>929933.6</v>
      </c>
      <c r="Q78" s="9">
        <f t="shared" si="18"/>
        <v>-929933.6</v>
      </c>
      <c r="S78" s="21" t="str">
        <f t="shared" si="19"/>
        <v>N.M.</v>
      </c>
      <c r="U78" s="9">
        <v>0</v>
      </c>
      <c r="W78" s="9">
        <v>0</v>
      </c>
      <c r="Y78" s="9">
        <f t="shared" si="20"/>
        <v>0</v>
      </c>
      <c r="AA78" s="21">
        <f t="shared" si="21"/>
        <v>0</v>
      </c>
      <c r="AC78" s="9">
        <v>0</v>
      </c>
      <c r="AE78" s="9">
        <v>11125670.89</v>
      </c>
      <c r="AG78" s="9">
        <f t="shared" si="22"/>
        <v>-11125670.89</v>
      </c>
      <c r="AI78" s="21" t="str">
        <f t="shared" si="23"/>
        <v>N.M.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0</v>
      </c>
      <c r="G79" s="5">
        <v>0</v>
      </c>
      <c r="I79" s="9">
        <f t="shared" si="16"/>
        <v>0</v>
      </c>
      <c r="K79" s="21">
        <f t="shared" si="17"/>
        <v>0</v>
      </c>
      <c r="M79" s="9">
        <v>0</v>
      </c>
      <c r="O79" s="9">
        <v>-686939.26</v>
      </c>
      <c r="Q79" s="9">
        <f t="shared" si="18"/>
        <v>686939.26</v>
      </c>
      <c r="S79" s="21" t="str">
        <f t="shared" si="19"/>
        <v>N.M.</v>
      </c>
      <c r="U79" s="9">
        <v>0</v>
      </c>
      <c r="W79" s="9">
        <v>0</v>
      </c>
      <c r="Y79" s="9">
        <f t="shared" si="20"/>
        <v>0</v>
      </c>
      <c r="AA79" s="21">
        <f t="shared" si="21"/>
        <v>0</v>
      </c>
      <c r="AC79" s="9">
        <v>0</v>
      </c>
      <c r="AE79" s="9">
        <v>-4908849.19</v>
      </c>
      <c r="AG79" s="9">
        <f t="shared" si="22"/>
        <v>4908849.19</v>
      </c>
      <c r="AI79" s="21" t="str">
        <f t="shared" si="23"/>
        <v>N.M.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0</v>
      </c>
      <c r="I80" s="9">
        <f t="shared" si="16"/>
        <v>0</v>
      </c>
      <c r="K80" s="21">
        <f t="shared" si="17"/>
        <v>0</v>
      </c>
      <c r="M80" s="9">
        <v>0</v>
      </c>
      <c r="O80" s="9">
        <v>-139427.12</v>
      </c>
      <c r="Q80" s="9">
        <f t="shared" si="18"/>
        <v>139427.12</v>
      </c>
      <c r="S80" s="21" t="str">
        <f t="shared" si="19"/>
        <v>N.M.</v>
      </c>
      <c r="U80" s="9">
        <v>0</v>
      </c>
      <c r="W80" s="9">
        <v>0</v>
      </c>
      <c r="Y80" s="9">
        <f t="shared" si="20"/>
        <v>0</v>
      </c>
      <c r="AA80" s="21">
        <f t="shared" si="21"/>
        <v>0</v>
      </c>
      <c r="AC80" s="9">
        <v>0</v>
      </c>
      <c r="AE80" s="9">
        <v>-824852.1</v>
      </c>
      <c r="AG80" s="9">
        <f t="shared" si="22"/>
        <v>824852.1</v>
      </c>
      <c r="AI80" s="21" t="str">
        <f t="shared" si="23"/>
        <v>N.M.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3294.85</v>
      </c>
      <c r="G81" s="5">
        <v>394.92</v>
      </c>
      <c r="I81" s="9">
        <f t="shared" si="16"/>
        <v>2899.93</v>
      </c>
      <c r="K81" s="21">
        <f t="shared" si="17"/>
        <v>7.343082143218879</v>
      </c>
      <c r="M81" s="9">
        <v>10221.07</v>
      </c>
      <c r="O81" s="9">
        <v>-5939.08</v>
      </c>
      <c r="Q81" s="9">
        <f t="shared" si="18"/>
        <v>16160.15</v>
      </c>
      <c r="S81" s="21">
        <f t="shared" si="19"/>
        <v>2.720985405146925</v>
      </c>
      <c r="U81" s="9">
        <v>7277.58</v>
      </c>
      <c r="W81" s="9">
        <v>926.22</v>
      </c>
      <c r="Y81" s="9">
        <f t="shared" si="20"/>
        <v>6351.36</v>
      </c>
      <c r="AA81" s="21">
        <f t="shared" si="21"/>
        <v>6.85729092440241</v>
      </c>
      <c r="AC81" s="9">
        <v>60463.41</v>
      </c>
      <c r="AE81" s="9">
        <v>39689.94</v>
      </c>
      <c r="AG81" s="9">
        <f t="shared" si="22"/>
        <v>20773.47</v>
      </c>
      <c r="AI81" s="21">
        <f t="shared" si="23"/>
        <v>0.523393837330064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-3055.7200000000003</v>
      </c>
      <c r="G82" s="5">
        <v>0</v>
      </c>
      <c r="I82" s="9">
        <f t="shared" si="16"/>
        <v>-3055.7200000000003</v>
      </c>
      <c r="K82" s="21" t="str">
        <f t="shared" si="17"/>
        <v>N.M.</v>
      </c>
      <c r="M82" s="9">
        <v>-7047.0199999999995</v>
      </c>
      <c r="O82" s="9">
        <v>0</v>
      </c>
      <c r="Q82" s="9">
        <f t="shared" si="18"/>
        <v>-7047.0199999999995</v>
      </c>
      <c r="S82" s="21" t="str">
        <f t="shared" si="19"/>
        <v>N.M.</v>
      </c>
      <c r="U82" s="9">
        <v>-5622.7</v>
      </c>
      <c r="W82" s="9">
        <v>0</v>
      </c>
      <c r="Y82" s="9">
        <f t="shared" si="20"/>
        <v>-5622.7</v>
      </c>
      <c r="AA82" s="21" t="str">
        <f t="shared" si="21"/>
        <v>N.M.</v>
      </c>
      <c r="AC82" s="9">
        <v>-19930.07</v>
      </c>
      <c r="AE82" s="9">
        <v>-10.36</v>
      </c>
      <c r="AG82" s="9">
        <f t="shared" si="22"/>
        <v>-19919.71</v>
      </c>
      <c r="AI82" s="21" t="str">
        <f t="shared" si="23"/>
        <v>N.M.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0</v>
      </c>
      <c r="G83" s="5">
        <v>-70830.19</v>
      </c>
      <c r="I83" s="9">
        <f t="shared" si="16"/>
        <v>70830.19</v>
      </c>
      <c r="K83" s="21" t="str">
        <f t="shared" si="17"/>
        <v>N.M.</v>
      </c>
      <c r="M83" s="9">
        <v>0</v>
      </c>
      <c r="O83" s="9">
        <v>-276305.82999999996</v>
      </c>
      <c r="Q83" s="9">
        <f t="shared" si="18"/>
        <v>276305.82999999996</v>
      </c>
      <c r="S83" s="21" t="str">
        <f t="shared" si="19"/>
        <v>N.M.</v>
      </c>
      <c r="U83" s="9">
        <v>0</v>
      </c>
      <c r="W83" s="9">
        <v>-185975.24</v>
      </c>
      <c r="Y83" s="9">
        <f t="shared" si="20"/>
        <v>185975.24</v>
      </c>
      <c r="AA83" s="21" t="str">
        <f t="shared" si="21"/>
        <v>N.M.</v>
      </c>
      <c r="AC83" s="9">
        <v>-2462.41</v>
      </c>
      <c r="AE83" s="9">
        <v>-773630.09</v>
      </c>
      <c r="AG83" s="9">
        <f t="shared" si="22"/>
        <v>771167.6799999999</v>
      </c>
      <c r="AI83" s="21">
        <f t="shared" si="23"/>
        <v>0.9968170705459504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242937.14</v>
      </c>
      <c r="G84" s="5">
        <v>202395.37</v>
      </c>
      <c r="I84" s="9">
        <f t="shared" si="16"/>
        <v>40541.77000000002</v>
      </c>
      <c r="K84" s="21">
        <f t="shared" si="17"/>
        <v>0.20030976993199015</v>
      </c>
      <c r="M84" s="9">
        <v>584482.96</v>
      </c>
      <c r="O84" s="9">
        <v>635382.03</v>
      </c>
      <c r="Q84" s="9">
        <f t="shared" si="18"/>
        <v>-50899.070000000065</v>
      </c>
      <c r="S84" s="21">
        <f t="shared" si="19"/>
        <v>-0.08010782111669111</v>
      </c>
      <c r="U84" s="9">
        <v>426601.58</v>
      </c>
      <c r="W84" s="9">
        <v>459314.92</v>
      </c>
      <c r="Y84" s="9">
        <f t="shared" si="20"/>
        <v>-32713.339999999967</v>
      </c>
      <c r="AA84" s="21">
        <f t="shared" si="21"/>
        <v>-0.07122202779739872</v>
      </c>
      <c r="AC84" s="9">
        <v>1747784.46</v>
      </c>
      <c r="AE84" s="9">
        <v>1747221.94</v>
      </c>
      <c r="AG84" s="9">
        <f t="shared" si="22"/>
        <v>562.5200000000186</v>
      </c>
      <c r="AI84" s="21">
        <f t="shared" si="23"/>
        <v>0.0003219510853898839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21925.31</v>
      </c>
      <c r="G85" s="5">
        <v>32924.67</v>
      </c>
      <c r="I85" s="9">
        <f t="shared" si="16"/>
        <v>-10999.359999999997</v>
      </c>
      <c r="K85" s="21">
        <f t="shared" si="17"/>
        <v>-0.334076545034468</v>
      </c>
      <c r="M85" s="9">
        <v>62990.83</v>
      </c>
      <c r="O85" s="9">
        <v>80110.87</v>
      </c>
      <c r="Q85" s="9">
        <f t="shared" si="18"/>
        <v>-17120.039999999994</v>
      </c>
      <c r="S85" s="21">
        <f t="shared" si="19"/>
        <v>-0.21370433250818516</v>
      </c>
      <c r="U85" s="9">
        <v>42930.15</v>
      </c>
      <c r="W85" s="9">
        <v>55596.37</v>
      </c>
      <c r="Y85" s="9">
        <f t="shared" si="20"/>
        <v>-12666.220000000001</v>
      </c>
      <c r="AA85" s="21">
        <f t="shared" si="21"/>
        <v>-0.2278245863893632</v>
      </c>
      <c r="AC85" s="9">
        <v>386246.28</v>
      </c>
      <c r="AE85" s="9">
        <v>426018.148</v>
      </c>
      <c r="AG85" s="9">
        <f t="shared" si="22"/>
        <v>-39771.86799999996</v>
      </c>
      <c r="AI85" s="21">
        <f t="shared" si="23"/>
        <v>-0.09335721538322814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342498.88</v>
      </c>
      <c r="G86" s="5">
        <v>318682.62</v>
      </c>
      <c r="I86" s="9">
        <f t="shared" si="16"/>
        <v>23816.26000000001</v>
      </c>
      <c r="K86" s="21">
        <f t="shared" si="17"/>
        <v>0.0747334762090258</v>
      </c>
      <c r="M86" s="9">
        <v>1001713.6900000001</v>
      </c>
      <c r="O86" s="9">
        <v>1311758.62</v>
      </c>
      <c r="Q86" s="9">
        <f t="shared" si="18"/>
        <v>-310044.93000000005</v>
      </c>
      <c r="S86" s="21">
        <f t="shared" si="19"/>
        <v>-0.2363582180996074</v>
      </c>
      <c r="U86" s="9">
        <v>683812.93</v>
      </c>
      <c r="W86" s="9">
        <v>835406.92</v>
      </c>
      <c r="Y86" s="9">
        <f t="shared" si="20"/>
        <v>-151593.99</v>
      </c>
      <c r="AA86" s="21">
        <f t="shared" si="21"/>
        <v>-0.18146125722779502</v>
      </c>
      <c r="AC86" s="9">
        <v>4119065.1300000004</v>
      </c>
      <c r="AE86" s="9">
        <v>11331324.17</v>
      </c>
      <c r="AG86" s="9">
        <f t="shared" si="22"/>
        <v>-7212259.039999999</v>
      </c>
      <c r="AI86" s="21">
        <f t="shared" si="23"/>
        <v>-0.6364886337904495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2300</v>
      </c>
      <c r="G87" s="5">
        <v>2300</v>
      </c>
      <c r="I87" s="9">
        <f t="shared" si="16"/>
        <v>0</v>
      </c>
      <c r="K87" s="21">
        <f t="shared" si="17"/>
        <v>0</v>
      </c>
      <c r="M87" s="9">
        <v>18708.93</v>
      </c>
      <c r="O87" s="9">
        <v>16908.36</v>
      </c>
      <c r="Q87" s="9">
        <f t="shared" si="18"/>
        <v>1800.5699999999997</v>
      </c>
      <c r="S87" s="21">
        <f t="shared" si="19"/>
        <v>0.10648992569356222</v>
      </c>
      <c r="U87" s="9">
        <v>4600</v>
      </c>
      <c r="W87" s="9">
        <v>4600</v>
      </c>
      <c r="Y87" s="9">
        <f t="shared" si="20"/>
        <v>0</v>
      </c>
      <c r="AA87" s="21">
        <f t="shared" si="21"/>
        <v>0</v>
      </c>
      <c r="AC87" s="9">
        <v>83131.67</v>
      </c>
      <c r="AE87" s="9">
        <v>80145.49</v>
      </c>
      <c r="AG87" s="9">
        <f t="shared" si="22"/>
        <v>2986.179999999993</v>
      </c>
      <c r="AI87" s="21">
        <f t="shared" si="23"/>
        <v>0.0372594889618866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167532.11000000002</v>
      </c>
      <c r="G88" s="5">
        <v>161105.21</v>
      </c>
      <c r="I88" s="9">
        <f t="shared" si="16"/>
        <v>6426.900000000023</v>
      </c>
      <c r="K88" s="21">
        <f t="shared" si="17"/>
        <v>0.03989256461662552</v>
      </c>
      <c r="M88" s="9">
        <v>424909.22000000003</v>
      </c>
      <c r="O88" s="9">
        <v>393350.94000000006</v>
      </c>
      <c r="Q88" s="9">
        <f t="shared" si="18"/>
        <v>31558.27999999997</v>
      </c>
      <c r="S88" s="21">
        <f t="shared" si="19"/>
        <v>0.08022932397212516</v>
      </c>
      <c r="U88" s="9">
        <v>334082.28</v>
      </c>
      <c r="W88" s="9">
        <v>322997.10000000003</v>
      </c>
      <c r="Y88" s="9">
        <f t="shared" si="20"/>
        <v>11085.179999999993</v>
      </c>
      <c r="AA88" s="21">
        <f t="shared" si="21"/>
        <v>0.034319750858444215</v>
      </c>
      <c r="AC88" s="9">
        <v>1213490.61</v>
      </c>
      <c r="AE88" s="9">
        <v>915075.79</v>
      </c>
      <c r="AG88" s="9">
        <f t="shared" si="22"/>
        <v>298414.82000000007</v>
      </c>
      <c r="AI88" s="21">
        <f t="shared" si="23"/>
        <v>0.32610940346263567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5905.78</v>
      </c>
      <c r="G89" s="5">
        <v>-4122.29</v>
      </c>
      <c r="I89" s="9">
        <f t="shared" si="16"/>
        <v>10028.07</v>
      </c>
      <c r="K89" s="21">
        <f t="shared" si="17"/>
        <v>2.4326454470694685</v>
      </c>
      <c r="M89" s="9">
        <v>13018.94</v>
      </c>
      <c r="O89" s="9">
        <v>-48094.170000000006</v>
      </c>
      <c r="Q89" s="9">
        <f t="shared" si="18"/>
        <v>61113.11000000001</v>
      </c>
      <c r="S89" s="21">
        <f t="shared" si="19"/>
        <v>1.270696843297223</v>
      </c>
      <c r="U89" s="9">
        <v>12816.74</v>
      </c>
      <c r="W89" s="9">
        <v>-37712.37</v>
      </c>
      <c r="Y89" s="9">
        <f t="shared" si="20"/>
        <v>50529.11</v>
      </c>
      <c r="AA89" s="21">
        <f t="shared" si="21"/>
        <v>1.3398550661228663</v>
      </c>
      <c r="AC89" s="9">
        <v>16905.04</v>
      </c>
      <c r="AE89" s="9">
        <v>25887.72</v>
      </c>
      <c r="AG89" s="9">
        <f t="shared" si="22"/>
        <v>-8982.68</v>
      </c>
      <c r="AI89" s="21">
        <f t="shared" si="23"/>
        <v>-0.3469861386016227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0</v>
      </c>
      <c r="G90" s="5">
        <v>0</v>
      </c>
      <c r="I90" s="9">
        <f t="shared" si="16"/>
        <v>0</v>
      </c>
      <c r="K90" s="21">
        <f t="shared" si="17"/>
        <v>0</v>
      </c>
      <c r="M90" s="9">
        <v>0</v>
      </c>
      <c r="O90" s="9">
        <v>0</v>
      </c>
      <c r="Q90" s="9">
        <f t="shared" si="18"/>
        <v>0</v>
      </c>
      <c r="S90" s="21">
        <f t="shared" si="19"/>
        <v>0</v>
      </c>
      <c r="U90" s="9">
        <v>0</v>
      </c>
      <c r="W90" s="9">
        <v>0</v>
      </c>
      <c r="Y90" s="9">
        <f t="shared" si="20"/>
        <v>0</v>
      </c>
      <c r="AA90" s="21">
        <f t="shared" si="21"/>
        <v>0</v>
      </c>
      <c r="AC90" s="9">
        <v>0</v>
      </c>
      <c r="AE90" s="9">
        <v>-13344</v>
      </c>
      <c r="AG90" s="9">
        <f t="shared" si="22"/>
        <v>13344</v>
      </c>
      <c r="AI90" s="21" t="str">
        <f t="shared" si="23"/>
        <v>N.M.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6664.33</v>
      </c>
      <c r="G91" s="5">
        <v>7543.05</v>
      </c>
      <c r="I91" s="9">
        <f t="shared" si="16"/>
        <v>-878.7200000000003</v>
      </c>
      <c r="K91" s="21">
        <f t="shared" si="17"/>
        <v>-0.1164939911574231</v>
      </c>
      <c r="M91" s="9">
        <v>20574.43</v>
      </c>
      <c r="O91" s="9">
        <v>2135343.56</v>
      </c>
      <c r="Q91" s="9">
        <f t="shared" si="18"/>
        <v>-2114769.13</v>
      </c>
      <c r="S91" s="21">
        <f t="shared" si="19"/>
        <v>-0.990364815112</v>
      </c>
      <c r="U91" s="9">
        <v>17783.38</v>
      </c>
      <c r="W91" s="9">
        <v>1547469.53</v>
      </c>
      <c r="Y91" s="9">
        <f t="shared" si="20"/>
        <v>-1529686.1500000001</v>
      </c>
      <c r="AA91" s="21">
        <f t="shared" si="21"/>
        <v>-0.9885080903660831</v>
      </c>
      <c r="AC91" s="9">
        <v>525427.63</v>
      </c>
      <c r="AE91" s="9">
        <v>2767396.14</v>
      </c>
      <c r="AG91" s="9">
        <f t="shared" si="22"/>
        <v>-2241968.5100000002</v>
      </c>
      <c r="AI91" s="21">
        <f t="shared" si="23"/>
        <v>-0.8101364591771094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-17616.79</v>
      </c>
      <c r="G92" s="5">
        <v>70618.14</v>
      </c>
      <c r="I92" s="9">
        <f t="shared" si="16"/>
        <v>-88234.93</v>
      </c>
      <c r="K92" s="21">
        <f t="shared" si="17"/>
        <v>-1.2494655056052169</v>
      </c>
      <c r="M92" s="9">
        <v>-38121.99</v>
      </c>
      <c r="O92" s="9">
        <v>129082.46</v>
      </c>
      <c r="Q92" s="9">
        <f t="shared" si="18"/>
        <v>-167204.45</v>
      </c>
      <c r="S92" s="21">
        <f t="shared" si="19"/>
        <v>-1.2953305197313407</v>
      </c>
      <c r="U92" s="9">
        <v>-15857.53</v>
      </c>
      <c r="W92" s="9">
        <v>58809.83</v>
      </c>
      <c r="Y92" s="9">
        <f t="shared" si="20"/>
        <v>-74667.36</v>
      </c>
      <c r="AA92" s="21">
        <f t="shared" si="21"/>
        <v>-1.26964080664746</v>
      </c>
      <c r="AC92" s="9">
        <v>-1387.6000000000004</v>
      </c>
      <c r="AE92" s="9">
        <v>94529.33</v>
      </c>
      <c r="AG92" s="9">
        <f t="shared" si="22"/>
        <v>-95916.93000000001</v>
      </c>
      <c r="AI92" s="21">
        <f t="shared" si="23"/>
        <v>-1.0146790419439131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0</v>
      </c>
      <c r="G93" s="5">
        <v>0</v>
      </c>
      <c r="I93" s="9">
        <f t="shared" si="16"/>
        <v>0</v>
      </c>
      <c r="K93" s="21">
        <f t="shared" si="17"/>
        <v>0</v>
      </c>
      <c r="M93" s="9">
        <v>0</v>
      </c>
      <c r="O93" s="9">
        <v>-0.1</v>
      </c>
      <c r="Q93" s="9">
        <f t="shared" si="18"/>
        <v>0.1</v>
      </c>
      <c r="S93" s="21" t="str">
        <f t="shared" si="19"/>
        <v>N.M.</v>
      </c>
      <c r="U93" s="9">
        <v>0</v>
      </c>
      <c r="W93" s="9">
        <v>0</v>
      </c>
      <c r="Y93" s="9">
        <f t="shared" si="20"/>
        <v>0</v>
      </c>
      <c r="AA93" s="21">
        <f t="shared" si="21"/>
        <v>0</v>
      </c>
      <c r="AC93" s="9">
        <v>0.66</v>
      </c>
      <c r="AE93" s="9">
        <v>4.82</v>
      </c>
      <c r="AG93" s="9">
        <f t="shared" si="22"/>
        <v>-4.16</v>
      </c>
      <c r="AI93" s="21">
        <f t="shared" si="23"/>
        <v>-0.8630705394190871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-9.85</v>
      </c>
      <c r="G94" s="5">
        <v>-470.07</v>
      </c>
      <c r="I94" s="9">
        <f t="shared" si="16"/>
        <v>460.21999999999997</v>
      </c>
      <c r="K94" s="21">
        <f t="shared" si="17"/>
        <v>0.9790456740485459</v>
      </c>
      <c r="M94" s="9">
        <v>-23.36</v>
      </c>
      <c r="O94" s="9">
        <v>-477.42</v>
      </c>
      <c r="Q94" s="9">
        <f t="shared" si="18"/>
        <v>454.06</v>
      </c>
      <c r="S94" s="21">
        <f t="shared" si="19"/>
        <v>0.9510703363914372</v>
      </c>
      <c r="U94" s="9">
        <v>-16.02</v>
      </c>
      <c r="W94" s="9">
        <v>-478.26</v>
      </c>
      <c r="Y94" s="9">
        <f t="shared" si="20"/>
        <v>462.24</v>
      </c>
      <c r="AA94" s="21">
        <f t="shared" si="21"/>
        <v>0.9665035754610464</v>
      </c>
      <c r="AC94" s="9">
        <v>369.52000000000004</v>
      </c>
      <c r="AE94" s="9">
        <v>1117.44</v>
      </c>
      <c r="AG94" s="9">
        <f t="shared" si="22"/>
        <v>-747.9200000000001</v>
      </c>
      <c r="AI94" s="21">
        <f t="shared" si="23"/>
        <v>-0.6693155784650631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243423.01</v>
      </c>
      <c r="G95" s="5">
        <v>-47493.92</v>
      </c>
      <c r="I95" s="9">
        <f t="shared" si="16"/>
        <v>290916.93</v>
      </c>
      <c r="K95" s="21">
        <f t="shared" si="17"/>
        <v>6.125350992295435</v>
      </c>
      <c r="M95" s="9">
        <v>554885.84</v>
      </c>
      <c r="O95" s="9">
        <v>-130729.73000000001</v>
      </c>
      <c r="Q95" s="9">
        <f t="shared" si="18"/>
        <v>685615.57</v>
      </c>
      <c r="S95" s="21">
        <f t="shared" si="19"/>
        <v>5.244526780557107</v>
      </c>
      <c r="U95" s="9">
        <v>486798.31</v>
      </c>
      <c r="W95" s="9">
        <v>-82304.25</v>
      </c>
      <c r="Y95" s="9">
        <f t="shared" si="20"/>
        <v>569102.56</v>
      </c>
      <c r="AA95" s="21">
        <f t="shared" si="21"/>
        <v>6.91461935440758</v>
      </c>
      <c r="AC95" s="9">
        <v>1508854.99</v>
      </c>
      <c r="AE95" s="9">
        <v>-326927.29000000004</v>
      </c>
      <c r="AG95" s="9">
        <f t="shared" si="22"/>
        <v>1835782.28</v>
      </c>
      <c r="AI95" s="21">
        <f t="shared" si="23"/>
        <v>5.6152616687337416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-80.29</v>
      </c>
      <c r="G96" s="5">
        <v>-123.04</v>
      </c>
      <c r="I96" s="9">
        <f t="shared" si="16"/>
        <v>42.75</v>
      </c>
      <c r="K96" s="21">
        <f t="shared" si="17"/>
        <v>0.3474479843953186</v>
      </c>
      <c r="M96" s="9">
        <v>-438.63</v>
      </c>
      <c r="O96" s="9">
        <v>-311.99</v>
      </c>
      <c r="Q96" s="9">
        <f t="shared" si="18"/>
        <v>-126.63999999999999</v>
      </c>
      <c r="S96" s="21">
        <f t="shared" si="19"/>
        <v>-0.40591044584762326</v>
      </c>
      <c r="U96" s="9">
        <v>-273.06</v>
      </c>
      <c r="W96" s="9">
        <v>-156.31</v>
      </c>
      <c r="Y96" s="9">
        <f t="shared" si="20"/>
        <v>-116.75</v>
      </c>
      <c r="AA96" s="21">
        <f t="shared" si="21"/>
        <v>-0.7469131853368306</v>
      </c>
      <c r="AC96" s="9">
        <v>-1802.72</v>
      </c>
      <c r="AE96" s="9">
        <v>366.88000000000005</v>
      </c>
      <c r="AG96" s="9">
        <f t="shared" si="22"/>
        <v>-2169.6</v>
      </c>
      <c r="AI96" s="21">
        <f t="shared" si="23"/>
        <v>-5.913650239860444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17616.79</v>
      </c>
      <c r="G97" s="5">
        <v>-70618.14</v>
      </c>
      <c r="I97" s="9">
        <f t="shared" si="16"/>
        <v>88234.93</v>
      </c>
      <c r="K97" s="21">
        <f t="shared" si="17"/>
        <v>1.2494655056052169</v>
      </c>
      <c r="M97" s="9">
        <v>38121.99</v>
      </c>
      <c r="O97" s="9">
        <v>-129082.46</v>
      </c>
      <c r="Q97" s="9">
        <f t="shared" si="18"/>
        <v>167204.45</v>
      </c>
      <c r="S97" s="21">
        <f t="shared" si="19"/>
        <v>1.2953305197313407</v>
      </c>
      <c r="U97" s="9">
        <v>15857.53</v>
      </c>
      <c r="W97" s="9">
        <v>-58809.83</v>
      </c>
      <c r="Y97" s="9">
        <f t="shared" si="20"/>
        <v>74667.36</v>
      </c>
      <c r="AA97" s="21">
        <f t="shared" si="21"/>
        <v>1.26964080664746</v>
      </c>
      <c r="AC97" s="9">
        <v>1387.6000000000004</v>
      </c>
      <c r="AE97" s="9">
        <v>-94529.33</v>
      </c>
      <c r="AG97" s="9">
        <f t="shared" si="22"/>
        <v>95916.93000000001</v>
      </c>
      <c r="AI97" s="21">
        <f t="shared" si="23"/>
        <v>1.0146790419439131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-90262.53</v>
      </c>
      <c r="G98" s="5">
        <v>0</v>
      </c>
      <c r="I98" s="9">
        <f t="shared" si="16"/>
        <v>-90262.53</v>
      </c>
      <c r="K98" s="21" t="str">
        <f t="shared" si="17"/>
        <v>N.M.</v>
      </c>
      <c r="M98" s="9">
        <v>-187247.89</v>
      </c>
      <c r="O98" s="9">
        <v>0</v>
      </c>
      <c r="Q98" s="9">
        <f t="shared" si="18"/>
        <v>-187247.89</v>
      </c>
      <c r="S98" s="21" t="str">
        <f t="shared" si="19"/>
        <v>N.M.</v>
      </c>
      <c r="U98" s="9">
        <v>-170718.6</v>
      </c>
      <c r="W98" s="9">
        <v>0</v>
      </c>
      <c r="Y98" s="9">
        <f t="shared" si="20"/>
        <v>-170718.6</v>
      </c>
      <c r="AA98" s="21" t="str">
        <f t="shared" si="21"/>
        <v>N.M.</v>
      </c>
      <c r="AC98" s="9">
        <v>-437097.04000000004</v>
      </c>
      <c r="AE98" s="9">
        <v>0</v>
      </c>
      <c r="AG98" s="9">
        <f t="shared" si="22"/>
        <v>-437097.04000000004</v>
      </c>
      <c r="AI98" s="21" t="str">
        <f t="shared" si="23"/>
        <v>N.M.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1147.83</v>
      </c>
      <c r="G99" s="5">
        <v>1150.49</v>
      </c>
      <c r="I99" s="9">
        <f t="shared" si="16"/>
        <v>-2.660000000000082</v>
      </c>
      <c r="K99" s="21">
        <f t="shared" si="17"/>
        <v>-0.002312058340359396</v>
      </c>
      <c r="M99" s="9">
        <v>3742.61</v>
      </c>
      <c r="O99" s="9">
        <v>3705.8940000000002</v>
      </c>
      <c r="Q99" s="9">
        <f t="shared" si="18"/>
        <v>36.715999999999894</v>
      </c>
      <c r="S99" s="21">
        <f t="shared" si="19"/>
        <v>0.009907460925757696</v>
      </c>
      <c r="U99" s="9">
        <v>2047.46</v>
      </c>
      <c r="W99" s="9">
        <v>2415.764</v>
      </c>
      <c r="Y99" s="9">
        <f t="shared" si="20"/>
        <v>-368.3040000000001</v>
      </c>
      <c r="AA99" s="21">
        <f t="shared" si="21"/>
        <v>-0.15245860108851694</v>
      </c>
      <c r="AC99" s="9">
        <v>14966.069</v>
      </c>
      <c r="AE99" s="9">
        <v>15187.264</v>
      </c>
      <c r="AG99" s="9">
        <f t="shared" si="22"/>
        <v>-221.1949999999997</v>
      </c>
      <c r="AI99" s="21">
        <f t="shared" si="23"/>
        <v>-0.014564506154630598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7131.29</v>
      </c>
      <c r="G100" s="5">
        <v>6437.14</v>
      </c>
      <c r="I100" s="9">
        <f t="shared" si="16"/>
        <v>694.1499999999996</v>
      </c>
      <c r="K100" s="21">
        <f t="shared" si="17"/>
        <v>0.107835156606816</v>
      </c>
      <c r="M100" s="9">
        <v>19983.83</v>
      </c>
      <c r="O100" s="9">
        <v>19360.357</v>
      </c>
      <c r="Q100" s="9">
        <f t="shared" si="18"/>
        <v>623.4730000000018</v>
      </c>
      <c r="S100" s="21">
        <f t="shared" si="19"/>
        <v>0.032203590047435685</v>
      </c>
      <c r="U100" s="9">
        <v>13296.59</v>
      </c>
      <c r="W100" s="9">
        <v>12831.717</v>
      </c>
      <c r="Y100" s="9">
        <f t="shared" si="20"/>
        <v>464.8729999999996</v>
      </c>
      <c r="AA100" s="21">
        <f t="shared" si="21"/>
        <v>0.03622843303043541</v>
      </c>
      <c r="AC100" s="9">
        <v>77702.484</v>
      </c>
      <c r="AE100" s="9">
        <v>77561.427</v>
      </c>
      <c r="AG100" s="9">
        <f t="shared" si="22"/>
        <v>141.0570000000007</v>
      </c>
      <c r="AI100" s="21">
        <f t="shared" si="23"/>
        <v>0.0018186488497691088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89464.34</v>
      </c>
      <c r="G101" s="5">
        <v>84630.97</v>
      </c>
      <c r="I101" s="9">
        <f t="shared" si="16"/>
        <v>4833.369999999995</v>
      </c>
      <c r="K101" s="21">
        <f t="shared" si="17"/>
        <v>0.05711112610430904</v>
      </c>
      <c r="M101" s="9">
        <v>226648.32</v>
      </c>
      <c r="O101" s="9">
        <v>311072.27</v>
      </c>
      <c r="Q101" s="9">
        <f t="shared" si="18"/>
        <v>-84423.95000000001</v>
      </c>
      <c r="S101" s="21">
        <f t="shared" si="19"/>
        <v>-0.27139657932222633</v>
      </c>
      <c r="U101" s="9">
        <v>158993.2</v>
      </c>
      <c r="W101" s="9">
        <v>195193.98</v>
      </c>
      <c r="Y101" s="9">
        <f t="shared" si="20"/>
        <v>-36200.78</v>
      </c>
      <c r="AA101" s="21">
        <f t="shared" si="21"/>
        <v>-0.18546053520707964</v>
      </c>
      <c r="AC101" s="9">
        <v>842092.3700000001</v>
      </c>
      <c r="AE101" s="9">
        <v>1234280.18</v>
      </c>
      <c r="AG101" s="9">
        <f t="shared" si="22"/>
        <v>-392187.8099999998</v>
      </c>
      <c r="AI101" s="21">
        <f t="shared" si="23"/>
        <v>-0.317746178181359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6943.24</v>
      </c>
      <c r="G102" s="5">
        <v>12378.36</v>
      </c>
      <c r="I102" s="9">
        <f t="shared" si="16"/>
        <v>-5435.120000000001</v>
      </c>
      <c r="K102" s="21">
        <f t="shared" si="17"/>
        <v>-0.4390823986376225</v>
      </c>
      <c r="M102" s="9">
        <v>38882.19</v>
      </c>
      <c r="O102" s="9">
        <v>45385.664000000004</v>
      </c>
      <c r="Q102" s="9">
        <f t="shared" si="18"/>
        <v>-6503.474000000002</v>
      </c>
      <c r="S102" s="21">
        <f t="shared" si="19"/>
        <v>-0.14329357393559344</v>
      </c>
      <c r="U102" s="9">
        <v>23249.75</v>
      </c>
      <c r="W102" s="9">
        <v>29062.574</v>
      </c>
      <c r="Y102" s="9">
        <f t="shared" si="20"/>
        <v>-5812.8240000000005</v>
      </c>
      <c r="AA102" s="21">
        <f t="shared" si="21"/>
        <v>-0.20001063911269526</v>
      </c>
      <c r="AC102" s="9">
        <v>149941.122</v>
      </c>
      <c r="AE102" s="9">
        <v>197109.554</v>
      </c>
      <c r="AG102" s="9">
        <f t="shared" si="22"/>
        <v>-47168.432</v>
      </c>
      <c r="AI102" s="21">
        <f t="shared" si="23"/>
        <v>-0.23930058712425475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324202.44</v>
      </c>
      <c r="G103" s="5">
        <v>258886.15</v>
      </c>
      <c r="I103" s="9">
        <f t="shared" si="16"/>
        <v>65316.29000000001</v>
      </c>
      <c r="K103" s="21">
        <f t="shared" si="17"/>
        <v>0.252297351557818</v>
      </c>
      <c r="M103" s="9">
        <v>1034745.6400000001</v>
      </c>
      <c r="O103" s="9">
        <v>854023.9409999999</v>
      </c>
      <c r="Q103" s="9">
        <f t="shared" si="18"/>
        <v>180721.69900000026</v>
      </c>
      <c r="S103" s="21">
        <f t="shared" si="19"/>
        <v>0.21161198219851812</v>
      </c>
      <c r="U103" s="9">
        <v>677110.8</v>
      </c>
      <c r="W103" s="9">
        <v>550551.391</v>
      </c>
      <c r="Y103" s="9">
        <f t="shared" si="20"/>
        <v>126559.4090000001</v>
      </c>
      <c r="AA103" s="21">
        <f t="shared" si="21"/>
        <v>0.2298775574249709</v>
      </c>
      <c r="AC103" s="9">
        <v>4008950.636</v>
      </c>
      <c r="AE103" s="9">
        <v>3561990.471</v>
      </c>
      <c r="AG103" s="9">
        <f t="shared" si="22"/>
        <v>446960.16500000004</v>
      </c>
      <c r="AI103" s="21">
        <f t="shared" si="23"/>
        <v>0.12548044938326844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8352</v>
      </c>
      <c r="G104" s="5">
        <v>7536</v>
      </c>
      <c r="I104" s="9">
        <f t="shared" si="16"/>
        <v>816</v>
      </c>
      <c r="K104" s="21">
        <f t="shared" si="17"/>
        <v>0.10828025477707007</v>
      </c>
      <c r="M104" s="9">
        <v>19428</v>
      </c>
      <c r="O104" s="9">
        <v>20208</v>
      </c>
      <c r="Q104" s="9">
        <f t="shared" si="18"/>
        <v>-780</v>
      </c>
      <c r="S104" s="21">
        <f t="shared" si="19"/>
        <v>-0.03859857482185273</v>
      </c>
      <c r="U104" s="9">
        <v>14832</v>
      </c>
      <c r="W104" s="9">
        <v>13872</v>
      </c>
      <c r="Y104" s="9">
        <f t="shared" si="20"/>
        <v>960</v>
      </c>
      <c r="AA104" s="21">
        <f t="shared" si="21"/>
        <v>0.06920415224913495</v>
      </c>
      <c r="AC104" s="9">
        <v>67056</v>
      </c>
      <c r="AE104" s="9">
        <v>83844</v>
      </c>
      <c r="AG104" s="9">
        <f t="shared" si="22"/>
        <v>-16788</v>
      </c>
      <c r="AI104" s="21">
        <f t="shared" si="23"/>
        <v>-0.20022899670817232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0</v>
      </c>
      <c r="G105" s="5">
        <v>-0.02</v>
      </c>
      <c r="I105" s="9">
        <f t="shared" si="16"/>
        <v>0.02</v>
      </c>
      <c r="K105" s="21" t="str">
        <f t="shared" si="17"/>
        <v>N.M.</v>
      </c>
      <c r="M105" s="9">
        <v>0</v>
      </c>
      <c r="O105" s="9">
        <v>0</v>
      </c>
      <c r="Q105" s="9">
        <f t="shared" si="18"/>
        <v>0</v>
      </c>
      <c r="S105" s="21">
        <f t="shared" si="19"/>
        <v>0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0</v>
      </c>
      <c r="AE105" s="9">
        <v>0</v>
      </c>
      <c r="AG105" s="9">
        <f t="shared" si="22"/>
        <v>0</v>
      </c>
      <c r="AI105" s="21">
        <f t="shared" si="23"/>
        <v>0</v>
      </c>
    </row>
    <row r="106" spans="1:68" s="17" customFormat="1" ht="12.75">
      <c r="A106" s="17" t="s">
        <v>88</v>
      </c>
      <c r="B106" s="98"/>
      <c r="C106" s="17" t="s">
        <v>89</v>
      </c>
      <c r="D106" s="18"/>
      <c r="E106" s="18">
        <v>59316563.81000001</v>
      </c>
      <c r="F106" s="99"/>
      <c r="G106" s="23">
        <v>52699681.389999986</v>
      </c>
      <c r="H106" s="100"/>
      <c r="I106" s="18">
        <f aca="true" t="shared" si="24" ref="I106:I115">+E106-G106</f>
        <v>6616882.420000024</v>
      </c>
      <c r="J106" s="37" t="str">
        <f>IF((+E106-G106)=(I106),"  ",$AO$511)</f>
        <v>  </v>
      </c>
      <c r="K106" s="40">
        <f aca="true" t="shared" si="25" ref="K106:K115">IF(G106&lt;0,IF(I106=0,0,IF(OR(G106=0,E106=0),"N.M.",IF(ABS(I106/G106)&gt;=10,"N.M.",I106/(-G106)))),IF(I106=0,0,IF(OR(G106=0,E106=0),"N.M.",IF(ABS(I106/G106)&gt;=10,"N.M.",I106/G106))))</f>
        <v>0.12555830026812284</v>
      </c>
      <c r="L106" s="39"/>
      <c r="M106" s="8">
        <v>173581569.06300008</v>
      </c>
      <c r="N106" s="18"/>
      <c r="O106" s="8">
        <v>178363169.13600004</v>
      </c>
      <c r="P106" s="18"/>
      <c r="Q106" s="18">
        <f aca="true" t="shared" si="26" ref="Q106:Q115">+M106-O106</f>
        <v>-4781600.072999954</v>
      </c>
      <c r="R106" s="37" t="str">
        <f>IF((+M106-O106)=(Q106),"  ",$AO$511)</f>
        <v>  </v>
      </c>
      <c r="S106" s="40">
        <f aca="true" t="shared" si="27" ref="S106:S115">IF(O106&lt;0,IF(Q106=0,0,IF(OR(O106=0,M106=0),"N.M.",IF(ABS(Q106/O106)&gt;=10,"N.M.",Q106/(-O106)))),IF(Q106=0,0,IF(OR(O106=0,M106=0),"N.M.",IF(ABS(Q106/O106)&gt;=10,"N.M.",Q106/O106))))</f>
        <v>-0.026808225577972515</v>
      </c>
      <c r="T106" s="39"/>
      <c r="U106" s="18">
        <v>122241587.55299997</v>
      </c>
      <c r="V106" s="18"/>
      <c r="W106" s="18">
        <v>117227720.356</v>
      </c>
      <c r="X106" s="18"/>
      <c r="Y106" s="18">
        <f aca="true" t="shared" si="28" ref="Y106:Y115">+U106-W106</f>
        <v>5013867.196999967</v>
      </c>
      <c r="Z106" s="37" t="str">
        <f>IF((+U106-W106)=(Y106),"  ",$AO$511)</f>
        <v>  </v>
      </c>
      <c r="AA106" s="40">
        <f aca="true" t="shared" si="29" ref="AA106:AA115">IF(W106&lt;0,IF(Y106=0,0,IF(OR(W106=0,U106=0),"N.M.",IF(ABS(Y106/W106)&gt;=10,"N.M.",Y106/(-W106)))),IF(Y106=0,0,IF(OR(W106=0,U106=0),"N.M.",IF(ABS(Y106/W106)&gt;=10,"N.M.",Y106/W106))))</f>
        <v>0.0427703207208477</v>
      </c>
      <c r="AB106" s="39"/>
      <c r="AC106" s="18">
        <v>593576568.0020005</v>
      </c>
      <c r="AD106" s="18"/>
      <c r="AE106" s="18">
        <v>648134078.7369996</v>
      </c>
      <c r="AF106" s="18"/>
      <c r="AG106" s="18">
        <f aca="true" t="shared" si="30" ref="AG106:AG115">+AC106-AE106</f>
        <v>-54557510.73499918</v>
      </c>
      <c r="AH106" s="37" t="str">
        <f>IF((+AC106-AE106)=(AG106),"  ",$AO$511)</f>
        <v>  </v>
      </c>
      <c r="AI106" s="40">
        <f aca="true" t="shared" si="31" ref="AI106:AI115">IF(AE106&lt;0,IF(AG106=0,0,IF(OR(AE106=0,AC106=0),"N.M.",IF(ABS(AG106/AE106)&gt;=10,"N.M.",AG106/(-AE106)))),IF(AG106=0,0,IF(OR(AE106=0,AC106=0),"N.M.",IF(ABS(AG106/AE106)&gt;=10,"N.M.",AG106/AE106))))</f>
        <v>-0.08417627235604375</v>
      </c>
      <c r="AJ106" s="39"/>
      <c r="AK106" s="99"/>
      <c r="AL106" s="101"/>
      <c r="AM106" s="100"/>
      <c r="AN106" s="101"/>
      <c r="AO106" s="100"/>
      <c r="AP106" s="100"/>
      <c r="AQ106" s="102"/>
      <c r="AR106" s="100"/>
      <c r="AS106" s="99"/>
      <c r="AT106" s="99"/>
      <c r="AU106" s="99"/>
      <c r="AV106" s="99"/>
      <c r="AW106" s="100"/>
      <c r="AX106" s="100"/>
      <c r="AY106" s="102"/>
      <c r="AZ106" s="100"/>
      <c r="BA106" s="99"/>
      <c r="BB106" s="99"/>
      <c r="BC106" s="100"/>
      <c r="BD106" s="100"/>
      <c r="BE106" s="102"/>
      <c r="BF106" s="103"/>
      <c r="BG106" s="18"/>
      <c r="BH106" s="104"/>
      <c r="BI106" s="18"/>
      <c r="BJ106" s="104"/>
      <c r="BK106" s="18"/>
      <c r="BL106" s="104"/>
      <c r="BM106" s="18"/>
      <c r="BN106" s="104"/>
      <c r="BO106" s="104"/>
      <c r="BP106" s="104"/>
    </row>
    <row r="107" spans="1:35" ht="12.75" outlineLevel="1">
      <c r="A107" s="1" t="s">
        <v>383</v>
      </c>
      <c r="B107" s="16" t="s">
        <v>384</v>
      </c>
      <c r="C107" s="1" t="s">
        <v>385</v>
      </c>
      <c r="E107" s="5">
        <v>12793.06</v>
      </c>
      <c r="G107" s="5">
        <v>-1856.95</v>
      </c>
      <c r="I107" s="9">
        <f t="shared" si="24"/>
        <v>14650.01</v>
      </c>
      <c r="K107" s="21">
        <f t="shared" si="25"/>
        <v>7.8892861951048765</v>
      </c>
      <c r="M107" s="9">
        <v>43662.41</v>
      </c>
      <c r="O107" s="9">
        <v>-29288.425</v>
      </c>
      <c r="Q107" s="9">
        <f t="shared" si="26"/>
        <v>72950.835</v>
      </c>
      <c r="S107" s="21">
        <f t="shared" si="27"/>
        <v>2.490773573519232</v>
      </c>
      <c r="U107" s="9">
        <v>31605.66</v>
      </c>
      <c r="W107" s="9">
        <v>-6253.71</v>
      </c>
      <c r="Y107" s="9">
        <f t="shared" si="28"/>
        <v>37859.37</v>
      </c>
      <c r="AA107" s="21">
        <f t="shared" si="29"/>
        <v>6.05390560163487</v>
      </c>
      <c r="AC107" s="9">
        <v>-73107.41</v>
      </c>
      <c r="AE107" s="9">
        <v>1283673.365</v>
      </c>
      <c r="AG107" s="9">
        <f t="shared" si="30"/>
        <v>-1356780.775</v>
      </c>
      <c r="AI107" s="21">
        <f t="shared" si="31"/>
        <v>-1.0569517230732601</v>
      </c>
    </row>
    <row r="108" spans="1:35" ht="12.75" outlineLevel="1">
      <c r="A108" s="1" t="s">
        <v>386</v>
      </c>
      <c r="B108" s="16" t="s">
        <v>387</v>
      </c>
      <c r="C108" s="1" t="s">
        <v>388</v>
      </c>
      <c r="E108" s="5">
        <v>104073.11</v>
      </c>
      <c r="G108" s="5">
        <v>8658.710000000001</v>
      </c>
      <c r="I108" s="9">
        <f t="shared" si="24"/>
        <v>95414.4</v>
      </c>
      <c r="K108" s="21" t="str">
        <f t="shared" si="25"/>
        <v>N.M.</v>
      </c>
      <c r="M108" s="9">
        <v>406036.75</v>
      </c>
      <c r="O108" s="9">
        <v>75090.17</v>
      </c>
      <c r="Q108" s="9">
        <f t="shared" si="26"/>
        <v>330946.58</v>
      </c>
      <c r="S108" s="21">
        <f t="shared" si="27"/>
        <v>4.407322289988157</v>
      </c>
      <c r="U108" s="9">
        <v>257283.38</v>
      </c>
      <c r="W108" s="9">
        <v>17313.03</v>
      </c>
      <c r="Y108" s="9">
        <f t="shared" si="28"/>
        <v>239970.35</v>
      </c>
      <c r="AA108" s="21" t="str">
        <f t="shared" si="29"/>
        <v>N.M.</v>
      </c>
      <c r="AC108" s="9">
        <v>805446.8200000001</v>
      </c>
      <c r="AE108" s="9">
        <v>1626753.51</v>
      </c>
      <c r="AG108" s="9">
        <f t="shared" si="30"/>
        <v>-821306.69</v>
      </c>
      <c r="AI108" s="21">
        <f t="shared" si="31"/>
        <v>-0.5048746997939473</v>
      </c>
    </row>
    <row r="109" spans="1:35" ht="12.75" outlineLevel="1">
      <c r="A109" s="1" t="s">
        <v>389</v>
      </c>
      <c r="B109" s="16" t="s">
        <v>390</v>
      </c>
      <c r="C109" s="1" t="s">
        <v>391</v>
      </c>
      <c r="E109" s="5">
        <v>4535764</v>
      </c>
      <c r="G109" s="5">
        <v>4201993</v>
      </c>
      <c r="I109" s="9">
        <f t="shared" si="24"/>
        <v>333771</v>
      </c>
      <c r="K109" s="21">
        <f t="shared" si="25"/>
        <v>0.0794315935319264</v>
      </c>
      <c r="M109" s="9">
        <v>15879314</v>
      </c>
      <c r="O109" s="9">
        <v>12452052</v>
      </c>
      <c r="Q109" s="9">
        <f t="shared" si="26"/>
        <v>3427262</v>
      </c>
      <c r="S109" s="21">
        <f t="shared" si="27"/>
        <v>0.2752367240355244</v>
      </c>
      <c r="U109" s="9">
        <v>9952950</v>
      </c>
      <c r="W109" s="9">
        <v>9572814</v>
      </c>
      <c r="Y109" s="9">
        <f t="shared" si="28"/>
        <v>380136</v>
      </c>
      <c r="AA109" s="21">
        <f t="shared" si="29"/>
        <v>0.03970995362492157</v>
      </c>
      <c r="AC109" s="9">
        <v>64454600.94</v>
      </c>
      <c r="AE109" s="9">
        <v>62353771.01</v>
      </c>
      <c r="AG109" s="9">
        <f t="shared" si="30"/>
        <v>2100829.9299999997</v>
      </c>
      <c r="AI109" s="21">
        <f t="shared" si="31"/>
        <v>0.033692107084639336</v>
      </c>
    </row>
    <row r="110" spans="1:35" ht="12.75" outlineLevel="1">
      <c r="A110" s="1" t="s">
        <v>392</v>
      </c>
      <c r="B110" s="16" t="s">
        <v>393</v>
      </c>
      <c r="C110" s="1" t="s">
        <v>394</v>
      </c>
      <c r="E110" s="5">
        <v>20969.789</v>
      </c>
      <c r="G110" s="5">
        <v>20568.21</v>
      </c>
      <c r="I110" s="9">
        <f t="shared" si="24"/>
        <v>401.57900000000154</v>
      </c>
      <c r="K110" s="21">
        <f t="shared" si="25"/>
        <v>0.019524256121461303</v>
      </c>
      <c r="M110" s="9">
        <v>62507.788</v>
      </c>
      <c r="O110" s="9">
        <v>62378.020000000004</v>
      </c>
      <c r="Q110" s="9">
        <f t="shared" si="26"/>
        <v>129.7679999999964</v>
      </c>
      <c r="S110" s="21">
        <f t="shared" si="27"/>
        <v>0.0020803481739240263</v>
      </c>
      <c r="U110" s="9">
        <v>41939.578</v>
      </c>
      <c r="W110" s="9">
        <v>41136.42</v>
      </c>
      <c r="Y110" s="9">
        <f t="shared" si="28"/>
        <v>803.1580000000031</v>
      </c>
      <c r="AA110" s="21">
        <f t="shared" si="29"/>
        <v>0.019524256121461303</v>
      </c>
      <c r="AC110" s="9">
        <v>247621.678</v>
      </c>
      <c r="AE110" s="9">
        <v>253552.41999999998</v>
      </c>
      <c r="AG110" s="9">
        <f t="shared" si="30"/>
        <v>-5930.741999999969</v>
      </c>
      <c r="AI110" s="21">
        <f t="shared" si="31"/>
        <v>-0.023390595128218335</v>
      </c>
    </row>
    <row r="111" spans="1:68" s="17" customFormat="1" ht="12.75">
      <c r="A111" s="17" t="s">
        <v>90</v>
      </c>
      <c r="B111" s="98"/>
      <c r="C111" s="17" t="s">
        <v>1086</v>
      </c>
      <c r="D111" s="18"/>
      <c r="E111" s="18">
        <v>4673599.959</v>
      </c>
      <c r="F111" s="18"/>
      <c r="G111" s="18">
        <v>4229362.97</v>
      </c>
      <c r="H111" s="18"/>
      <c r="I111" s="18">
        <f t="shared" si="24"/>
        <v>444236.98900000006</v>
      </c>
      <c r="J111" s="37" t="str">
        <f>IF((+E111-G111)=(I111),"  ",$AO$511)</f>
        <v>  </v>
      </c>
      <c r="K111" s="40">
        <f t="shared" si="25"/>
        <v>0.1050363830560516</v>
      </c>
      <c r="L111" s="39"/>
      <c r="M111" s="8">
        <v>16391520.948</v>
      </c>
      <c r="N111" s="18"/>
      <c r="O111" s="8">
        <v>12560231.764999999</v>
      </c>
      <c r="P111" s="18"/>
      <c r="Q111" s="18">
        <f t="shared" si="26"/>
        <v>3831289.183000002</v>
      </c>
      <c r="R111" s="37" t="str">
        <f>IF((+M111-O111)=(Q111),"  ",$AO$511)</f>
        <v>  </v>
      </c>
      <c r="S111" s="40">
        <f t="shared" si="27"/>
        <v>0.30503331902490594</v>
      </c>
      <c r="T111" s="39"/>
      <c r="U111" s="18">
        <v>10283778.617999999</v>
      </c>
      <c r="V111" s="18"/>
      <c r="W111" s="18">
        <v>9625009.74</v>
      </c>
      <c r="X111" s="18"/>
      <c r="Y111" s="18">
        <f t="shared" si="28"/>
        <v>658768.8779999986</v>
      </c>
      <c r="Z111" s="37" t="str">
        <f>IF((+U111-W111)=(Y111),"  ",$AO$511)</f>
        <v>  </v>
      </c>
      <c r="AA111" s="40">
        <f t="shared" si="29"/>
        <v>0.06844345053099121</v>
      </c>
      <c r="AB111" s="39"/>
      <c r="AC111" s="18">
        <v>65434562.028</v>
      </c>
      <c r="AD111" s="18"/>
      <c r="AE111" s="18">
        <v>65517750.305</v>
      </c>
      <c r="AF111" s="18"/>
      <c r="AG111" s="18">
        <f t="shared" si="30"/>
        <v>-83188.27700000256</v>
      </c>
      <c r="AH111" s="37" t="str">
        <f>IF((+AC111-AE111)=(AG111),"  ",$AO$511)</f>
        <v>  </v>
      </c>
      <c r="AI111" s="40">
        <f t="shared" si="31"/>
        <v>-0.0012697059440036058</v>
      </c>
      <c r="AJ111" s="39"/>
      <c r="AK111" s="18"/>
      <c r="AL111" s="18"/>
      <c r="AM111" s="18"/>
      <c r="AN111" s="18"/>
      <c r="AO111" s="18"/>
      <c r="AP111" s="85"/>
      <c r="AQ111" s="117"/>
      <c r="AR111" s="39"/>
      <c r="AS111" s="18"/>
      <c r="AT111" s="18"/>
      <c r="AU111" s="18"/>
      <c r="AV111" s="18"/>
      <c r="AW111" s="18"/>
      <c r="AX111" s="85"/>
      <c r="AY111" s="117"/>
      <c r="AZ111" s="39"/>
      <c r="BA111" s="18"/>
      <c r="BB111" s="18"/>
      <c r="BC111" s="18"/>
      <c r="BD111" s="85"/>
      <c r="BE111" s="117"/>
      <c r="BF111" s="39"/>
      <c r="BG111" s="18"/>
      <c r="BH111" s="104"/>
      <c r="BI111" s="18"/>
      <c r="BJ111" s="104"/>
      <c r="BK111" s="18"/>
      <c r="BL111" s="104"/>
      <c r="BM111" s="18"/>
      <c r="BN111" s="104"/>
      <c r="BO111" s="104"/>
      <c r="BP111" s="104"/>
    </row>
    <row r="112" spans="1:68" s="17" customFormat="1" ht="12.75">
      <c r="A112" s="17" t="s">
        <v>91</v>
      </c>
      <c r="B112" s="98"/>
      <c r="C112" s="17" t="s">
        <v>1087</v>
      </c>
      <c r="D112" s="18"/>
      <c r="E112" s="18">
        <v>63990163.76900001</v>
      </c>
      <c r="F112" s="18"/>
      <c r="G112" s="18">
        <v>56929044.36</v>
      </c>
      <c r="H112" s="18"/>
      <c r="I112" s="18">
        <f t="shared" si="24"/>
        <v>7061119.409000009</v>
      </c>
      <c r="J112" s="37" t="str">
        <f>IF((+E112-G112)=(I112),"  ",$AO$511)</f>
        <v>  </v>
      </c>
      <c r="K112" s="40">
        <f t="shared" si="25"/>
        <v>0.12403368945292462</v>
      </c>
      <c r="L112" s="39"/>
      <c r="M112" s="8">
        <v>189973090.011</v>
      </c>
      <c r="N112" s="18"/>
      <c r="O112" s="8">
        <v>190923400.901</v>
      </c>
      <c r="P112" s="18"/>
      <c r="Q112" s="18">
        <f t="shared" si="26"/>
        <v>-950310.8899999857</v>
      </c>
      <c r="R112" s="37" t="str">
        <f>IF((+M112-O112)=(Q112),"  ",$AO$511)</f>
        <v>  </v>
      </c>
      <c r="S112" s="40">
        <f t="shared" si="27"/>
        <v>-0.004977445852710077</v>
      </c>
      <c r="T112" s="39"/>
      <c r="U112" s="18">
        <v>132525366.171</v>
      </c>
      <c r="V112" s="18"/>
      <c r="W112" s="18">
        <v>126852730.09600002</v>
      </c>
      <c r="X112" s="18"/>
      <c r="Y112" s="18">
        <f t="shared" si="28"/>
        <v>5672636.074999988</v>
      </c>
      <c r="Z112" s="37" t="str">
        <f>IF((+U112-W112)=(Y112),"  ",$AO$511)</f>
        <v>  </v>
      </c>
      <c r="AA112" s="40">
        <f t="shared" si="29"/>
        <v>0.04471828135434714</v>
      </c>
      <c r="AB112" s="39"/>
      <c r="AC112" s="18">
        <v>659011130.03</v>
      </c>
      <c r="AD112" s="18"/>
      <c r="AE112" s="18">
        <v>713651829.0420002</v>
      </c>
      <c r="AF112" s="18"/>
      <c r="AG112" s="18">
        <f t="shared" si="30"/>
        <v>-54640699.0120002</v>
      </c>
      <c r="AH112" s="37" t="str">
        <f>IF((+AC112-AE112)=(AG112),"  ",$AO$511)</f>
        <v>  </v>
      </c>
      <c r="AI112" s="40">
        <f t="shared" si="31"/>
        <v>-0.0765649253437063</v>
      </c>
      <c r="AJ112" s="39"/>
      <c r="AK112" s="18"/>
      <c r="AL112" s="18"/>
      <c r="AM112" s="18"/>
      <c r="AN112" s="18"/>
      <c r="AO112" s="18"/>
      <c r="AP112" s="85"/>
      <c r="AQ112" s="117"/>
      <c r="AR112" s="39"/>
      <c r="AS112" s="18"/>
      <c r="AT112" s="18"/>
      <c r="AU112" s="18"/>
      <c r="AV112" s="18"/>
      <c r="AW112" s="18"/>
      <c r="AX112" s="85"/>
      <c r="AY112" s="117"/>
      <c r="AZ112" s="39"/>
      <c r="BA112" s="18"/>
      <c r="BB112" s="18"/>
      <c r="BC112" s="18"/>
      <c r="BD112" s="85"/>
      <c r="BE112" s="117"/>
      <c r="BF112" s="39"/>
      <c r="BG112" s="18"/>
      <c r="BH112" s="104"/>
      <c r="BI112" s="18"/>
      <c r="BJ112" s="104"/>
      <c r="BK112" s="18"/>
      <c r="BL112" s="104"/>
      <c r="BM112" s="18"/>
      <c r="BN112" s="104"/>
      <c r="BO112" s="104"/>
      <c r="BP112" s="104"/>
    </row>
    <row r="113" spans="1:35" ht="12.75" outlineLevel="1">
      <c r="A113" s="1" t="s">
        <v>395</v>
      </c>
      <c r="B113" s="16" t="s">
        <v>396</v>
      </c>
      <c r="C113" s="1" t="s">
        <v>397</v>
      </c>
      <c r="E113" s="5">
        <v>0</v>
      </c>
      <c r="G113" s="5">
        <v>0</v>
      </c>
      <c r="I113" s="9">
        <f t="shared" si="24"/>
        <v>0</v>
      </c>
      <c r="K113" s="21">
        <f t="shared" si="25"/>
        <v>0</v>
      </c>
      <c r="M113" s="9">
        <v>0</v>
      </c>
      <c r="O113" s="9">
        <v>-12698791.46</v>
      </c>
      <c r="Q113" s="9">
        <f t="shared" si="26"/>
        <v>12698791.46</v>
      </c>
      <c r="S113" s="21" t="str">
        <f t="shared" si="27"/>
        <v>N.M.</v>
      </c>
      <c r="U113" s="9">
        <v>0</v>
      </c>
      <c r="W113" s="9">
        <v>0</v>
      </c>
      <c r="Y113" s="9">
        <f t="shared" si="28"/>
        <v>0</v>
      </c>
      <c r="AA113" s="21">
        <f t="shared" si="29"/>
        <v>0</v>
      </c>
      <c r="AC113" s="9">
        <v>0</v>
      </c>
      <c r="AE113" s="9">
        <v>-12698791.46</v>
      </c>
      <c r="AG113" s="9">
        <f t="shared" si="30"/>
        <v>12698791.46</v>
      </c>
      <c r="AI113" s="21" t="str">
        <f t="shared" si="31"/>
        <v>N.M.</v>
      </c>
    </row>
    <row r="114" spans="1:68" s="90" customFormat="1" ht="12.75">
      <c r="A114" s="90" t="s">
        <v>27</v>
      </c>
      <c r="B114" s="91"/>
      <c r="C114" s="77" t="s">
        <v>1088</v>
      </c>
      <c r="D114" s="105"/>
      <c r="E114" s="105">
        <v>0</v>
      </c>
      <c r="F114" s="105"/>
      <c r="G114" s="105">
        <v>0</v>
      </c>
      <c r="H114" s="105"/>
      <c r="I114" s="9">
        <f t="shared" si="24"/>
        <v>0</v>
      </c>
      <c r="J114" s="37" t="str">
        <f>IF((+E114-G114)=(I114),"  ",$AO$511)</f>
        <v>  </v>
      </c>
      <c r="K114" s="38">
        <f t="shared" si="25"/>
        <v>0</v>
      </c>
      <c r="L114" s="39"/>
      <c r="M114" s="5">
        <v>0</v>
      </c>
      <c r="N114" s="9"/>
      <c r="O114" s="5">
        <v>-12698791.46</v>
      </c>
      <c r="P114" s="9"/>
      <c r="Q114" s="9">
        <f t="shared" si="26"/>
        <v>12698791.46</v>
      </c>
      <c r="R114" s="37" t="str">
        <f>IF((+M114-O114)=(Q114),"  ",$AO$511)</f>
        <v>  </v>
      </c>
      <c r="S114" s="38" t="str">
        <f t="shared" si="27"/>
        <v>N.M.</v>
      </c>
      <c r="T114" s="39"/>
      <c r="U114" s="9">
        <v>0</v>
      </c>
      <c r="V114" s="9"/>
      <c r="W114" s="9">
        <v>0</v>
      </c>
      <c r="X114" s="9"/>
      <c r="Y114" s="9">
        <f t="shared" si="28"/>
        <v>0</v>
      </c>
      <c r="Z114" s="37" t="str">
        <f>IF((+U114-W114)=(Y114),"  ",$AO$511)</f>
        <v>  </v>
      </c>
      <c r="AA114" s="38">
        <f t="shared" si="29"/>
        <v>0</v>
      </c>
      <c r="AB114" s="39"/>
      <c r="AC114" s="9">
        <v>0</v>
      </c>
      <c r="AD114" s="9"/>
      <c r="AE114" s="9">
        <v>-12698791.46</v>
      </c>
      <c r="AF114" s="9"/>
      <c r="AG114" s="9">
        <f t="shared" si="30"/>
        <v>12698791.46</v>
      </c>
      <c r="AH114" s="37" t="str">
        <f>IF((+AC114-AE114)=(AG114),"  ",$AO$511)</f>
        <v>  </v>
      </c>
      <c r="AI114" s="38" t="str">
        <f t="shared" si="31"/>
        <v>N.M.</v>
      </c>
      <c r="AJ114" s="39"/>
      <c r="AK114" s="105"/>
      <c r="AL114" s="105"/>
      <c r="AM114" s="105"/>
      <c r="AN114" s="105"/>
      <c r="AO114" s="105"/>
      <c r="AP114" s="106"/>
      <c r="AQ114" s="107"/>
      <c r="AR114" s="108"/>
      <c r="AS114" s="105"/>
      <c r="AT114" s="105"/>
      <c r="AU114" s="105"/>
      <c r="AV114" s="105"/>
      <c r="AW114" s="105"/>
      <c r="AX114" s="106"/>
      <c r="AY114" s="107"/>
      <c r="AZ114" s="108"/>
      <c r="BA114" s="105"/>
      <c r="BB114" s="105"/>
      <c r="BC114" s="105"/>
      <c r="BD114" s="106"/>
      <c r="BE114" s="107"/>
      <c r="BF114" s="108"/>
      <c r="BG114" s="105"/>
      <c r="BH114" s="109"/>
      <c r="BI114" s="105"/>
      <c r="BJ114" s="109"/>
      <c r="BK114" s="105"/>
      <c r="BL114" s="109"/>
      <c r="BM114" s="105"/>
      <c r="BN114" s="97"/>
      <c r="BO114" s="97"/>
      <c r="BP114" s="97"/>
    </row>
    <row r="115" spans="1:68" s="77" customFormat="1" ht="12.75">
      <c r="A115" s="77" t="s">
        <v>28</v>
      </c>
      <c r="B115" s="110"/>
      <c r="C115" s="77" t="s">
        <v>29</v>
      </c>
      <c r="D115" s="105"/>
      <c r="E115" s="105">
        <v>63990163.76900001</v>
      </c>
      <c r="F115" s="105"/>
      <c r="G115" s="105">
        <v>56929044.36</v>
      </c>
      <c r="H115" s="105"/>
      <c r="I115" s="9">
        <f t="shared" si="24"/>
        <v>7061119.409000009</v>
      </c>
      <c r="J115" s="37" t="str">
        <f>IF((+E115-G115)=(I115),"  ",$AO$511)</f>
        <v>  </v>
      </c>
      <c r="K115" s="38">
        <f t="shared" si="25"/>
        <v>0.12403368945292462</v>
      </c>
      <c r="L115" s="39"/>
      <c r="M115" s="5">
        <v>189973090.011</v>
      </c>
      <c r="N115" s="9"/>
      <c r="O115" s="5">
        <v>178224609.441</v>
      </c>
      <c r="P115" s="9"/>
      <c r="Q115" s="9">
        <f t="shared" si="26"/>
        <v>11748480.569999993</v>
      </c>
      <c r="R115" s="37" t="str">
        <f>IF((+M115-O115)=(Q115),"  ",$AO$511)</f>
        <v>  </v>
      </c>
      <c r="S115" s="38">
        <f t="shared" si="27"/>
        <v>0.06591951923389819</v>
      </c>
      <c r="T115" s="39"/>
      <c r="U115" s="9">
        <v>132525366.171</v>
      </c>
      <c r="V115" s="9"/>
      <c r="W115" s="9">
        <v>126852730.09600002</v>
      </c>
      <c r="X115" s="9"/>
      <c r="Y115" s="9">
        <f t="shared" si="28"/>
        <v>5672636.074999988</v>
      </c>
      <c r="Z115" s="37" t="str">
        <f>IF((+U115-W115)=(Y115),"  ",$AO$511)</f>
        <v>  </v>
      </c>
      <c r="AA115" s="38">
        <f t="shared" si="29"/>
        <v>0.04471828135434714</v>
      </c>
      <c r="AB115" s="39"/>
      <c r="AC115" s="9">
        <v>659011130.03</v>
      </c>
      <c r="AD115" s="9"/>
      <c r="AE115" s="9">
        <v>700953037.5820001</v>
      </c>
      <c r="AF115" s="9"/>
      <c r="AG115" s="9">
        <f t="shared" si="30"/>
        <v>-41941907.552000165</v>
      </c>
      <c r="AH115" s="37" t="str">
        <f>IF((+AC115-AE115)=(AG115),"  ",$AO$511)</f>
        <v>  </v>
      </c>
      <c r="AI115" s="38">
        <f t="shared" si="31"/>
        <v>-0.05983554575450947</v>
      </c>
      <c r="AJ115" s="39"/>
      <c r="AK115" s="105"/>
      <c r="AL115" s="105"/>
      <c r="AM115" s="105"/>
      <c r="AN115" s="105"/>
      <c r="AO115" s="105"/>
      <c r="AP115" s="106"/>
      <c r="AQ115" s="107"/>
      <c r="AR115" s="108"/>
      <c r="AS115" s="105"/>
      <c r="AT115" s="105"/>
      <c r="AU115" s="105"/>
      <c r="AV115" s="105"/>
      <c r="AW115" s="105"/>
      <c r="AX115" s="106"/>
      <c r="AY115" s="107"/>
      <c r="AZ115" s="108"/>
      <c r="BA115" s="105"/>
      <c r="BB115" s="105"/>
      <c r="BC115" s="105"/>
      <c r="BD115" s="106"/>
      <c r="BE115" s="107"/>
      <c r="BF115" s="108"/>
      <c r="BG115" s="105"/>
      <c r="BH115" s="109"/>
      <c r="BI115" s="105"/>
      <c r="BJ115" s="109"/>
      <c r="BK115" s="105"/>
      <c r="BL115" s="109"/>
      <c r="BM115" s="105"/>
      <c r="BN115" s="109"/>
      <c r="BO115" s="109"/>
      <c r="BP115" s="109"/>
    </row>
    <row r="116" spans="2:68" s="90" customFormat="1" ht="12.75">
      <c r="B116" s="91"/>
      <c r="D116" s="71"/>
      <c r="E116" s="41" t="str">
        <f>IF(ABS(E106+E111+E114-E115)&gt;$AO$507,$AO$510," ")</f>
        <v> </v>
      </c>
      <c r="F116" s="111"/>
      <c r="G116" s="41" t="str">
        <f>IF(ABS(G106+G111+G114-G115)&gt;$AO$507,$AO$510," ")</f>
        <v> </v>
      </c>
      <c r="H116" s="111"/>
      <c r="I116" s="41" t="str">
        <f>IF(ABS(I106+I111+I114-I115)&gt;$AO$507,$AO$510," ")</f>
        <v> </v>
      </c>
      <c r="J116" s="111"/>
      <c r="K116" s="111"/>
      <c r="L116" s="111"/>
      <c r="M116" s="41" t="str">
        <f>IF(ABS(M106+M111+M114-M115)&gt;$AO$507,$AO$510," ")</f>
        <v> </v>
      </c>
      <c r="N116" s="111"/>
      <c r="O116" s="41" t="str">
        <f>IF(ABS(O106+O111+O114-O115)&gt;$AO$507,$AO$510," ")</f>
        <v> </v>
      </c>
      <c r="P116" s="111"/>
      <c r="Q116" s="41" t="str">
        <f>IF(ABS(Q106+Q111+Q114-Q115)&gt;$AO$507,$AO$510," ")</f>
        <v> </v>
      </c>
      <c r="R116" s="111"/>
      <c r="S116" s="111"/>
      <c r="T116" s="111"/>
      <c r="U116" s="41" t="str">
        <f>IF(ABS(U106+U111+U114-U115)&gt;$AO$507,$AO$510," ")</f>
        <v> </v>
      </c>
      <c r="V116" s="111"/>
      <c r="W116" s="41" t="str">
        <f>IF(ABS(W106+W111+W114-W115)&gt;$AO$507,$AO$510," ")</f>
        <v> </v>
      </c>
      <c r="X116" s="111"/>
      <c r="Y116" s="41" t="str">
        <f>IF(ABS(Y106+Y111+Y114-Y115)&gt;$AO$507,$AO$510," ")</f>
        <v> </v>
      </c>
      <c r="Z116" s="111"/>
      <c r="AA116" s="111"/>
      <c r="AB116" s="111"/>
      <c r="AC116" s="41" t="str">
        <f>IF(ABS(AC106+AC111+AC114-AC115)&gt;$AO$507,$AO$510," ")</f>
        <v> </v>
      </c>
      <c r="AD116" s="111"/>
      <c r="AE116" s="41" t="str">
        <f>IF(ABS(AE106+AE111+AE114-AE115)&gt;$AO$507,$AO$510," ")</f>
        <v> </v>
      </c>
      <c r="AF116" s="111"/>
      <c r="AG116" s="41" t="str">
        <f>IF(ABS(AG106+AG111+AG114-AG115)&gt;$AO$507,$AO$510," ")</f>
        <v> </v>
      </c>
      <c r="AH116" s="111"/>
      <c r="AI116" s="111"/>
      <c r="AJ116" s="112"/>
      <c r="AK116" s="111"/>
      <c r="AL116" s="112"/>
      <c r="AM116" s="111"/>
      <c r="AN116" s="112"/>
      <c r="AO116" s="111"/>
      <c r="AP116" s="71"/>
      <c r="AQ116" s="113"/>
      <c r="AR116" s="71"/>
      <c r="AS116" s="111"/>
      <c r="AT116" s="112"/>
      <c r="AU116" s="111"/>
      <c r="AV116" s="112"/>
      <c r="AW116" s="111"/>
      <c r="AX116" s="71"/>
      <c r="AY116" s="113"/>
      <c r="AZ116" s="71"/>
      <c r="BA116" s="111"/>
      <c r="BB116" s="112"/>
      <c r="BC116" s="111"/>
      <c r="BD116" s="71"/>
      <c r="BE116" s="113"/>
      <c r="BG116" s="71"/>
      <c r="BH116" s="97"/>
      <c r="BI116" s="71"/>
      <c r="BJ116" s="97"/>
      <c r="BK116" s="71"/>
      <c r="BL116" s="97"/>
      <c r="BM116" s="71"/>
      <c r="BN116" s="97"/>
      <c r="BO116" s="97"/>
      <c r="BP116" s="97"/>
    </row>
    <row r="117" spans="2:68" s="90" customFormat="1" ht="12.75">
      <c r="B117" s="91"/>
      <c r="C117" s="77" t="s">
        <v>30</v>
      </c>
      <c r="D117" s="71"/>
      <c r="E117" s="71"/>
      <c r="F117" s="97"/>
      <c r="G117" s="71"/>
      <c r="H117" s="97"/>
      <c r="I117" s="71"/>
      <c r="J117" s="97"/>
      <c r="K117" s="71"/>
      <c r="L117" s="97"/>
      <c r="M117" s="71"/>
      <c r="N117" s="97"/>
      <c r="O117" s="71"/>
      <c r="P117" s="97"/>
      <c r="Q117" s="71"/>
      <c r="R117" s="97"/>
      <c r="S117" s="71"/>
      <c r="T117" s="97"/>
      <c r="U117" s="71"/>
      <c r="V117" s="97"/>
      <c r="W117" s="71"/>
      <c r="X117" s="97"/>
      <c r="Y117" s="71"/>
      <c r="Z117" s="97"/>
      <c r="AA117" s="71"/>
      <c r="AB117" s="97"/>
      <c r="AC117" s="71"/>
      <c r="AD117" s="97"/>
      <c r="AE117" s="71"/>
      <c r="AF117" s="97"/>
      <c r="AG117" s="71"/>
      <c r="AH117" s="97"/>
      <c r="AI117" s="71"/>
      <c r="AJ117" s="71"/>
      <c r="AK117" s="71"/>
      <c r="AL117" s="71"/>
      <c r="AM117" s="71"/>
      <c r="AN117" s="71"/>
      <c r="AO117" s="71"/>
      <c r="AP117" s="71"/>
      <c r="AQ117" s="113"/>
      <c r="AR117" s="71"/>
      <c r="AS117" s="71"/>
      <c r="AT117" s="97"/>
      <c r="AU117" s="71"/>
      <c r="AV117" s="71"/>
      <c r="AW117" s="71"/>
      <c r="AX117" s="71"/>
      <c r="AY117" s="113"/>
      <c r="AZ117" s="71"/>
      <c r="BA117" s="71"/>
      <c r="BB117" s="71"/>
      <c r="BC117" s="71"/>
      <c r="BD117" s="71"/>
      <c r="BE117" s="113"/>
      <c r="BG117" s="71"/>
      <c r="BH117" s="97"/>
      <c r="BI117" s="71"/>
      <c r="BJ117" s="97"/>
      <c r="BK117" s="71"/>
      <c r="BL117" s="97"/>
      <c r="BM117" s="71"/>
      <c r="BN117" s="97"/>
      <c r="BO117" s="97"/>
      <c r="BP117" s="97"/>
    </row>
    <row r="118" spans="2:68" s="90" customFormat="1" ht="12.75">
      <c r="B118" s="91"/>
      <c r="C118" s="77" t="s">
        <v>31</v>
      </c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113"/>
      <c r="AR118" s="71"/>
      <c r="AS118" s="71"/>
      <c r="AT118" s="71"/>
      <c r="AU118" s="71"/>
      <c r="AV118" s="71"/>
      <c r="AW118" s="71"/>
      <c r="AX118" s="71"/>
      <c r="AY118" s="113"/>
      <c r="AZ118" s="71"/>
      <c r="BA118" s="71"/>
      <c r="BB118" s="71"/>
      <c r="BC118" s="71"/>
      <c r="BD118" s="71"/>
      <c r="BE118" s="113"/>
      <c r="BG118" s="71"/>
      <c r="BH118" s="97"/>
      <c r="BI118" s="71"/>
      <c r="BJ118" s="97"/>
      <c r="BK118" s="71"/>
      <c r="BL118" s="97"/>
      <c r="BM118" s="71"/>
      <c r="BN118" s="97"/>
      <c r="BO118" s="97"/>
      <c r="BP118" s="97"/>
    </row>
    <row r="119" spans="1:35" ht="12.75" outlineLevel="1">
      <c r="A119" s="1" t="s">
        <v>398</v>
      </c>
      <c r="B119" s="16" t="s">
        <v>399</v>
      </c>
      <c r="C119" s="1" t="s">
        <v>400</v>
      </c>
      <c r="E119" s="5">
        <v>25022.49</v>
      </c>
      <c r="G119" s="5">
        <v>22002.07</v>
      </c>
      <c r="I119" s="9">
        <f aca="true" t="shared" si="32" ref="I119:I126">+E119-G119</f>
        <v>3020.420000000002</v>
      </c>
      <c r="K119" s="21">
        <f aca="true" t="shared" si="33" ref="K119:K126">IF(G119&lt;0,IF(I119=0,0,IF(OR(G119=0,E119=0),"N.M.",IF(ABS(I119/G119)&gt;=10,"N.M.",I119/(-G119)))),IF(I119=0,0,IF(OR(G119=0,E119=0),"N.M.",IF(ABS(I119/G119)&gt;=10,"N.M.",I119/G119))))</f>
        <v>0.13727890148517852</v>
      </c>
      <c r="M119" s="9">
        <v>108367.73000000001</v>
      </c>
      <c r="O119" s="9">
        <v>96480.07</v>
      </c>
      <c r="Q119" s="9">
        <f aca="true" t="shared" si="34" ref="Q119:Q126">(+M119-O119)</f>
        <v>11887.660000000003</v>
      </c>
      <c r="S119" s="21">
        <f aca="true" t="shared" si="35" ref="S119:S126">IF(O119&lt;0,IF(Q119=0,0,IF(OR(O119=0,M119=0),"N.M.",IF(ABS(Q119/O119)&gt;=10,"N.M.",Q119/(-O119)))),IF(Q119=0,0,IF(OR(O119=0,M119=0),"N.M.",IF(ABS(Q119/O119)&gt;=10,"N.M.",Q119/O119))))</f>
        <v>0.12321363365511658</v>
      </c>
      <c r="U119" s="9">
        <v>74920.24</v>
      </c>
      <c r="W119" s="9">
        <v>53854.020000000004</v>
      </c>
      <c r="Y119" s="9">
        <f aca="true" t="shared" si="36" ref="Y119:Y126">(+U119-W119)</f>
        <v>21066.22</v>
      </c>
      <c r="AA119" s="21">
        <f aca="true" t="shared" si="37" ref="AA119:AA126">IF(W119&lt;0,IF(Y119=0,0,IF(OR(W119=0,U119=0),"N.M.",IF(ABS(Y119/W119)&gt;=10,"N.M.",Y119/(-W119)))),IF(Y119=0,0,IF(OR(W119=0,U119=0),"N.M.",IF(ABS(Y119/W119)&gt;=10,"N.M.",Y119/W119))))</f>
        <v>0.3911726552632468</v>
      </c>
      <c r="AC119" s="9">
        <v>656700.56</v>
      </c>
      <c r="AE119" s="9">
        <v>307929.23600000003</v>
      </c>
      <c r="AG119" s="9">
        <f aca="true" t="shared" si="38" ref="AG119:AG126">(+AC119-AE119)</f>
        <v>348771.324</v>
      </c>
      <c r="AI119" s="21">
        <f aca="true" t="shared" si="39" ref="AI119:AI126">IF(AE119&lt;0,IF(AG119=0,0,IF(OR(AE119=0,AC119=0),"N.M.",IF(ABS(AG119/AE119)&gt;=10,"N.M.",AG119/(-AE119)))),IF(AG119=0,0,IF(OR(AE119=0,AC119=0),"N.M.",IF(ABS(AG119/AE119)&gt;=10,"N.M.",AG119/AE119))))</f>
        <v>1.132634655060814</v>
      </c>
    </row>
    <row r="120" spans="1:35" ht="12.75" outlineLevel="1">
      <c r="A120" s="1" t="s">
        <v>401</v>
      </c>
      <c r="B120" s="16" t="s">
        <v>402</v>
      </c>
      <c r="C120" s="1" t="s">
        <v>403</v>
      </c>
      <c r="E120" s="5">
        <v>16757922.42</v>
      </c>
      <c r="G120" s="5">
        <v>15470105.38</v>
      </c>
      <c r="I120" s="9">
        <f t="shared" si="32"/>
        <v>1287817.039999999</v>
      </c>
      <c r="K120" s="21">
        <f t="shared" si="33"/>
        <v>0.08324552473087285</v>
      </c>
      <c r="M120" s="9">
        <v>51616063.160000004</v>
      </c>
      <c r="O120" s="9">
        <v>49104137.97</v>
      </c>
      <c r="Q120" s="9">
        <f t="shared" si="34"/>
        <v>2511925.190000005</v>
      </c>
      <c r="S120" s="21">
        <f t="shared" si="35"/>
        <v>0.05115506134197197</v>
      </c>
      <c r="U120" s="9">
        <v>35209973.7</v>
      </c>
      <c r="W120" s="9">
        <v>34093945.46</v>
      </c>
      <c r="Y120" s="9">
        <f t="shared" si="36"/>
        <v>1116028.240000002</v>
      </c>
      <c r="AA120" s="21">
        <f t="shared" si="37"/>
        <v>0.03273391286758989</v>
      </c>
      <c r="AC120" s="9">
        <v>166722336.95</v>
      </c>
      <c r="AE120" s="9">
        <v>173984812.69</v>
      </c>
      <c r="AG120" s="9">
        <f t="shared" si="38"/>
        <v>-7262475.74000001</v>
      </c>
      <c r="AI120" s="21">
        <f t="shared" si="39"/>
        <v>-0.041742009705985274</v>
      </c>
    </row>
    <row r="121" spans="1:35" ht="12.75" outlineLevel="1">
      <c r="A121" s="1" t="s">
        <v>404</v>
      </c>
      <c r="B121" s="16" t="s">
        <v>405</v>
      </c>
      <c r="C121" s="1" t="s">
        <v>406</v>
      </c>
      <c r="E121" s="5">
        <v>340879.15</v>
      </c>
      <c r="G121" s="5">
        <v>232493.38</v>
      </c>
      <c r="I121" s="9">
        <f t="shared" si="32"/>
        <v>108385.77000000002</v>
      </c>
      <c r="K121" s="21">
        <f t="shared" si="33"/>
        <v>0.4661886286826748</v>
      </c>
      <c r="M121" s="9">
        <v>1025562.3800000001</v>
      </c>
      <c r="O121" s="9">
        <v>632722.59</v>
      </c>
      <c r="Q121" s="9">
        <f t="shared" si="34"/>
        <v>392839.79000000015</v>
      </c>
      <c r="S121" s="21">
        <f t="shared" si="35"/>
        <v>0.6208720791840231</v>
      </c>
      <c r="U121" s="9">
        <v>713517.04</v>
      </c>
      <c r="W121" s="9">
        <v>519126.64</v>
      </c>
      <c r="Y121" s="9">
        <f t="shared" si="36"/>
        <v>194390.40000000002</v>
      </c>
      <c r="AA121" s="21">
        <f t="shared" si="37"/>
        <v>0.3744566065806217</v>
      </c>
      <c r="AC121" s="9">
        <v>2614531.48</v>
      </c>
      <c r="AE121" s="9">
        <v>2391716.49</v>
      </c>
      <c r="AG121" s="9">
        <f t="shared" si="38"/>
        <v>222814.98999999976</v>
      </c>
      <c r="AI121" s="21">
        <f t="shared" si="39"/>
        <v>0.09316112128323359</v>
      </c>
    </row>
    <row r="122" spans="1:35" ht="12.75" outlineLevel="1">
      <c r="A122" s="1" t="s">
        <v>407</v>
      </c>
      <c r="B122" s="16" t="s">
        <v>408</v>
      </c>
      <c r="C122" s="1" t="s">
        <v>409</v>
      </c>
      <c r="E122" s="5">
        <v>1787291</v>
      </c>
      <c r="G122" s="5">
        <v>-1945904.48</v>
      </c>
      <c r="I122" s="9">
        <f t="shared" si="32"/>
        <v>3733195.48</v>
      </c>
      <c r="K122" s="21">
        <f t="shared" si="33"/>
        <v>1.918488558081741</v>
      </c>
      <c r="M122" s="9">
        <v>-1190623</v>
      </c>
      <c r="O122" s="9">
        <v>2845749.56</v>
      </c>
      <c r="Q122" s="9">
        <f t="shared" si="34"/>
        <v>-4036372.56</v>
      </c>
      <c r="S122" s="21">
        <f t="shared" si="35"/>
        <v>-1.418386430322421</v>
      </c>
      <c r="U122" s="9">
        <v>1495462</v>
      </c>
      <c r="W122" s="9">
        <v>-1001928.44</v>
      </c>
      <c r="Y122" s="9">
        <f t="shared" si="36"/>
        <v>2497390.44</v>
      </c>
      <c r="AA122" s="21">
        <f t="shared" si="37"/>
        <v>2.492583642001419</v>
      </c>
      <c r="AC122" s="9">
        <v>14237264.56</v>
      </c>
      <c r="AE122" s="9">
        <v>-12763299.68</v>
      </c>
      <c r="AG122" s="9">
        <f t="shared" si="38"/>
        <v>27000564.240000002</v>
      </c>
      <c r="AI122" s="21">
        <f t="shared" si="39"/>
        <v>2.115484625210963</v>
      </c>
    </row>
    <row r="123" spans="1:35" ht="12.75" outlineLevel="1">
      <c r="A123" s="1" t="s">
        <v>410</v>
      </c>
      <c r="B123" s="16" t="s">
        <v>411</v>
      </c>
      <c r="C123" s="1" t="s">
        <v>412</v>
      </c>
      <c r="E123" s="5">
        <v>0</v>
      </c>
      <c r="G123" s="5">
        <v>0</v>
      </c>
      <c r="I123" s="9">
        <f t="shared" si="32"/>
        <v>0</v>
      </c>
      <c r="K123" s="21">
        <f t="shared" si="33"/>
        <v>0</v>
      </c>
      <c r="M123" s="9">
        <v>0</v>
      </c>
      <c r="O123" s="9">
        <v>-1</v>
      </c>
      <c r="Q123" s="9">
        <f t="shared" si="34"/>
        <v>1</v>
      </c>
      <c r="S123" s="21" t="str">
        <f t="shared" si="35"/>
        <v>N.M.</v>
      </c>
      <c r="U123" s="9">
        <v>0</v>
      </c>
      <c r="W123" s="9">
        <v>0</v>
      </c>
      <c r="Y123" s="9">
        <f t="shared" si="36"/>
        <v>0</v>
      </c>
      <c r="AA123" s="21">
        <f t="shared" si="37"/>
        <v>0</v>
      </c>
      <c r="AC123" s="9">
        <v>1</v>
      </c>
      <c r="AE123" s="9">
        <v>-1</v>
      </c>
      <c r="AG123" s="9">
        <f t="shared" si="38"/>
        <v>2</v>
      </c>
      <c r="AI123" s="21">
        <f t="shared" si="39"/>
        <v>2</v>
      </c>
    </row>
    <row r="124" spans="1:35" ht="12.75" outlineLevel="1">
      <c r="A124" s="1" t="s">
        <v>413</v>
      </c>
      <c r="B124" s="16" t="s">
        <v>414</v>
      </c>
      <c r="C124" s="1" t="s">
        <v>415</v>
      </c>
      <c r="E124" s="5">
        <v>28433.53</v>
      </c>
      <c r="G124" s="5">
        <v>290658.02</v>
      </c>
      <c r="I124" s="9">
        <f t="shared" si="32"/>
        <v>-262224.49</v>
      </c>
      <c r="K124" s="21">
        <f t="shared" si="33"/>
        <v>-0.9021753124169771</v>
      </c>
      <c r="M124" s="9">
        <v>362516.44</v>
      </c>
      <c r="O124" s="9">
        <v>671955.75</v>
      </c>
      <c r="Q124" s="9">
        <f t="shared" si="34"/>
        <v>-309439.31</v>
      </c>
      <c r="S124" s="21">
        <f t="shared" si="35"/>
        <v>-0.4605054871544741</v>
      </c>
      <c r="U124" s="9">
        <v>56584.26</v>
      </c>
      <c r="W124" s="9">
        <v>383431.57</v>
      </c>
      <c r="Y124" s="9">
        <f t="shared" si="36"/>
        <v>-326847.31</v>
      </c>
      <c r="AA124" s="21">
        <f t="shared" si="37"/>
        <v>-0.8524267055005408</v>
      </c>
      <c r="AC124" s="9">
        <v>2104516.21</v>
      </c>
      <c r="AE124" s="9">
        <v>4088686.71</v>
      </c>
      <c r="AG124" s="9">
        <f t="shared" si="38"/>
        <v>-1984170.5</v>
      </c>
      <c r="AI124" s="21">
        <f t="shared" si="39"/>
        <v>-0.4852830849444075</v>
      </c>
    </row>
    <row r="125" spans="1:35" ht="12.75" outlineLevel="1">
      <c r="A125" s="1" t="s">
        <v>416</v>
      </c>
      <c r="B125" s="16" t="s">
        <v>417</v>
      </c>
      <c r="C125" s="1" t="s">
        <v>418</v>
      </c>
      <c r="E125" s="5">
        <v>0</v>
      </c>
      <c r="G125" s="5">
        <v>-765915.64</v>
      </c>
      <c r="I125" s="9">
        <f t="shared" si="32"/>
        <v>765915.64</v>
      </c>
      <c r="K125" s="21" t="str">
        <f t="shared" si="33"/>
        <v>N.M.</v>
      </c>
      <c r="M125" s="9">
        <v>0</v>
      </c>
      <c r="O125" s="9">
        <v>630027.6</v>
      </c>
      <c r="Q125" s="9">
        <f t="shared" si="34"/>
        <v>-630027.6</v>
      </c>
      <c r="S125" s="21" t="str">
        <f t="shared" si="35"/>
        <v>N.M.</v>
      </c>
      <c r="U125" s="9">
        <v>0</v>
      </c>
      <c r="W125" s="9">
        <v>0</v>
      </c>
      <c r="Y125" s="9">
        <f t="shared" si="36"/>
        <v>0</v>
      </c>
      <c r="AA125" s="21">
        <f t="shared" si="37"/>
        <v>0</v>
      </c>
      <c r="AC125" s="9">
        <v>0</v>
      </c>
      <c r="AE125" s="9">
        <v>4205377.59</v>
      </c>
      <c r="AG125" s="9">
        <f t="shared" si="38"/>
        <v>-4205377.59</v>
      </c>
      <c r="AI125" s="21" t="str">
        <f t="shared" si="39"/>
        <v>N.M.</v>
      </c>
    </row>
    <row r="126" spans="1:35" ht="12.75" outlineLevel="1">
      <c r="A126" s="1" t="s">
        <v>419</v>
      </c>
      <c r="B126" s="16" t="s">
        <v>420</v>
      </c>
      <c r="C126" s="1" t="s">
        <v>421</v>
      </c>
      <c r="E126" s="5">
        <v>0</v>
      </c>
      <c r="G126" s="5">
        <v>765915.64</v>
      </c>
      <c r="I126" s="9">
        <f t="shared" si="32"/>
        <v>-765915.64</v>
      </c>
      <c r="K126" s="21" t="str">
        <f t="shared" si="33"/>
        <v>N.M.</v>
      </c>
      <c r="M126" s="9">
        <v>0</v>
      </c>
      <c r="O126" s="9">
        <v>-630027.6</v>
      </c>
      <c r="Q126" s="9">
        <f t="shared" si="34"/>
        <v>630027.6</v>
      </c>
      <c r="S126" s="21" t="str">
        <f t="shared" si="35"/>
        <v>N.M.</v>
      </c>
      <c r="U126" s="9">
        <v>0</v>
      </c>
      <c r="W126" s="9">
        <v>0</v>
      </c>
      <c r="Y126" s="9">
        <f t="shared" si="36"/>
        <v>0</v>
      </c>
      <c r="AA126" s="21">
        <f t="shared" si="37"/>
        <v>0</v>
      </c>
      <c r="AC126" s="9">
        <v>0</v>
      </c>
      <c r="AE126" s="9">
        <v>-4205377.59</v>
      </c>
      <c r="AG126" s="9">
        <f t="shared" si="38"/>
        <v>4205377.59</v>
      </c>
      <c r="AI126" s="21" t="str">
        <f t="shared" si="39"/>
        <v>N.M.</v>
      </c>
    </row>
    <row r="127" spans="1:68" s="90" customFormat="1" ht="12.75">
      <c r="A127" s="90" t="s">
        <v>32</v>
      </c>
      <c r="B127" s="91"/>
      <c r="C127" s="77" t="s">
        <v>1089</v>
      </c>
      <c r="D127" s="105"/>
      <c r="E127" s="105">
        <v>18939548.59</v>
      </c>
      <c r="F127" s="105"/>
      <c r="G127" s="105">
        <v>14069354.370000001</v>
      </c>
      <c r="H127" s="105"/>
      <c r="I127" s="9">
        <f>+E127-G127</f>
        <v>4870194.219999999</v>
      </c>
      <c r="J127" s="37" t="str">
        <f>IF((+E127-G127)=(I127),"  ",$AO$511)</f>
        <v>  </v>
      </c>
      <c r="K127" s="38">
        <f>IF(G127&lt;0,IF(I127=0,0,IF(OR(G127=0,E127=0),"N.M.",IF(ABS(I127/G127)&gt;=10,"N.M.",I127/(-G127)))),IF(I127=0,0,IF(OR(G127=0,E127=0),"N.M.",IF(ABS(I127/G127)&gt;=10,"N.M.",I127/G127))))</f>
        <v>0.34615619821082083</v>
      </c>
      <c r="L127" s="39"/>
      <c r="M127" s="5">
        <v>51921886.71</v>
      </c>
      <c r="N127" s="9"/>
      <c r="O127" s="5">
        <v>53351044.940000005</v>
      </c>
      <c r="P127" s="9"/>
      <c r="Q127" s="9">
        <f>(+M127-O127)</f>
        <v>-1429158.2300000042</v>
      </c>
      <c r="R127" s="37" t="str">
        <f>IF((+M127-O127)=(Q127),"  ",$AO$511)</f>
        <v>  </v>
      </c>
      <c r="S127" s="38">
        <f>IF(O127&lt;0,IF(Q127=0,0,IF(OR(O127=0,M127=0),"N.M.",IF(ABS(Q127/O127)&gt;=10,"N.M.",Q127/(-O127)))),IF(Q127=0,0,IF(OR(O127=0,M127=0),"N.M.",IF(ABS(Q127/O127)&gt;=10,"N.M.",Q127/O127))))</f>
        <v>-0.026787820774780948</v>
      </c>
      <c r="T127" s="39"/>
      <c r="U127" s="9">
        <v>37550457.24</v>
      </c>
      <c r="V127" s="9"/>
      <c r="W127" s="9">
        <v>34048429.25000001</v>
      </c>
      <c r="X127" s="9"/>
      <c r="Y127" s="9">
        <f>(+U127-W127)</f>
        <v>3502027.9899999946</v>
      </c>
      <c r="Z127" s="37" t="str">
        <f>IF((+U127-W127)=(Y127),"  ",$AO$511)</f>
        <v>  </v>
      </c>
      <c r="AA127" s="38">
        <f>IF(W127&lt;0,IF(Y127=0,0,IF(OR(W127=0,U127=0),"N.M.",IF(ABS(Y127/W127)&gt;=10,"N.M.",Y127/(-W127)))),IF(Y127=0,0,IF(OR(W127=0,U127=0),"N.M.",IF(ABS(Y127/W127)&gt;=10,"N.M.",Y127/W127))))</f>
        <v>0.10285431860267075</v>
      </c>
      <c r="AB127" s="39"/>
      <c r="AC127" s="9">
        <v>186335350.75999996</v>
      </c>
      <c r="AD127" s="9"/>
      <c r="AE127" s="9">
        <v>168009844.44599995</v>
      </c>
      <c r="AF127" s="9"/>
      <c r="AG127" s="9">
        <f>(+AC127-AE127)</f>
        <v>18325506.31400001</v>
      </c>
      <c r="AH127" s="37" t="str">
        <f>IF((+AC127-AE127)=(AG127),"  ",$AO$511)</f>
        <v>  </v>
      </c>
      <c r="AI127" s="38">
        <f>IF(AE127&lt;0,IF(AG127=0,0,IF(OR(AE127=0,AC127=0),"N.M.",IF(ABS(AG127/AE127)&gt;=10,"N.M.",AG127/(-AE127)))),IF(AG127=0,0,IF(OR(AE127=0,AC127=0),"N.M.",IF(ABS(AG127/AE127)&gt;=10,"N.M.",AG127/AE127))))</f>
        <v>0.10907400321943642</v>
      </c>
      <c r="AJ127" s="105"/>
      <c r="AK127" s="105"/>
      <c r="AL127" s="105"/>
      <c r="AM127" s="105"/>
      <c r="AN127" s="105"/>
      <c r="AO127" s="105"/>
      <c r="AP127" s="106"/>
      <c r="AQ127" s="107"/>
      <c r="AR127" s="108"/>
      <c r="AS127" s="105"/>
      <c r="AT127" s="105"/>
      <c r="AU127" s="105"/>
      <c r="AV127" s="105"/>
      <c r="AW127" s="105"/>
      <c r="AX127" s="106"/>
      <c r="AY127" s="107"/>
      <c r="AZ127" s="108"/>
      <c r="BA127" s="105"/>
      <c r="BB127" s="105"/>
      <c r="BC127" s="105"/>
      <c r="BD127" s="106"/>
      <c r="BE127" s="107"/>
      <c r="BF127" s="108"/>
      <c r="BG127" s="105"/>
      <c r="BH127" s="109"/>
      <c r="BI127" s="105"/>
      <c r="BJ127" s="109"/>
      <c r="BK127" s="105"/>
      <c r="BL127" s="109"/>
      <c r="BM127" s="105"/>
      <c r="BN127" s="97"/>
      <c r="BO127" s="97"/>
      <c r="BP127" s="97"/>
    </row>
    <row r="128" spans="1:35" ht="12.75" outlineLevel="1">
      <c r="A128" s="1" t="s">
        <v>422</v>
      </c>
      <c r="B128" s="16" t="s">
        <v>423</v>
      </c>
      <c r="C128" s="1" t="s">
        <v>1090</v>
      </c>
      <c r="E128" s="5">
        <v>249216.28</v>
      </c>
      <c r="G128" s="5">
        <v>288480.878</v>
      </c>
      <c r="I128" s="9">
        <f aca="true" t="shared" si="40" ref="I128:I157">+E128-G128</f>
        <v>-39264.59800000003</v>
      </c>
      <c r="K128" s="21">
        <f aca="true" t="shared" si="41" ref="K128:K157">IF(G128&lt;0,IF(I128=0,0,IF(OR(G128=0,E128=0),"N.M.",IF(ABS(I128/G128)&gt;=10,"N.M.",I128/(-G128)))),IF(I128=0,0,IF(OR(G128=0,E128=0),"N.M.",IF(ABS(I128/G128)&gt;=10,"N.M.",I128/G128))))</f>
        <v>-0.1361081478682966</v>
      </c>
      <c r="M128" s="9">
        <v>919855.94</v>
      </c>
      <c r="O128" s="9">
        <v>1402798.17</v>
      </c>
      <c r="Q128" s="9">
        <f aca="true" t="shared" si="42" ref="Q128:Q157">(+M128-O128)</f>
        <v>-482942.23</v>
      </c>
      <c r="S128" s="21">
        <f aca="true" t="shared" si="43" ref="S128:S157">IF(O128&lt;0,IF(Q128=0,0,IF(OR(O128=0,M128=0),"N.M.",IF(ABS(Q128/O128)&gt;=10,"N.M.",Q128/(-O128)))),IF(Q128=0,0,IF(OR(O128=0,M128=0),"N.M.",IF(ABS(Q128/O128)&gt;=10,"N.M.",Q128/O128))))</f>
        <v>-0.3442706444363269</v>
      </c>
      <c r="U128" s="9">
        <v>570246.5</v>
      </c>
      <c r="W128" s="9">
        <v>1314492.17</v>
      </c>
      <c r="Y128" s="9">
        <f aca="true" t="shared" si="44" ref="Y128:Y157">(+U128-W128)</f>
        <v>-744245.6699999999</v>
      </c>
      <c r="AA128" s="21">
        <f aca="true" t="shared" si="45" ref="AA128:AA157">IF(W128&lt;0,IF(Y128=0,0,IF(OR(W128=0,U128=0),"N.M.",IF(ABS(Y128/W128)&gt;=10,"N.M.",Y128/(-W128)))),IF(Y128=0,0,IF(OR(W128=0,U128=0),"N.M.",IF(ABS(Y128/W128)&gt;=10,"N.M.",Y128/W128))))</f>
        <v>-0.5661849396942394</v>
      </c>
      <c r="AC128" s="9">
        <v>8726243.25</v>
      </c>
      <c r="AE128" s="9">
        <v>1758062.27</v>
      </c>
      <c r="AG128" s="9">
        <f aca="true" t="shared" si="46" ref="AG128:AG157">(+AC128-AE128)</f>
        <v>6968180.98</v>
      </c>
      <c r="AI128" s="21">
        <f aca="true" t="shared" si="47" ref="AI128:AI157">IF(AE128&lt;0,IF(AG128=0,0,IF(OR(AE128=0,AC128=0),"N.M.",IF(ABS(AG128/AE128)&gt;=10,"N.M.",AG128/(-AE128)))),IF(AG128=0,0,IF(OR(AE128=0,AC128=0),"N.M.",IF(ABS(AG128/AE128)&gt;=10,"N.M.",AG128/AE128))))</f>
        <v>3.9635575479360012</v>
      </c>
    </row>
    <row r="129" spans="1:35" ht="12.75" outlineLevel="1">
      <c r="A129" s="1" t="s">
        <v>424</v>
      </c>
      <c r="B129" s="16" t="s">
        <v>425</v>
      </c>
      <c r="C129" s="1" t="s">
        <v>1091</v>
      </c>
      <c r="E129" s="5">
        <v>67704</v>
      </c>
      <c r="G129" s="5">
        <v>0</v>
      </c>
      <c r="I129" s="9">
        <f t="shared" si="40"/>
        <v>67704</v>
      </c>
      <c r="K129" s="21" t="str">
        <f t="shared" si="41"/>
        <v>N.M.</v>
      </c>
      <c r="M129" s="9">
        <v>207577.5</v>
      </c>
      <c r="O129" s="9">
        <v>0</v>
      </c>
      <c r="Q129" s="9">
        <f t="shared" si="42"/>
        <v>207577.5</v>
      </c>
      <c r="S129" s="21" t="str">
        <f t="shared" si="43"/>
        <v>N.M.</v>
      </c>
      <c r="U129" s="9">
        <v>137640.75</v>
      </c>
      <c r="W129" s="9">
        <v>0</v>
      </c>
      <c r="Y129" s="9">
        <f t="shared" si="44"/>
        <v>137640.75</v>
      </c>
      <c r="AA129" s="21" t="str">
        <f t="shared" si="45"/>
        <v>N.M.</v>
      </c>
      <c r="AC129" s="9">
        <v>621816</v>
      </c>
      <c r="AE129" s="9">
        <v>0</v>
      </c>
      <c r="AG129" s="9">
        <f t="shared" si="46"/>
        <v>621816</v>
      </c>
      <c r="AI129" s="21" t="str">
        <f t="shared" si="47"/>
        <v>N.M.</v>
      </c>
    </row>
    <row r="130" spans="1:35" ht="12.75" outlineLevel="1">
      <c r="A130" s="1" t="s">
        <v>426</v>
      </c>
      <c r="B130" s="16" t="s">
        <v>427</v>
      </c>
      <c r="C130" s="1" t="s">
        <v>1092</v>
      </c>
      <c r="E130" s="5">
        <v>7144.37</v>
      </c>
      <c r="G130" s="5">
        <v>13372.24</v>
      </c>
      <c r="I130" s="9">
        <f t="shared" si="40"/>
        <v>-6227.87</v>
      </c>
      <c r="K130" s="21">
        <f t="shared" si="41"/>
        <v>-0.46573124622351975</v>
      </c>
      <c r="M130" s="9">
        <v>36144.51</v>
      </c>
      <c r="O130" s="9">
        <v>77463.92</v>
      </c>
      <c r="Q130" s="9">
        <f t="shared" si="42"/>
        <v>-41319.409999999996</v>
      </c>
      <c r="S130" s="21">
        <f t="shared" si="43"/>
        <v>-0.5334020018609954</v>
      </c>
      <c r="U130" s="9">
        <v>12898.34</v>
      </c>
      <c r="W130" s="9">
        <v>39139.14</v>
      </c>
      <c r="Y130" s="9">
        <f t="shared" si="44"/>
        <v>-26240.8</v>
      </c>
      <c r="AA130" s="21">
        <f t="shared" si="45"/>
        <v>-0.6704490696525268</v>
      </c>
      <c r="AC130" s="9">
        <v>172221.8</v>
      </c>
      <c r="AE130" s="9">
        <v>405830.11000000004</v>
      </c>
      <c r="AG130" s="9">
        <f t="shared" si="46"/>
        <v>-233608.31000000006</v>
      </c>
      <c r="AI130" s="21">
        <f t="shared" si="47"/>
        <v>-0.5756307978232567</v>
      </c>
    </row>
    <row r="131" spans="1:35" ht="12.75" outlineLevel="1">
      <c r="A131" s="1" t="s">
        <v>428</v>
      </c>
      <c r="B131" s="16" t="s">
        <v>429</v>
      </c>
      <c r="C131" s="1" t="s">
        <v>1093</v>
      </c>
      <c r="E131" s="5">
        <v>0</v>
      </c>
      <c r="G131" s="5">
        <v>-19859.920000000002</v>
      </c>
      <c r="I131" s="9">
        <f t="shared" si="40"/>
        <v>19859.920000000002</v>
      </c>
      <c r="K131" s="21" t="str">
        <f t="shared" si="41"/>
        <v>N.M.</v>
      </c>
      <c r="M131" s="9">
        <v>0</v>
      </c>
      <c r="O131" s="9">
        <v>1302416.12</v>
      </c>
      <c r="Q131" s="9">
        <f t="shared" si="42"/>
        <v>-1302416.12</v>
      </c>
      <c r="S131" s="21" t="str">
        <f t="shared" si="43"/>
        <v>N.M.</v>
      </c>
      <c r="U131" s="9">
        <v>0</v>
      </c>
      <c r="W131" s="9">
        <v>-66888.73</v>
      </c>
      <c r="Y131" s="9">
        <f t="shared" si="44"/>
        <v>66888.73</v>
      </c>
      <c r="AA131" s="21" t="str">
        <f t="shared" si="45"/>
        <v>N.M.</v>
      </c>
      <c r="AC131" s="9">
        <v>-41215.33</v>
      </c>
      <c r="AE131" s="9">
        <v>15331348.44</v>
      </c>
      <c r="AG131" s="9">
        <f t="shared" si="46"/>
        <v>-15372563.77</v>
      </c>
      <c r="AI131" s="21">
        <f t="shared" si="47"/>
        <v>-1.0026883043041712</v>
      </c>
    </row>
    <row r="132" spans="1:35" ht="12.75" outlineLevel="1">
      <c r="A132" s="1" t="s">
        <v>430</v>
      </c>
      <c r="B132" s="16" t="s">
        <v>431</v>
      </c>
      <c r="C132" s="1" t="s">
        <v>1094</v>
      </c>
      <c r="E132" s="5">
        <v>6609.42</v>
      </c>
      <c r="G132" s="5">
        <v>0</v>
      </c>
      <c r="I132" s="9">
        <f t="shared" si="40"/>
        <v>6609.42</v>
      </c>
      <c r="K132" s="21" t="str">
        <f t="shared" si="41"/>
        <v>N.M.</v>
      </c>
      <c r="M132" s="9">
        <v>22105.46</v>
      </c>
      <c r="O132" s="9">
        <v>13485.23</v>
      </c>
      <c r="Q132" s="9">
        <f t="shared" si="42"/>
        <v>8620.23</v>
      </c>
      <c r="S132" s="21">
        <f t="shared" si="43"/>
        <v>0.6392349259152421</v>
      </c>
      <c r="U132" s="9">
        <v>27497.21</v>
      </c>
      <c r="W132" s="9">
        <v>3203.07</v>
      </c>
      <c r="Y132" s="9">
        <f t="shared" si="44"/>
        <v>24294.14</v>
      </c>
      <c r="AA132" s="21">
        <f t="shared" si="45"/>
        <v>7.584642233856893</v>
      </c>
      <c r="AC132" s="9">
        <v>37064.369999999995</v>
      </c>
      <c r="AE132" s="9">
        <v>27386.16</v>
      </c>
      <c r="AG132" s="9">
        <f t="shared" si="46"/>
        <v>9678.209999999995</v>
      </c>
      <c r="AI132" s="21">
        <f t="shared" si="47"/>
        <v>0.3533978476719626</v>
      </c>
    </row>
    <row r="133" spans="1:35" ht="12.75" outlineLevel="1">
      <c r="A133" s="1" t="s">
        <v>432</v>
      </c>
      <c r="B133" s="16" t="s">
        <v>433</v>
      </c>
      <c r="C133" s="1" t="s">
        <v>1095</v>
      </c>
      <c r="E133" s="5">
        <v>-639.0600000000001</v>
      </c>
      <c r="G133" s="5">
        <v>46.22</v>
      </c>
      <c r="I133" s="9">
        <f t="shared" si="40"/>
        <v>-685.2800000000001</v>
      </c>
      <c r="K133" s="21" t="str">
        <f t="shared" si="41"/>
        <v>N.M.</v>
      </c>
      <c r="M133" s="9">
        <v>-2145.01</v>
      </c>
      <c r="O133" s="9">
        <v>-209.98000000000002</v>
      </c>
      <c r="Q133" s="9">
        <f t="shared" si="42"/>
        <v>-1935.0300000000002</v>
      </c>
      <c r="S133" s="21">
        <f t="shared" si="43"/>
        <v>-9.215306219639967</v>
      </c>
      <c r="U133" s="9">
        <v>-1789.74</v>
      </c>
      <c r="W133" s="9">
        <v>-288.34000000000003</v>
      </c>
      <c r="Y133" s="9">
        <f t="shared" si="44"/>
        <v>-1501.4</v>
      </c>
      <c r="AA133" s="21">
        <f t="shared" si="45"/>
        <v>-5.20704723590206</v>
      </c>
      <c r="AC133" s="9">
        <v>-3166.3500000000004</v>
      </c>
      <c r="AE133" s="9">
        <v>11029.26</v>
      </c>
      <c r="AG133" s="9">
        <f t="shared" si="46"/>
        <v>-14195.61</v>
      </c>
      <c r="AI133" s="21">
        <f t="shared" si="47"/>
        <v>-1.2870863503081802</v>
      </c>
    </row>
    <row r="134" spans="1:35" ht="12.75" outlineLevel="1">
      <c r="A134" s="1" t="s">
        <v>434</v>
      </c>
      <c r="B134" s="16" t="s">
        <v>435</v>
      </c>
      <c r="C134" s="1" t="s">
        <v>1096</v>
      </c>
      <c r="E134" s="5">
        <v>-11519.68</v>
      </c>
      <c r="G134" s="5">
        <v>2494.65</v>
      </c>
      <c r="I134" s="9">
        <f t="shared" si="40"/>
        <v>-14014.33</v>
      </c>
      <c r="K134" s="21">
        <f t="shared" si="41"/>
        <v>-5.617753993546189</v>
      </c>
      <c r="M134" s="9">
        <v>-32353</v>
      </c>
      <c r="O134" s="9">
        <v>-1245.8200000000002</v>
      </c>
      <c r="Q134" s="9">
        <f t="shared" si="42"/>
        <v>-31107.18</v>
      </c>
      <c r="S134" s="21" t="str">
        <f t="shared" si="43"/>
        <v>N.M.</v>
      </c>
      <c r="U134" s="9">
        <v>-27594.47</v>
      </c>
      <c r="W134" s="9">
        <v>-1230.1000000000001</v>
      </c>
      <c r="Y134" s="9">
        <f t="shared" si="44"/>
        <v>-26364.370000000003</v>
      </c>
      <c r="AA134" s="21" t="str">
        <f t="shared" si="45"/>
        <v>N.M.</v>
      </c>
      <c r="AC134" s="9">
        <v>-16666.18</v>
      </c>
      <c r="AE134" s="9">
        <v>25004.29</v>
      </c>
      <c r="AG134" s="9">
        <f t="shared" si="46"/>
        <v>-41670.47</v>
      </c>
      <c r="AI134" s="21">
        <f t="shared" si="47"/>
        <v>-1.6665328229675787</v>
      </c>
    </row>
    <row r="135" spans="1:35" ht="12.75" outlineLevel="1">
      <c r="A135" s="1" t="s">
        <v>436</v>
      </c>
      <c r="B135" s="16" t="s">
        <v>437</v>
      </c>
      <c r="C135" s="1" t="s">
        <v>1097</v>
      </c>
      <c r="E135" s="5">
        <v>646.48</v>
      </c>
      <c r="G135" s="5">
        <v>10722.72</v>
      </c>
      <c r="I135" s="9">
        <f t="shared" si="40"/>
        <v>-10076.24</v>
      </c>
      <c r="K135" s="21">
        <f t="shared" si="41"/>
        <v>-0.9397093274840712</v>
      </c>
      <c r="M135" s="9">
        <v>2828.42</v>
      </c>
      <c r="O135" s="9">
        <v>39538.13</v>
      </c>
      <c r="Q135" s="9">
        <f t="shared" si="42"/>
        <v>-36709.71</v>
      </c>
      <c r="S135" s="21">
        <f t="shared" si="43"/>
        <v>-0.9284634857541315</v>
      </c>
      <c r="U135" s="9">
        <v>2540.93</v>
      </c>
      <c r="W135" s="9">
        <v>28095.12</v>
      </c>
      <c r="Y135" s="9">
        <f t="shared" si="44"/>
        <v>-25554.19</v>
      </c>
      <c r="AA135" s="21">
        <f t="shared" si="45"/>
        <v>-0.9095597384883922</v>
      </c>
      <c r="AC135" s="9">
        <v>8133.6900000000005</v>
      </c>
      <c r="AE135" s="9">
        <v>86143.47</v>
      </c>
      <c r="AG135" s="9">
        <f t="shared" si="46"/>
        <v>-78009.78</v>
      </c>
      <c r="AI135" s="21">
        <f t="shared" si="47"/>
        <v>-0.9055797264725928</v>
      </c>
    </row>
    <row r="136" spans="1:35" ht="12.75" outlineLevel="1">
      <c r="A136" s="1" t="s">
        <v>438</v>
      </c>
      <c r="B136" s="16" t="s">
        <v>439</v>
      </c>
      <c r="C136" s="1" t="s">
        <v>1098</v>
      </c>
      <c r="E136" s="5">
        <v>186313.7</v>
      </c>
      <c r="G136" s="5">
        <v>195523.32</v>
      </c>
      <c r="I136" s="9">
        <f t="shared" si="40"/>
        <v>-9209.619999999995</v>
      </c>
      <c r="K136" s="21">
        <f t="shared" si="41"/>
        <v>-0.04710241213170887</v>
      </c>
      <c r="M136" s="9">
        <v>609181.06</v>
      </c>
      <c r="O136" s="9">
        <v>557048.7100000001</v>
      </c>
      <c r="Q136" s="9">
        <f t="shared" si="42"/>
        <v>52132.34999999998</v>
      </c>
      <c r="S136" s="21">
        <f t="shared" si="43"/>
        <v>0.09358669908776912</v>
      </c>
      <c r="U136" s="9">
        <v>400557.8</v>
      </c>
      <c r="W136" s="9">
        <v>326107.10000000003</v>
      </c>
      <c r="Y136" s="9">
        <f t="shared" si="44"/>
        <v>74450.69999999995</v>
      </c>
      <c r="AA136" s="21">
        <f t="shared" si="45"/>
        <v>0.22830137706293407</v>
      </c>
      <c r="AC136" s="9">
        <v>2439831.2399999998</v>
      </c>
      <c r="AE136" s="9">
        <v>2114690.47</v>
      </c>
      <c r="AG136" s="9">
        <f t="shared" si="46"/>
        <v>325140.76999999955</v>
      </c>
      <c r="AI136" s="21">
        <f t="shared" si="47"/>
        <v>0.15375336230649372</v>
      </c>
    </row>
    <row r="137" spans="1:35" ht="12.75" outlineLevel="1">
      <c r="A137" s="1" t="s">
        <v>440</v>
      </c>
      <c r="B137" s="16" t="s">
        <v>441</v>
      </c>
      <c r="C137" s="1" t="s">
        <v>1099</v>
      </c>
      <c r="E137" s="5">
        <v>-190619.26</v>
      </c>
      <c r="G137" s="5">
        <v>-190542.17</v>
      </c>
      <c r="I137" s="9">
        <f t="shared" si="40"/>
        <v>-77.08999999999651</v>
      </c>
      <c r="K137" s="21">
        <f t="shared" si="41"/>
        <v>-0.0004045823557063326</v>
      </c>
      <c r="M137" s="9">
        <v>-584415.8300000001</v>
      </c>
      <c r="O137" s="9">
        <v>-555004.1699999999</v>
      </c>
      <c r="Q137" s="9">
        <f t="shared" si="42"/>
        <v>-29411.66000000015</v>
      </c>
      <c r="S137" s="21">
        <f t="shared" si="43"/>
        <v>-0.05299358381397414</v>
      </c>
      <c r="U137" s="9">
        <v>-387524.77</v>
      </c>
      <c r="W137" s="9">
        <v>-319772.48</v>
      </c>
      <c r="Y137" s="9">
        <f t="shared" si="44"/>
        <v>-67752.29000000004</v>
      </c>
      <c r="AA137" s="21">
        <f t="shared" si="45"/>
        <v>-0.21187655047738954</v>
      </c>
      <c r="AC137" s="9">
        <v>-2323386.87</v>
      </c>
      <c r="AE137" s="9">
        <v>-1926958.15</v>
      </c>
      <c r="AG137" s="9">
        <f t="shared" si="46"/>
        <v>-396428.7200000002</v>
      </c>
      <c r="AI137" s="21">
        <f t="shared" si="47"/>
        <v>-0.2057277268839493</v>
      </c>
    </row>
    <row r="138" spans="1:35" ht="12.75" outlineLevel="1">
      <c r="A138" s="1" t="s">
        <v>442</v>
      </c>
      <c r="B138" s="16" t="s">
        <v>443</v>
      </c>
      <c r="C138" s="1" t="s">
        <v>1100</v>
      </c>
      <c r="E138" s="5">
        <v>3942.59</v>
      </c>
      <c r="G138" s="5">
        <v>4238.1</v>
      </c>
      <c r="I138" s="9">
        <f t="shared" si="40"/>
        <v>-295.5100000000002</v>
      </c>
      <c r="K138" s="21">
        <f t="shared" si="41"/>
        <v>-0.06972700030674127</v>
      </c>
      <c r="M138" s="9">
        <v>12796.36</v>
      </c>
      <c r="O138" s="9">
        <v>13496.41</v>
      </c>
      <c r="Q138" s="9">
        <f t="shared" si="42"/>
        <v>-700.0499999999993</v>
      </c>
      <c r="S138" s="21">
        <f t="shared" si="43"/>
        <v>-0.05186934896020492</v>
      </c>
      <c r="U138" s="9">
        <v>8343.89</v>
      </c>
      <c r="W138" s="9">
        <v>8878.01</v>
      </c>
      <c r="Y138" s="9">
        <f t="shared" si="44"/>
        <v>-534.1200000000008</v>
      </c>
      <c r="AA138" s="21">
        <f t="shared" si="45"/>
        <v>-0.06016213092798958</v>
      </c>
      <c r="AC138" s="9">
        <v>52417.08</v>
      </c>
      <c r="AE138" s="9">
        <v>54228.200000000004</v>
      </c>
      <c r="AG138" s="9">
        <f t="shared" si="46"/>
        <v>-1811.1200000000026</v>
      </c>
      <c r="AI138" s="21">
        <f t="shared" si="47"/>
        <v>-0.0333981212726958</v>
      </c>
    </row>
    <row r="139" spans="1:35" ht="12.75" outlineLevel="1">
      <c r="A139" s="1" t="s">
        <v>444</v>
      </c>
      <c r="B139" s="16" t="s">
        <v>445</v>
      </c>
      <c r="C139" s="1" t="s">
        <v>1101</v>
      </c>
      <c r="E139" s="5">
        <v>-1926.77</v>
      </c>
      <c r="G139" s="5">
        <v>-1926.49</v>
      </c>
      <c r="I139" s="9">
        <f t="shared" si="40"/>
        <v>-0.2799999999999727</v>
      </c>
      <c r="K139" s="21">
        <f t="shared" si="41"/>
        <v>-0.00014534204693508542</v>
      </c>
      <c r="M139" s="9">
        <v>-5907.38</v>
      </c>
      <c r="O139" s="9">
        <v>-5863.25</v>
      </c>
      <c r="Q139" s="9">
        <f t="shared" si="42"/>
        <v>-44.13000000000011</v>
      </c>
      <c r="S139" s="21">
        <f t="shared" si="43"/>
        <v>-0.007526542446595337</v>
      </c>
      <c r="U139" s="9">
        <v>-3917.08</v>
      </c>
      <c r="W139" s="9">
        <v>-3894.87</v>
      </c>
      <c r="Y139" s="9">
        <f t="shared" si="44"/>
        <v>-22.210000000000036</v>
      </c>
      <c r="AA139" s="21">
        <f t="shared" si="45"/>
        <v>-0.005702372608071653</v>
      </c>
      <c r="AC139" s="9">
        <v>-23485.239999999998</v>
      </c>
      <c r="AE139" s="9">
        <v>-23248.329999999998</v>
      </c>
      <c r="AG139" s="9">
        <f t="shared" si="46"/>
        <v>-236.90999999999985</v>
      </c>
      <c r="AI139" s="21">
        <f t="shared" si="47"/>
        <v>-0.01019040937564117</v>
      </c>
    </row>
    <row r="140" spans="1:35" ht="12.75" outlineLevel="1">
      <c r="A140" s="1" t="s">
        <v>446</v>
      </c>
      <c r="B140" s="16" t="s">
        <v>447</v>
      </c>
      <c r="C140" s="1" t="s">
        <v>1102</v>
      </c>
      <c r="E140" s="5">
        <v>257070.7</v>
      </c>
      <c r="G140" s="5">
        <v>275809.34</v>
      </c>
      <c r="I140" s="9">
        <f t="shared" si="40"/>
        <v>-18738.640000000014</v>
      </c>
      <c r="K140" s="21">
        <f t="shared" si="41"/>
        <v>-0.06794055632778793</v>
      </c>
      <c r="M140" s="9">
        <v>876990.0900000001</v>
      </c>
      <c r="O140" s="9">
        <v>966631.03</v>
      </c>
      <c r="Q140" s="9">
        <f t="shared" si="42"/>
        <v>-89640.93999999994</v>
      </c>
      <c r="S140" s="21">
        <f t="shared" si="43"/>
        <v>-0.09273542563598433</v>
      </c>
      <c r="U140" s="9">
        <v>604847.75</v>
      </c>
      <c r="W140" s="9">
        <v>633607.3200000001</v>
      </c>
      <c r="Y140" s="9">
        <f t="shared" si="44"/>
        <v>-28759.570000000065</v>
      </c>
      <c r="AA140" s="21">
        <f t="shared" si="45"/>
        <v>-0.04539021108531395</v>
      </c>
      <c r="AC140" s="9">
        <v>2796866.61</v>
      </c>
      <c r="AE140" s="9">
        <v>5740091.49</v>
      </c>
      <c r="AG140" s="9">
        <f t="shared" si="46"/>
        <v>-2943224.8800000004</v>
      </c>
      <c r="AI140" s="21">
        <f t="shared" si="47"/>
        <v>-0.5127487750199605</v>
      </c>
    </row>
    <row r="141" spans="1:35" ht="12.75" outlineLevel="1">
      <c r="A141" s="1" t="s">
        <v>448</v>
      </c>
      <c r="B141" s="16" t="s">
        <v>449</v>
      </c>
      <c r="C141" s="1" t="s">
        <v>1103</v>
      </c>
      <c r="E141" s="5">
        <v>-41261.1</v>
      </c>
      <c r="G141" s="5">
        <v>-37529.12</v>
      </c>
      <c r="I141" s="9">
        <f t="shared" si="40"/>
        <v>-3731.979999999996</v>
      </c>
      <c r="K141" s="21">
        <f t="shared" si="41"/>
        <v>-0.09944224644755847</v>
      </c>
      <c r="M141" s="9">
        <v>-214536.21000000002</v>
      </c>
      <c r="O141" s="9">
        <v>-157383.27</v>
      </c>
      <c r="Q141" s="9">
        <f t="shared" si="42"/>
        <v>-57152.94000000003</v>
      </c>
      <c r="S141" s="21">
        <f t="shared" si="43"/>
        <v>-0.3631449518109519</v>
      </c>
      <c r="U141" s="9">
        <v>-149072.17</v>
      </c>
      <c r="W141" s="9">
        <v>-78820.26</v>
      </c>
      <c r="Y141" s="9">
        <f t="shared" si="44"/>
        <v>-70251.91000000002</v>
      </c>
      <c r="AA141" s="21">
        <f t="shared" si="45"/>
        <v>-0.8912925433131028</v>
      </c>
      <c r="AC141" s="9">
        <v>-929087.25</v>
      </c>
      <c r="AE141" s="9">
        <v>-2121550.9699999997</v>
      </c>
      <c r="AG141" s="9">
        <f t="shared" si="46"/>
        <v>1192463.7199999997</v>
      </c>
      <c r="AI141" s="21">
        <f t="shared" si="47"/>
        <v>0.5620716809834646</v>
      </c>
    </row>
    <row r="142" spans="1:35" ht="12.75" outlineLevel="1">
      <c r="A142" s="1" t="s">
        <v>450</v>
      </c>
      <c r="B142" s="16" t="s">
        <v>451</v>
      </c>
      <c r="C142" s="1" t="s">
        <v>1104</v>
      </c>
      <c r="E142" s="5">
        <v>791131.9</v>
      </c>
      <c r="G142" s="5">
        <v>952181.092</v>
      </c>
      <c r="I142" s="9">
        <f t="shared" si="40"/>
        <v>-161049.19199999992</v>
      </c>
      <c r="K142" s="21">
        <f t="shared" si="41"/>
        <v>-0.16913714560507145</v>
      </c>
      <c r="M142" s="9">
        <v>3300022.83</v>
      </c>
      <c r="O142" s="9">
        <v>5767966.38</v>
      </c>
      <c r="Q142" s="9">
        <f t="shared" si="42"/>
        <v>-2467943.55</v>
      </c>
      <c r="S142" s="21">
        <f t="shared" si="43"/>
        <v>-0.4278706544749312</v>
      </c>
      <c r="U142" s="9">
        <v>2379257.5300000003</v>
      </c>
      <c r="W142" s="9">
        <v>3254806.17</v>
      </c>
      <c r="Y142" s="9">
        <f t="shared" si="44"/>
        <v>-875548.6399999997</v>
      </c>
      <c r="AA142" s="21">
        <f t="shared" si="45"/>
        <v>-0.269001775918349</v>
      </c>
      <c r="AC142" s="9">
        <v>11162797.850000001</v>
      </c>
      <c r="AE142" s="9">
        <v>24937842.32</v>
      </c>
      <c r="AG142" s="9">
        <f t="shared" si="46"/>
        <v>-13775044.469999999</v>
      </c>
      <c r="AI142" s="21">
        <f t="shared" si="47"/>
        <v>-0.552375153120304</v>
      </c>
    </row>
    <row r="143" spans="1:35" ht="12.75" outlineLevel="1">
      <c r="A143" s="1" t="s">
        <v>452</v>
      </c>
      <c r="B143" s="16" t="s">
        <v>453</v>
      </c>
      <c r="C143" s="1" t="s">
        <v>1105</v>
      </c>
      <c r="E143" s="5">
        <v>8978.08</v>
      </c>
      <c r="G143" s="5">
        <v>1371.88</v>
      </c>
      <c r="I143" s="9">
        <f t="shared" si="40"/>
        <v>7606.2</v>
      </c>
      <c r="K143" s="21">
        <f t="shared" si="41"/>
        <v>5.544362480683441</v>
      </c>
      <c r="M143" s="9">
        <v>22988.409999999996</v>
      </c>
      <c r="O143" s="9">
        <v>19913.690000000002</v>
      </c>
      <c r="Q143" s="9">
        <f t="shared" si="42"/>
        <v>3074.719999999994</v>
      </c>
      <c r="S143" s="21">
        <f t="shared" si="43"/>
        <v>0.15440232322588096</v>
      </c>
      <c r="U143" s="9">
        <v>41731.49</v>
      </c>
      <c r="W143" s="9">
        <v>11103.01</v>
      </c>
      <c r="Y143" s="9">
        <f t="shared" si="44"/>
        <v>30628.479999999996</v>
      </c>
      <c r="AA143" s="21">
        <f t="shared" si="45"/>
        <v>2.7585744766509257</v>
      </c>
      <c r="AC143" s="9">
        <v>85842.38</v>
      </c>
      <c r="AE143" s="9">
        <v>233001</v>
      </c>
      <c r="AG143" s="9">
        <f t="shared" si="46"/>
        <v>-147158.62</v>
      </c>
      <c r="AI143" s="21">
        <f t="shared" si="47"/>
        <v>-0.6315793494448522</v>
      </c>
    </row>
    <row r="144" spans="1:35" ht="12.75" outlineLevel="1">
      <c r="A144" s="1" t="s">
        <v>454</v>
      </c>
      <c r="B144" s="16" t="s">
        <v>455</v>
      </c>
      <c r="C144" s="1" t="s">
        <v>1106</v>
      </c>
      <c r="E144" s="5">
        <v>-3.8200000000000003</v>
      </c>
      <c r="G144" s="5">
        <v>-203.12</v>
      </c>
      <c r="I144" s="9">
        <f t="shared" si="40"/>
        <v>199.3</v>
      </c>
      <c r="K144" s="21">
        <f t="shared" si="41"/>
        <v>0.9811933832217409</v>
      </c>
      <c r="M144" s="9">
        <v>9346.54</v>
      </c>
      <c r="O144" s="9">
        <v>-1188.17</v>
      </c>
      <c r="Q144" s="9">
        <f t="shared" si="42"/>
        <v>10534.710000000001</v>
      </c>
      <c r="S144" s="21">
        <f t="shared" si="43"/>
        <v>8.866332258851848</v>
      </c>
      <c r="U144" s="9">
        <v>-3878.9</v>
      </c>
      <c r="W144" s="9">
        <v>-967.03</v>
      </c>
      <c r="Y144" s="9">
        <f t="shared" si="44"/>
        <v>-2911.87</v>
      </c>
      <c r="AA144" s="21">
        <f t="shared" si="45"/>
        <v>-3.011147534202662</v>
      </c>
      <c r="AC144" s="9">
        <v>294.94000000000005</v>
      </c>
      <c r="AE144" s="9">
        <v>-3996.9300000000003</v>
      </c>
      <c r="AG144" s="9">
        <f t="shared" si="46"/>
        <v>4291.870000000001</v>
      </c>
      <c r="AI144" s="21">
        <f t="shared" si="47"/>
        <v>1.073791635079924</v>
      </c>
    </row>
    <row r="145" spans="1:35" ht="12.75" outlineLevel="1">
      <c r="A145" s="1" t="s">
        <v>456</v>
      </c>
      <c r="B145" s="16" t="s">
        <v>457</v>
      </c>
      <c r="C145" s="1" t="s">
        <v>1107</v>
      </c>
      <c r="E145" s="5">
        <v>0</v>
      </c>
      <c r="G145" s="5">
        <v>2334.4900000000002</v>
      </c>
      <c r="I145" s="9">
        <f t="shared" si="40"/>
        <v>-2334.4900000000002</v>
      </c>
      <c r="K145" s="21" t="str">
        <f t="shared" si="41"/>
        <v>N.M.</v>
      </c>
      <c r="M145" s="9">
        <v>11656.27</v>
      </c>
      <c r="O145" s="9">
        <v>230750.79</v>
      </c>
      <c r="Q145" s="9">
        <f t="shared" si="42"/>
        <v>-219094.52000000002</v>
      </c>
      <c r="S145" s="21">
        <f t="shared" si="43"/>
        <v>-0.9494854600497793</v>
      </c>
      <c r="U145" s="9">
        <v>0</v>
      </c>
      <c r="W145" s="9">
        <v>16204.630000000001</v>
      </c>
      <c r="Y145" s="9">
        <f t="shared" si="44"/>
        <v>-16204.630000000001</v>
      </c>
      <c r="AA145" s="21" t="str">
        <f t="shared" si="45"/>
        <v>N.M.</v>
      </c>
      <c r="AC145" s="9">
        <v>135179.36000000002</v>
      </c>
      <c r="AE145" s="9">
        <v>1986093.64</v>
      </c>
      <c r="AG145" s="9">
        <f t="shared" si="46"/>
        <v>-1850914.2799999998</v>
      </c>
      <c r="AI145" s="21">
        <f t="shared" si="47"/>
        <v>-0.9319370661697501</v>
      </c>
    </row>
    <row r="146" spans="1:35" ht="12.75" outlineLevel="1">
      <c r="A146" s="1" t="s">
        <v>458</v>
      </c>
      <c r="B146" s="16" t="s">
        <v>459</v>
      </c>
      <c r="C146" s="1" t="s">
        <v>1108</v>
      </c>
      <c r="E146" s="5">
        <v>16.91</v>
      </c>
      <c r="G146" s="5">
        <v>3381.29</v>
      </c>
      <c r="I146" s="9">
        <f t="shared" si="40"/>
        <v>-3364.38</v>
      </c>
      <c r="K146" s="21">
        <f t="shared" si="41"/>
        <v>-0.9949989501048417</v>
      </c>
      <c r="M146" s="9">
        <v>27758.34</v>
      </c>
      <c r="O146" s="9">
        <v>3470.17</v>
      </c>
      <c r="Q146" s="9">
        <f t="shared" si="42"/>
        <v>24288.17</v>
      </c>
      <c r="S146" s="21">
        <f t="shared" si="43"/>
        <v>6.999129725633037</v>
      </c>
      <c r="U146" s="9">
        <v>34.910000000000004</v>
      </c>
      <c r="W146" s="9">
        <v>3452.09</v>
      </c>
      <c r="Y146" s="9">
        <f t="shared" si="44"/>
        <v>-3417.1800000000003</v>
      </c>
      <c r="AA146" s="21">
        <f t="shared" si="45"/>
        <v>-0.9898872856733167</v>
      </c>
      <c r="AC146" s="9">
        <v>28024.34</v>
      </c>
      <c r="AE146" s="9">
        <v>3621.9500000000003</v>
      </c>
      <c r="AG146" s="9">
        <f t="shared" si="46"/>
        <v>24402.39</v>
      </c>
      <c r="AI146" s="21">
        <f t="shared" si="47"/>
        <v>6.737362470492414</v>
      </c>
    </row>
    <row r="147" spans="1:35" ht="12.75" outlineLevel="1">
      <c r="A147" s="1" t="s">
        <v>460</v>
      </c>
      <c r="B147" s="16" t="s">
        <v>461</v>
      </c>
      <c r="C147" s="1" t="s">
        <v>1109</v>
      </c>
      <c r="E147" s="5">
        <v>0</v>
      </c>
      <c r="G147" s="5">
        <v>0</v>
      </c>
      <c r="I147" s="9">
        <f t="shared" si="40"/>
        <v>0</v>
      </c>
      <c r="K147" s="21">
        <f t="shared" si="41"/>
        <v>0</v>
      </c>
      <c r="M147" s="9">
        <v>0</v>
      </c>
      <c r="O147" s="9">
        <v>841566.39</v>
      </c>
      <c r="Q147" s="9">
        <f t="shared" si="42"/>
        <v>-841566.39</v>
      </c>
      <c r="S147" s="21" t="str">
        <f t="shared" si="43"/>
        <v>N.M.</v>
      </c>
      <c r="U147" s="9">
        <v>0</v>
      </c>
      <c r="W147" s="9">
        <v>0</v>
      </c>
      <c r="Y147" s="9">
        <f t="shared" si="44"/>
        <v>0</v>
      </c>
      <c r="AA147" s="21">
        <f t="shared" si="45"/>
        <v>0</v>
      </c>
      <c r="AC147" s="9">
        <v>-840726.3300000001</v>
      </c>
      <c r="AE147" s="9">
        <v>1894984.96</v>
      </c>
      <c r="AG147" s="9">
        <f t="shared" si="46"/>
        <v>-2735711.29</v>
      </c>
      <c r="AI147" s="21">
        <f t="shared" si="47"/>
        <v>-1.4436585765831091</v>
      </c>
    </row>
    <row r="148" spans="1:35" ht="12.75" outlineLevel="1">
      <c r="A148" s="1" t="s">
        <v>462</v>
      </c>
      <c r="B148" s="16" t="s">
        <v>463</v>
      </c>
      <c r="C148" s="1" t="s">
        <v>1110</v>
      </c>
      <c r="E148" s="5">
        <v>1923085.23</v>
      </c>
      <c r="G148" s="5">
        <v>195794.54</v>
      </c>
      <c r="I148" s="9">
        <f t="shared" si="40"/>
        <v>1727290.69</v>
      </c>
      <c r="K148" s="21">
        <f t="shared" si="41"/>
        <v>8.821955351768235</v>
      </c>
      <c r="M148" s="9">
        <v>3715018.25</v>
      </c>
      <c r="O148" s="9">
        <v>430133.49</v>
      </c>
      <c r="Q148" s="9">
        <f t="shared" si="42"/>
        <v>3284884.76</v>
      </c>
      <c r="S148" s="21">
        <f t="shared" si="43"/>
        <v>7.636896071496316</v>
      </c>
      <c r="U148" s="9">
        <v>2284187.79</v>
      </c>
      <c r="W148" s="9">
        <v>430133.49</v>
      </c>
      <c r="Y148" s="9">
        <f t="shared" si="44"/>
        <v>1854054.3</v>
      </c>
      <c r="AA148" s="21">
        <f t="shared" si="45"/>
        <v>4.310416052467805</v>
      </c>
      <c r="AC148" s="9">
        <v>11282414.16</v>
      </c>
      <c r="AE148" s="9">
        <v>430133.49</v>
      </c>
      <c r="AG148" s="9">
        <f t="shared" si="46"/>
        <v>10852280.67</v>
      </c>
      <c r="AI148" s="21" t="str">
        <f t="shared" si="47"/>
        <v>N.M.</v>
      </c>
    </row>
    <row r="149" spans="1:35" ht="12.75" outlineLevel="1">
      <c r="A149" s="1" t="s">
        <v>464</v>
      </c>
      <c r="B149" s="16" t="s">
        <v>465</v>
      </c>
      <c r="C149" s="1" t="s">
        <v>1111</v>
      </c>
      <c r="E149" s="5">
        <v>0</v>
      </c>
      <c r="G149" s="5">
        <v>48946.590000000004</v>
      </c>
      <c r="I149" s="9">
        <f t="shared" si="40"/>
        <v>-48946.590000000004</v>
      </c>
      <c r="K149" s="21" t="str">
        <f t="shared" si="41"/>
        <v>N.M.</v>
      </c>
      <c r="M149" s="9">
        <v>0</v>
      </c>
      <c r="O149" s="9">
        <v>107540.36</v>
      </c>
      <c r="Q149" s="9">
        <f t="shared" si="42"/>
        <v>-107540.36</v>
      </c>
      <c r="S149" s="21" t="str">
        <f t="shared" si="43"/>
        <v>N.M.</v>
      </c>
      <c r="U149" s="9">
        <v>0</v>
      </c>
      <c r="W149" s="9">
        <v>107540.36</v>
      </c>
      <c r="Y149" s="9">
        <f t="shared" si="44"/>
        <v>-107540.36</v>
      </c>
      <c r="AA149" s="21" t="str">
        <f t="shared" si="45"/>
        <v>N.M.</v>
      </c>
      <c r="AC149" s="9">
        <v>-107540.36</v>
      </c>
      <c r="AE149" s="9">
        <v>107540.36</v>
      </c>
      <c r="AG149" s="9">
        <f t="shared" si="46"/>
        <v>-215080.72</v>
      </c>
      <c r="AI149" s="21">
        <f t="shared" si="47"/>
        <v>-2</v>
      </c>
    </row>
    <row r="150" spans="1:35" ht="12.75" outlineLevel="1">
      <c r="A150" s="1" t="s">
        <v>466</v>
      </c>
      <c r="B150" s="16" t="s">
        <v>467</v>
      </c>
      <c r="C150" s="1" t="s">
        <v>1112</v>
      </c>
      <c r="E150" s="5">
        <v>0</v>
      </c>
      <c r="G150" s="5">
        <v>79199.912</v>
      </c>
      <c r="I150" s="9">
        <f t="shared" si="40"/>
        <v>-79199.912</v>
      </c>
      <c r="K150" s="21" t="str">
        <f t="shared" si="41"/>
        <v>N.M.</v>
      </c>
      <c r="M150" s="9">
        <v>0</v>
      </c>
      <c r="O150" s="9">
        <v>335696.91000000003</v>
      </c>
      <c r="Q150" s="9">
        <f t="shared" si="42"/>
        <v>-335696.91000000003</v>
      </c>
      <c r="S150" s="21" t="str">
        <f t="shared" si="43"/>
        <v>N.M.</v>
      </c>
      <c r="U150" s="9">
        <v>0</v>
      </c>
      <c r="W150" s="9">
        <v>335696.91000000003</v>
      </c>
      <c r="Y150" s="9">
        <f t="shared" si="44"/>
        <v>-335696.91000000003</v>
      </c>
      <c r="AA150" s="21" t="str">
        <f t="shared" si="45"/>
        <v>N.M.</v>
      </c>
      <c r="AC150" s="9">
        <v>-335412.52</v>
      </c>
      <c r="AE150" s="9">
        <v>335696.91000000003</v>
      </c>
      <c r="AG150" s="9">
        <f t="shared" si="46"/>
        <v>-671109.43</v>
      </c>
      <c r="AI150" s="21">
        <f t="shared" si="47"/>
        <v>-1.99915283700407</v>
      </c>
    </row>
    <row r="151" spans="1:35" ht="12.75" outlineLevel="1">
      <c r="A151" s="1" t="s">
        <v>468</v>
      </c>
      <c r="B151" s="16" t="s">
        <v>469</v>
      </c>
      <c r="C151" s="1" t="s">
        <v>1113</v>
      </c>
      <c r="E151" s="5">
        <v>0</v>
      </c>
      <c r="G151" s="5">
        <v>7766.57</v>
      </c>
      <c r="I151" s="9">
        <f t="shared" si="40"/>
        <v>-7766.57</v>
      </c>
      <c r="K151" s="21" t="str">
        <f t="shared" si="41"/>
        <v>N.M.</v>
      </c>
      <c r="M151" s="9">
        <v>0</v>
      </c>
      <c r="O151" s="9">
        <v>16320.07</v>
      </c>
      <c r="Q151" s="9">
        <f t="shared" si="42"/>
        <v>-16320.07</v>
      </c>
      <c r="S151" s="21" t="str">
        <f t="shared" si="43"/>
        <v>N.M.</v>
      </c>
      <c r="U151" s="9">
        <v>0</v>
      </c>
      <c r="W151" s="9">
        <v>16320.07</v>
      </c>
      <c r="Y151" s="9">
        <f t="shared" si="44"/>
        <v>-16320.07</v>
      </c>
      <c r="AA151" s="21" t="str">
        <f t="shared" si="45"/>
        <v>N.M.</v>
      </c>
      <c r="AC151" s="9">
        <v>-16320.07</v>
      </c>
      <c r="AE151" s="9">
        <v>16320.07</v>
      </c>
      <c r="AG151" s="9">
        <f t="shared" si="46"/>
        <v>-32640.14</v>
      </c>
      <c r="AI151" s="21">
        <f t="shared" si="47"/>
        <v>-2</v>
      </c>
    </row>
    <row r="152" spans="1:35" ht="12.75" outlineLevel="1">
      <c r="A152" s="1" t="s">
        <v>470</v>
      </c>
      <c r="B152" s="16" t="s">
        <v>471</v>
      </c>
      <c r="C152" s="1" t="s">
        <v>1114</v>
      </c>
      <c r="E152" s="5">
        <v>0</v>
      </c>
      <c r="G152" s="5">
        <v>238042.848</v>
      </c>
      <c r="I152" s="9">
        <f t="shared" si="40"/>
        <v>-238042.848</v>
      </c>
      <c r="K152" s="21" t="str">
        <f t="shared" si="41"/>
        <v>N.M.</v>
      </c>
      <c r="M152" s="9">
        <v>0</v>
      </c>
      <c r="O152" s="9">
        <v>813743.8</v>
      </c>
      <c r="Q152" s="9">
        <f t="shared" si="42"/>
        <v>-813743.8</v>
      </c>
      <c r="S152" s="21" t="str">
        <f t="shared" si="43"/>
        <v>N.M.</v>
      </c>
      <c r="U152" s="9">
        <v>0</v>
      </c>
      <c r="W152" s="9">
        <v>813743.8</v>
      </c>
      <c r="Y152" s="9">
        <f t="shared" si="44"/>
        <v>-813743.8</v>
      </c>
      <c r="AA152" s="21" t="str">
        <f t="shared" si="45"/>
        <v>N.M.</v>
      </c>
      <c r="AC152" s="9">
        <v>-813743.8</v>
      </c>
      <c r="AE152" s="9">
        <v>813743.8</v>
      </c>
      <c r="AG152" s="9">
        <f t="shared" si="46"/>
        <v>-1627487.6</v>
      </c>
      <c r="AI152" s="21">
        <f t="shared" si="47"/>
        <v>-2</v>
      </c>
    </row>
    <row r="153" spans="1:35" ht="12.75" outlineLevel="1">
      <c r="A153" s="1" t="s">
        <v>472</v>
      </c>
      <c r="B153" s="16" t="s">
        <v>473</v>
      </c>
      <c r="C153" s="1" t="s">
        <v>1115</v>
      </c>
      <c r="E153" s="5">
        <v>734619.55</v>
      </c>
      <c r="G153" s="5">
        <v>1643759.4</v>
      </c>
      <c r="I153" s="9">
        <f t="shared" si="40"/>
        <v>-909139.8499999999</v>
      </c>
      <c r="K153" s="21">
        <f t="shared" si="41"/>
        <v>-0.553085719236039</v>
      </c>
      <c r="M153" s="9">
        <v>2619808.93</v>
      </c>
      <c r="O153" s="9">
        <v>3649770.74</v>
      </c>
      <c r="Q153" s="9">
        <f t="shared" si="42"/>
        <v>-1029961.81</v>
      </c>
      <c r="S153" s="21">
        <f t="shared" si="43"/>
        <v>-0.28219904300071186</v>
      </c>
      <c r="U153" s="9">
        <v>1910949.53</v>
      </c>
      <c r="W153" s="9">
        <v>3649770.74</v>
      </c>
      <c r="Y153" s="9">
        <f t="shared" si="44"/>
        <v>-1738821.2100000002</v>
      </c>
      <c r="AA153" s="21">
        <f t="shared" si="45"/>
        <v>-0.47641929695562196</v>
      </c>
      <c r="AC153" s="9">
        <v>9385118.14</v>
      </c>
      <c r="AE153" s="9">
        <v>3649770.74</v>
      </c>
      <c r="AG153" s="9">
        <f t="shared" si="46"/>
        <v>5735347.4</v>
      </c>
      <c r="AI153" s="21">
        <f t="shared" si="47"/>
        <v>1.571426757616014</v>
      </c>
    </row>
    <row r="154" spans="1:35" ht="12.75" outlineLevel="1">
      <c r="A154" s="1" t="s">
        <v>474</v>
      </c>
      <c r="B154" s="16" t="s">
        <v>475</v>
      </c>
      <c r="C154" s="1" t="s">
        <v>1116</v>
      </c>
      <c r="E154" s="5">
        <v>88213.09</v>
      </c>
      <c r="G154" s="5">
        <v>212596.49</v>
      </c>
      <c r="I154" s="9">
        <f t="shared" si="40"/>
        <v>-124383.4</v>
      </c>
      <c r="K154" s="21">
        <f t="shared" si="41"/>
        <v>-0.5850679848947647</v>
      </c>
      <c r="M154" s="9">
        <v>224655.88</v>
      </c>
      <c r="O154" s="9">
        <v>457740.18</v>
      </c>
      <c r="Q154" s="9">
        <f t="shared" si="42"/>
        <v>-233084.3</v>
      </c>
      <c r="S154" s="21">
        <f t="shared" si="43"/>
        <v>-0.509206554687858</v>
      </c>
      <c r="U154" s="9">
        <v>178951.80000000002</v>
      </c>
      <c r="W154" s="9">
        <v>457740.18</v>
      </c>
      <c r="Y154" s="9">
        <f t="shared" si="44"/>
        <v>-278788.38</v>
      </c>
      <c r="AA154" s="21">
        <f t="shared" si="45"/>
        <v>-0.6090537649546081</v>
      </c>
      <c r="AC154" s="9">
        <v>959387.826</v>
      </c>
      <c r="AE154" s="9">
        <v>457740.18</v>
      </c>
      <c r="AG154" s="9">
        <f t="shared" si="46"/>
        <v>501647.646</v>
      </c>
      <c r="AI154" s="21">
        <f t="shared" si="47"/>
        <v>1.0959222456722064</v>
      </c>
    </row>
    <row r="155" spans="1:35" ht="12.75" outlineLevel="1">
      <c r="A155" s="1" t="s">
        <v>476</v>
      </c>
      <c r="B155" s="16" t="s">
        <v>477</v>
      </c>
      <c r="C155" s="1" t="s">
        <v>1117</v>
      </c>
      <c r="E155" s="5">
        <v>27852</v>
      </c>
      <c r="G155" s="5">
        <v>16192</v>
      </c>
      <c r="I155" s="9">
        <f t="shared" si="40"/>
        <v>11660</v>
      </c>
      <c r="K155" s="21">
        <f t="shared" si="41"/>
        <v>0.720108695652174</v>
      </c>
      <c r="M155" s="9">
        <v>168504</v>
      </c>
      <c r="O155" s="9">
        <v>53313</v>
      </c>
      <c r="Q155" s="9">
        <f t="shared" si="42"/>
        <v>115191</v>
      </c>
      <c r="S155" s="21">
        <f t="shared" si="43"/>
        <v>2.1606549997186426</v>
      </c>
      <c r="U155" s="9">
        <v>42319</v>
      </c>
      <c r="W155" s="9">
        <v>53313</v>
      </c>
      <c r="Y155" s="9">
        <f t="shared" si="44"/>
        <v>-10994</v>
      </c>
      <c r="AA155" s="21">
        <f t="shared" si="45"/>
        <v>-0.20621611989571023</v>
      </c>
      <c r="AC155" s="9">
        <v>806318.39</v>
      </c>
      <c r="AE155" s="9">
        <v>53313</v>
      </c>
      <c r="AG155" s="9">
        <f t="shared" si="46"/>
        <v>753005.39</v>
      </c>
      <c r="AI155" s="21" t="str">
        <f t="shared" si="47"/>
        <v>N.M.</v>
      </c>
    </row>
    <row r="156" spans="1:35" ht="12.75" outlineLevel="1">
      <c r="A156" s="1" t="s">
        <v>478</v>
      </c>
      <c r="B156" s="16" t="s">
        <v>479</v>
      </c>
      <c r="C156" s="1" t="s">
        <v>1118</v>
      </c>
      <c r="E156" s="5">
        <v>2858020</v>
      </c>
      <c r="G156" s="5">
        <v>2518538</v>
      </c>
      <c r="I156" s="9">
        <f t="shared" si="40"/>
        <v>339482</v>
      </c>
      <c r="K156" s="21">
        <f t="shared" si="41"/>
        <v>0.1347932808637392</v>
      </c>
      <c r="M156" s="9">
        <v>11138198</v>
      </c>
      <c r="O156" s="9">
        <v>4372340</v>
      </c>
      <c r="Q156" s="9">
        <f t="shared" si="42"/>
        <v>6765858</v>
      </c>
      <c r="S156" s="21">
        <f t="shared" si="43"/>
        <v>1.5474226615496507</v>
      </c>
      <c r="U156" s="9">
        <v>7392490</v>
      </c>
      <c r="W156" s="9">
        <v>4372340</v>
      </c>
      <c r="Y156" s="9">
        <f t="shared" si="44"/>
        <v>3020150</v>
      </c>
      <c r="AA156" s="21">
        <f t="shared" si="45"/>
        <v>0.6907399699017003</v>
      </c>
      <c r="AC156" s="9">
        <v>33333551</v>
      </c>
      <c r="AE156" s="9">
        <v>4372340</v>
      </c>
      <c r="AG156" s="9">
        <f t="shared" si="46"/>
        <v>28961211</v>
      </c>
      <c r="AI156" s="21">
        <f t="shared" si="47"/>
        <v>6.6237326008498885</v>
      </c>
    </row>
    <row r="157" spans="1:35" ht="12.75" outlineLevel="1">
      <c r="A157" s="1" t="s">
        <v>480</v>
      </c>
      <c r="B157" s="16" t="s">
        <v>481</v>
      </c>
      <c r="C157" s="1" t="s">
        <v>1119</v>
      </c>
      <c r="E157" s="5">
        <v>36804.770000000004</v>
      </c>
      <c r="G157" s="5">
        <v>0</v>
      </c>
      <c r="I157" s="9">
        <f t="shared" si="40"/>
        <v>36804.770000000004</v>
      </c>
      <c r="K157" s="21" t="str">
        <f t="shared" si="41"/>
        <v>N.M.</v>
      </c>
      <c r="M157" s="9">
        <v>226610.03000000003</v>
      </c>
      <c r="O157" s="9">
        <v>0</v>
      </c>
      <c r="Q157" s="9">
        <f t="shared" si="42"/>
        <v>226610.03000000003</v>
      </c>
      <c r="S157" s="21" t="str">
        <f t="shared" si="43"/>
        <v>N.M.</v>
      </c>
      <c r="U157" s="9">
        <v>164633.95</v>
      </c>
      <c r="W157" s="9">
        <v>0</v>
      </c>
      <c r="Y157" s="9">
        <f t="shared" si="44"/>
        <v>164633.95</v>
      </c>
      <c r="AA157" s="21" t="str">
        <f t="shared" si="45"/>
        <v>N.M.</v>
      </c>
      <c r="AC157" s="9">
        <v>1035133.033</v>
      </c>
      <c r="AE157" s="9">
        <v>0</v>
      </c>
      <c r="AG157" s="9">
        <f t="shared" si="46"/>
        <v>1035133.033</v>
      </c>
      <c r="AI157" s="21" t="str">
        <f t="shared" si="47"/>
        <v>N.M.</v>
      </c>
    </row>
    <row r="158" spans="1:68" s="90" customFormat="1" ht="12.75">
      <c r="A158" s="90" t="s">
        <v>92</v>
      </c>
      <c r="B158" s="91"/>
      <c r="C158" s="77" t="s">
        <v>1120</v>
      </c>
      <c r="D158" s="105"/>
      <c r="E158" s="105">
        <v>7001399.379999999</v>
      </c>
      <c r="F158" s="105"/>
      <c r="G158" s="105">
        <v>6460731.75</v>
      </c>
      <c r="H158" s="105"/>
      <c r="I158" s="9">
        <f aca="true" t="shared" si="48" ref="I158:I164">+E158-G158</f>
        <v>540667.629999999</v>
      </c>
      <c r="J158" s="37" t="str">
        <f>IF((+E158-G158)=(I158),"  ",$AO$511)</f>
        <v>  </v>
      </c>
      <c r="K158" s="38">
        <f aca="true" t="shared" si="49" ref="K158:K164">IF(G158&lt;0,IF(I158=0,0,IF(OR(G158=0,E158=0),"N.M.",IF(ABS(I158/G158)&gt;=10,"N.M.",I158/(-G158)))),IF(I158=0,0,IF(OR(G158=0,E158=0),"N.M.",IF(ABS(I158/G158)&gt;=10,"N.M.",I158/G158))))</f>
        <v>0.08368520020971293</v>
      </c>
      <c r="L158" s="39"/>
      <c r="M158" s="5">
        <v>23312689.389999997</v>
      </c>
      <c r="N158" s="9"/>
      <c r="O158" s="5">
        <v>20752249.03</v>
      </c>
      <c r="P158" s="9"/>
      <c r="Q158" s="9">
        <f aca="true" t="shared" si="50" ref="Q158:Q164">(+M158-O158)</f>
        <v>2560440.3599999957</v>
      </c>
      <c r="R158" s="37" t="str">
        <f>IF((+M158-O158)=(Q158),"  ",$AO$511)</f>
        <v>  </v>
      </c>
      <c r="S158" s="38">
        <f aca="true" t="shared" si="51" ref="S158:S164">IF(O158&lt;0,IF(Q158=0,0,IF(OR(O158=0,M158=0),"N.M.",IF(ABS(Q158/O158)&gt;=10,"N.M.",Q158/(-O158)))),IF(Q158=0,0,IF(OR(O158=0,M158=0),"N.M.",IF(ABS(Q158/O158)&gt;=10,"N.M.",Q158/O158))))</f>
        <v>0.12338134321241785</v>
      </c>
      <c r="T158" s="39"/>
      <c r="U158" s="9">
        <v>15585352.040000001</v>
      </c>
      <c r="V158" s="9"/>
      <c r="W158" s="9">
        <v>15403824.57</v>
      </c>
      <c r="X158" s="9"/>
      <c r="Y158" s="9">
        <f aca="true" t="shared" si="52" ref="Y158:Y164">(+U158-W158)</f>
        <v>181527.47000000067</v>
      </c>
      <c r="Z158" s="37" t="str">
        <f>IF((+U158-W158)=(Y158),"  ",$AO$511)</f>
        <v>  </v>
      </c>
      <c r="AA158" s="38">
        <f aca="true" t="shared" si="53" ref="AA158:AA164">IF(W158&lt;0,IF(Y158=0,0,IF(OR(W158=0,U158=0),"N.M.",IF(ABS(Y158/W158)&gt;=10,"N.M.",Y158/(-W158)))),IF(Y158=0,0,IF(OR(W158=0,U158=0),"N.M.",IF(ABS(Y158/W158)&gt;=10,"N.M.",Y158/W158))))</f>
        <v>0.011784571368953254</v>
      </c>
      <c r="AB158" s="39"/>
      <c r="AC158" s="9">
        <v>77617905.159</v>
      </c>
      <c r="AD158" s="9"/>
      <c r="AE158" s="9">
        <v>60770202.2</v>
      </c>
      <c r="AF158" s="9"/>
      <c r="AG158" s="9">
        <f aca="true" t="shared" si="54" ref="AG158:AG164">(+AC158-AE158)</f>
        <v>16847702.95899999</v>
      </c>
      <c r="AH158" s="37" t="str">
        <f>IF((+AC158-AE158)=(AG158),"  ",$AO$511)</f>
        <v>  </v>
      </c>
      <c r="AI158" s="38">
        <f aca="true" t="shared" si="55" ref="AI158:AI164">IF(AE158&lt;0,IF(AG158=0,0,IF(OR(AE158=0,AC158=0),"N.M.",IF(ABS(AG158/AE158)&gt;=10,"N.M.",AG158/(-AE158)))),IF(AG158=0,0,IF(OR(AE158=0,AC158=0),"N.M.",IF(ABS(AG158/AE158)&gt;=10,"N.M.",AG158/AE158))))</f>
        <v>0.27723624982442446</v>
      </c>
      <c r="AJ158" s="105"/>
      <c r="AK158" s="105"/>
      <c r="AL158" s="105"/>
      <c r="AM158" s="105"/>
      <c r="AN158" s="105"/>
      <c r="AO158" s="105"/>
      <c r="AP158" s="106"/>
      <c r="AQ158" s="107"/>
      <c r="AR158" s="108"/>
      <c r="AS158" s="105"/>
      <c r="AT158" s="105"/>
      <c r="AU158" s="105"/>
      <c r="AV158" s="105"/>
      <c r="AW158" s="105"/>
      <c r="AX158" s="106"/>
      <c r="AY158" s="107"/>
      <c r="AZ158" s="108"/>
      <c r="BA158" s="105"/>
      <c r="BB158" s="105"/>
      <c r="BC158" s="105"/>
      <c r="BD158" s="106"/>
      <c r="BE158" s="107"/>
      <c r="BF158" s="108"/>
      <c r="BG158" s="105"/>
      <c r="BH158" s="109"/>
      <c r="BI158" s="105"/>
      <c r="BJ158" s="109"/>
      <c r="BK158" s="105"/>
      <c r="BL158" s="109"/>
      <c r="BM158" s="105"/>
      <c r="BN158" s="97"/>
      <c r="BO158" s="97"/>
      <c r="BP158" s="97"/>
    </row>
    <row r="159" spans="1:35" ht="12.75" outlineLevel="1">
      <c r="A159" s="1" t="s">
        <v>482</v>
      </c>
      <c r="B159" s="16" t="s">
        <v>483</v>
      </c>
      <c r="C159" s="1" t="s">
        <v>1121</v>
      </c>
      <c r="E159" s="5">
        <v>0</v>
      </c>
      <c r="G159" s="5">
        <v>0</v>
      </c>
      <c r="I159" s="9">
        <f t="shared" si="48"/>
        <v>0</v>
      </c>
      <c r="K159" s="21">
        <f t="shared" si="49"/>
        <v>0</v>
      </c>
      <c r="M159" s="9">
        <v>0</v>
      </c>
      <c r="O159" s="9">
        <v>74811.58</v>
      </c>
      <c r="Q159" s="9">
        <f t="shared" si="50"/>
        <v>-74811.58</v>
      </c>
      <c r="S159" s="21" t="str">
        <f t="shared" si="51"/>
        <v>N.M.</v>
      </c>
      <c r="U159" s="9">
        <v>0</v>
      </c>
      <c r="W159" s="9">
        <v>332.08</v>
      </c>
      <c r="Y159" s="9">
        <f t="shared" si="52"/>
        <v>-332.08</v>
      </c>
      <c r="AA159" s="21" t="str">
        <f t="shared" si="53"/>
        <v>N.M.</v>
      </c>
      <c r="AC159" s="9">
        <v>0</v>
      </c>
      <c r="AE159" s="9">
        <v>353595.05000000005</v>
      </c>
      <c r="AG159" s="9">
        <f t="shared" si="54"/>
        <v>-353595.05000000005</v>
      </c>
      <c r="AI159" s="21" t="str">
        <f t="shared" si="55"/>
        <v>N.M.</v>
      </c>
    </row>
    <row r="160" spans="1:35" ht="12.75" outlineLevel="1">
      <c r="A160" s="1" t="s">
        <v>484</v>
      </c>
      <c r="B160" s="16" t="s">
        <v>485</v>
      </c>
      <c r="C160" s="1" t="s">
        <v>1122</v>
      </c>
      <c r="E160" s="5">
        <v>6032967</v>
      </c>
      <c r="G160" s="5">
        <v>4010014</v>
      </c>
      <c r="I160" s="9">
        <f t="shared" si="48"/>
        <v>2022953</v>
      </c>
      <c r="K160" s="21">
        <f t="shared" si="49"/>
        <v>0.5044752960962231</v>
      </c>
      <c r="M160" s="9">
        <v>17312473.38</v>
      </c>
      <c r="O160" s="9">
        <v>14431244</v>
      </c>
      <c r="Q160" s="9">
        <f t="shared" si="50"/>
        <v>2881229.379999999</v>
      </c>
      <c r="S160" s="21">
        <f t="shared" si="51"/>
        <v>0.19965218383113742</v>
      </c>
      <c r="U160" s="9">
        <v>13014190</v>
      </c>
      <c r="W160" s="9">
        <v>9648075</v>
      </c>
      <c r="Y160" s="9">
        <f t="shared" si="52"/>
        <v>3366115</v>
      </c>
      <c r="AA160" s="21">
        <f t="shared" si="53"/>
        <v>0.34888980444285517</v>
      </c>
      <c r="AC160" s="9">
        <v>60213455.76</v>
      </c>
      <c r="AE160" s="9">
        <v>53028885</v>
      </c>
      <c r="AG160" s="9">
        <f t="shared" si="54"/>
        <v>7184570.759999998</v>
      </c>
      <c r="AI160" s="21">
        <f t="shared" si="55"/>
        <v>0.13548410003340627</v>
      </c>
    </row>
    <row r="161" spans="1:35" ht="12.75" outlineLevel="1">
      <c r="A161" s="1" t="s">
        <v>486</v>
      </c>
      <c r="B161" s="16" t="s">
        <v>487</v>
      </c>
      <c r="C161" s="1" t="s">
        <v>1123</v>
      </c>
      <c r="E161" s="5">
        <v>255522</v>
      </c>
      <c r="G161" s="5">
        <v>130775</v>
      </c>
      <c r="I161" s="9">
        <f t="shared" si="48"/>
        <v>124747</v>
      </c>
      <c r="K161" s="21">
        <f t="shared" si="49"/>
        <v>0.9539055629898681</v>
      </c>
      <c r="M161" s="9">
        <v>1570226</v>
      </c>
      <c r="O161" s="9">
        <v>4295198</v>
      </c>
      <c r="Q161" s="9">
        <f t="shared" si="50"/>
        <v>-2724972</v>
      </c>
      <c r="S161" s="21">
        <f t="shared" si="51"/>
        <v>-0.6344229066972</v>
      </c>
      <c r="U161" s="9">
        <v>301266</v>
      </c>
      <c r="W161" s="9">
        <v>889831</v>
      </c>
      <c r="Y161" s="9">
        <f t="shared" si="52"/>
        <v>-588565</v>
      </c>
      <c r="AA161" s="21">
        <f t="shared" si="53"/>
        <v>-0.6614345870170852</v>
      </c>
      <c r="AC161" s="9">
        <v>7717667.7</v>
      </c>
      <c r="AE161" s="9">
        <v>64510084</v>
      </c>
      <c r="AG161" s="9">
        <f t="shared" si="54"/>
        <v>-56792416.3</v>
      </c>
      <c r="AI161" s="21">
        <f t="shared" si="55"/>
        <v>-0.8803649410842497</v>
      </c>
    </row>
    <row r="162" spans="1:35" ht="12.75" outlineLevel="1">
      <c r="A162" s="1" t="s">
        <v>488</v>
      </c>
      <c r="B162" s="16" t="s">
        <v>489</v>
      </c>
      <c r="C162" s="1" t="s">
        <v>1124</v>
      </c>
      <c r="E162" s="5">
        <v>3249401</v>
      </c>
      <c r="G162" s="5">
        <v>3325323.5300000003</v>
      </c>
      <c r="I162" s="9">
        <f t="shared" si="48"/>
        <v>-75922.53000000026</v>
      </c>
      <c r="K162" s="21">
        <f t="shared" si="49"/>
        <v>-0.022831622040698173</v>
      </c>
      <c r="M162" s="9">
        <v>10051072</v>
      </c>
      <c r="O162" s="9">
        <v>10075002.719999999</v>
      </c>
      <c r="Q162" s="9">
        <f t="shared" si="50"/>
        <v>-23930.719999998808</v>
      </c>
      <c r="S162" s="21">
        <f t="shared" si="51"/>
        <v>-0.0023752569269776644</v>
      </c>
      <c r="U162" s="9">
        <v>6277600</v>
      </c>
      <c r="W162" s="9">
        <v>7144290.72</v>
      </c>
      <c r="Y162" s="9">
        <f t="shared" si="52"/>
        <v>-866690.7199999997</v>
      </c>
      <c r="AA162" s="21">
        <f t="shared" si="53"/>
        <v>-0.12131235331364004</v>
      </c>
      <c r="AC162" s="9">
        <v>41613650.28</v>
      </c>
      <c r="AE162" s="9">
        <v>40468871.72</v>
      </c>
      <c r="AG162" s="9">
        <f t="shared" si="54"/>
        <v>1144778.5600000024</v>
      </c>
      <c r="AI162" s="21">
        <f t="shared" si="55"/>
        <v>0.028287879334037494</v>
      </c>
    </row>
    <row r="163" spans="1:35" ht="12.75" outlineLevel="1">
      <c r="A163" s="1" t="s">
        <v>490</v>
      </c>
      <c r="B163" s="16" t="s">
        <v>491</v>
      </c>
      <c r="C163" s="1" t="s">
        <v>1125</v>
      </c>
      <c r="E163" s="5">
        <v>4464770.5</v>
      </c>
      <c r="G163" s="5">
        <v>5755997.1</v>
      </c>
      <c r="I163" s="9">
        <f t="shared" si="48"/>
        <v>-1291226.5999999996</v>
      </c>
      <c r="K163" s="21">
        <f t="shared" si="49"/>
        <v>-0.22432718042891295</v>
      </c>
      <c r="M163" s="9">
        <v>15933449.93</v>
      </c>
      <c r="O163" s="9">
        <v>18180207.85</v>
      </c>
      <c r="Q163" s="9">
        <f t="shared" si="50"/>
        <v>-2246757.920000002</v>
      </c>
      <c r="S163" s="21">
        <f t="shared" si="51"/>
        <v>-0.12358263109736678</v>
      </c>
      <c r="U163" s="9">
        <v>10361481.33</v>
      </c>
      <c r="W163" s="9">
        <v>11708541.85</v>
      </c>
      <c r="Y163" s="9">
        <f t="shared" si="52"/>
        <v>-1347060.5199999996</v>
      </c>
      <c r="AA163" s="21">
        <f t="shared" si="53"/>
        <v>-0.11504938336962937</v>
      </c>
      <c r="AC163" s="9">
        <v>58208246.42</v>
      </c>
      <c r="AE163" s="9">
        <v>66978502.85</v>
      </c>
      <c r="AG163" s="9">
        <f t="shared" si="54"/>
        <v>-8770256.43</v>
      </c>
      <c r="AI163" s="21">
        <f t="shared" si="55"/>
        <v>-0.13094136262856165</v>
      </c>
    </row>
    <row r="164" spans="1:68" s="90" customFormat="1" ht="12.75">
      <c r="A164" s="90" t="s">
        <v>93</v>
      </c>
      <c r="B164" s="91"/>
      <c r="C164" s="77" t="s">
        <v>1126</v>
      </c>
      <c r="D164" s="105"/>
      <c r="E164" s="105">
        <v>14002660.5</v>
      </c>
      <c r="F164" s="105"/>
      <c r="G164" s="105">
        <v>13222109.629999999</v>
      </c>
      <c r="H164" s="105"/>
      <c r="I164" s="9">
        <f t="shared" si="48"/>
        <v>780550.870000001</v>
      </c>
      <c r="J164" s="37" t="str">
        <f>IF((+E164-G164)=(I164),"  ",$AO$511)</f>
        <v>  </v>
      </c>
      <c r="K164" s="38">
        <f t="shared" si="49"/>
        <v>0.059033761770435504</v>
      </c>
      <c r="L164" s="39"/>
      <c r="M164" s="5">
        <v>44867221.309999995</v>
      </c>
      <c r="N164" s="9"/>
      <c r="O164" s="5">
        <v>47056464.15</v>
      </c>
      <c r="P164" s="9"/>
      <c r="Q164" s="9">
        <f t="shared" si="50"/>
        <v>-2189242.8400000036</v>
      </c>
      <c r="R164" s="37" t="str">
        <f>IF((+M164-O164)=(Q164),"  ",$AO$511)</f>
        <v>  </v>
      </c>
      <c r="S164" s="38">
        <f t="shared" si="51"/>
        <v>-0.046523742902174765</v>
      </c>
      <c r="T164" s="39"/>
      <c r="U164" s="9">
        <v>29954537.33</v>
      </c>
      <c r="V164" s="9"/>
      <c r="W164" s="9">
        <v>29391070.65</v>
      </c>
      <c r="X164" s="9"/>
      <c r="Y164" s="9">
        <f t="shared" si="52"/>
        <v>563466.6799999997</v>
      </c>
      <c r="Z164" s="37" t="str">
        <f>IF((+U164-W164)=(Y164),"  ",$AO$511)</f>
        <v>  </v>
      </c>
      <c r="AA164" s="38">
        <f t="shared" si="53"/>
        <v>0.019171356045854005</v>
      </c>
      <c r="AB164" s="39"/>
      <c r="AC164" s="9">
        <v>167753020.16000003</v>
      </c>
      <c r="AD164" s="9"/>
      <c r="AE164" s="9">
        <v>225339938.62</v>
      </c>
      <c r="AF164" s="9"/>
      <c r="AG164" s="9">
        <f t="shared" si="54"/>
        <v>-57586918.45999998</v>
      </c>
      <c r="AH164" s="37" t="str">
        <f>IF((+AC164-AE164)=(AG164),"  ",$AO$511)</f>
        <v>  </v>
      </c>
      <c r="AI164" s="38">
        <f t="shared" si="55"/>
        <v>-0.2555557563948358</v>
      </c>
      <c r="AJ164" s="105"/>
      <c r="AK164" s="105"/>
      <c r="AL164" s="105"/>
      <c r="AM164" s="105"/>
      <c r="AN164" s="105"/>
      <c r="AO164" s="105"/>
      <c r="AP164" s="106"/>
      <c r="AQ164" s="107"/>
      <c r="AR164" s="108"/>
      <c r="AS164" s="105"/>
      <c r="AT164" s="105"/>
      <c r="AU164" s="105"/>
      <c r="AV164" s="105"/>
      <c r="AW164" s="105"/>
      <c r="AX164" s="106"/>
      <c r="AY164" s="107"/>
      <c r="AZ164" s="108"/>
      <c r="BA164" s="105"/>
      <c r="BB164" s="105"/>
      <c r="BC164" s="105"/>
      <c r="BD164" s="106"/>
      <c r="BE164" s="107"/>
      <c r="BF164" s="108"/>
      <c r="BG164" s="105"/>
      <c r="BH164" s="109"/>
      <c r="BI164" s="105"/>
      <c r="BJ164" s="109"/>
      <c r="BK164" s="105"/>
      <c r="BL164" s="109"/>
      <c r="BM164" s="105"/>
      <c r="BN164" s="97"/>
      <c r="BO164" s="97"/>
      <c r="BP164" s="97"/>
    </row>
    <row r="165" spans="1:35" ht="12.75" outlineLevel="1">
      <c r="A165" s="1" t="s">
        <v>492</v>
      </c>
      <c r="B165" s="16" t="s">
        <v>493</v>
      </c>
      <c r="C165" s="1" t="s">
        <v>1127</v>
      </c>
      <c r="E165" s="5">
        <v>0</v>
      </c>
      <c r="G165" s="5">
        <v>1274.82</v>
      </c>
      <c r="I165" s="9">
        <f aca="true" t="shared" si="56" ref="I165:I196">+E165-G165</f>
        <v>-1274.82</v>
      </c>
      <c r="K165" s="21" t="str">
        <f aca="true" t="shared" si="57" ref="K165:K196">IF(G165&lt;0,IF(I165=0,0,IF(OR(G165=0,E165=0),"N.M.",IF(ABS(I165/G165)&gt;=10,"N.M.",I165/(-G165)))),IF(I165=0,0,IF(OR(G165=0,E165=0),"N.M.",IF(ABS(I165/G165)&gt;=10,"N.M.",I165/G165))))</f>
        <v>N.M.</v>
      </c>
      <c r="M165" s="9">
        <v>0</v>
      </c>
      <c r="O165" s="9">
        <v>1274.82</v>
      </c>
      <c r="Q165" s="9">
        <f aca="true" t="shared" si="58" ref="Q165:Q196">(+M165-O165)</f>
        <v>-1274.82</v>
      </c>
      <c r="S165" s="21" t="str">
        <f aca="true" t="shared" si="59" ref="S165:S196">IF(O165&lt;0,IF(Q165=0,0,IF(OR(O165=0,M165=0),"N.M.",IF(ABS(Q165/O165)&gt;=10,"N.M.",Q165/(-O165)))),IF(Q165=0,0,IF(OR(O165=0,M165=0),"N.M.",IF(ABS(Q165/O165)&gt;=10,"N.M.",Q165/O165))))</f>
        <v>N.M.</v>
      </c>
      <c r="U165" s="9">
        <v>0</v>
      </c>
      <c r="W165" s="9">
        <v>1274.82</v>
      </c>
      <c r="Y165" s="9">
        <f aca="true" t="shared" si="60" ref="Y165:Y196">(+U165-W165)</f>
        <v>-1274.82</v>
      </c>
      <c r="AA165" s="21" t="str">
        <f aca="true" t="shared" si="61" ref="AA165:AA196">IF(W165&lt;0,IF(Y165=0,0,IF(OR(W165=0,U165=0),"N.M.",IF(ABS(Y165/W165)&gt;=10,"N.M.",Y165/(-W165)))),IF(Y165=0,0,IF(OR(W165=0,U165=0),"N.M.",IF(ABS(Y165/W165)&gt;=10,"N.M.",Y165/W165))))</f>
        <v>N.M.</v>
      </c>
      <c r="AC165" s="9">
        <v>0</v>
      </c>
      <c r="AE165" s="9">
        <v>0</v>
      </c>
      <c r="AG165" s="9">
        <f aca="true" t="shared" si="62" ref="AG165:AG196">(+AC165-AE165)</f>
        <v>0</v>
      </c>
      <c r="AI165" s="21">
        <f aca="true" t="shared" si="63" ref="AI165:AI196">IF(AE165&lt;0,IF(AG165=0,0,IF(OR(AE165=0,AC165=0),"N.M.",IF(ABS(AG165/AE165)&gt;=10,"N.M.",AG165/(-AE165)))),IF(AG165=0,0,IF(OR(AE165=0,AC165=0),"N.M.",IF(ABS(AG165/AE165)&gt;=10,"N.M.",AG165/AE165))))</f>
        <v>0</v>
      </c>
    </row>
    <row r="166" spans="1:35" ht="12.75" outlineLevel="1">
      <c r="A166" s="1" t="s">
        <v>494</v>
      </c>
      <c r="B166" s="16" t="s">
        <v>495</v>
      </c>
      <c r="C166" s="1" t="s">
        <v>1128</v>
      </c>
      <c r="E166" s="5">
        <v>-155</v>
      </c>
      <c r="G166" s="5">
        <v>-155</v>
      </c>
      <c r="I166" s="9">
        <f t="shared" si="56"/>
        <v>0</v>
      </c>
      <c r="K166" s="21">
        <f t="shared" si="57"/>
        <v>0</v>
      </c>
      <c r="M166" s="9">
        <v>-466</v>
      </c>
      <c r="O166" s="9">
        <v>-466</v>
      </c>
      <c r="Q166" s="9">
        <f t="shared" si="58"/>
        <v>0</v>
      </c>
      <c r="S166" s="21">
        <f t="shared" si="59"/>
        <v>0</v>
      </c>
      <c r="U166" s="9">
        <v>-311</v>
      </c>
      <c r="W166" s="9">
        <v>-311</v>
      </c>
      <c r="Y166" s="9">
        <f t="shared" si="60"/>
        <v>0</v>
      </c>
      <c r="AA166" s="21">
        <f t="shared" si="61"/>
        <v>0</v>
      </c>
      <c r="AC166" s="9">
        <v>-1861</v>
      </c>
      <c r="AE166" s="9">
        <v>-1861</v>
      </c>
      <c r="AG166" s="9">
        <f t="shared" si="62"/>
        <v>0</v>
      </c>
      <c r="AI166" s="21">
        <f t="shared" si="63"/>
        <v>0</v>
      </c>
    </row>
    <row r="167" spans="1:35" ht="12.75" outlineLevel="1">
      <c r="A167" s="1" t="s">
        <v>496</v>
      </c>
      <c r="B167" s="16" t="s">
        <v>497</v>
      </c>
      <c r="C167" s="1" t="s">
        <v>1129</v>
      </c>
      <c r="E167" s="5">
        <v>0</v>
      </c>
      <c r="G167" s="5">
        <v>0</v>
      </c>
      <c r="I167" s="9">
        <f t="shared" si="56"/>
        <v>0</v>
      </c>
      <c r="K167" s="21">
        <f t="shared" si="57"/>
        <v>0</v>
      </c>
      <c r="M167" s="9">
        <v>0</v>
      </c>
      <c r="O167" s="9">
        <v>-264522.07</v>
      </c>
      <c r="Q167" s="9">
        <f t="shared" si="58"/>
        <v>264522.07</v>
      </c>
      <c r="S167" s="21" t="str">
        <f t="shared" si="59"/>
        <v>N.M.</v>
      </c>
      <c r="U167" s="9">
        <v>0</v>
      </c>
      <c r="W167" s="9">
        <v>0</v>
      </c>
      <c r="Y167" s="9">
        <f t="shared" si="60"/>
        <v>0</v>
      </c>
      <c r="AA167" s="21">
        <f t="shared" si="61"/>
        <v>0</v>
      </c>
      <c r="AC167" s="9">
        <v>0</v>
      </c>
      <c r="AE167" s="9">
        <v>0</v>
      </c>
      <c r="AG167" s="9">
        <f t="shared" si="62"/>
        <v>0</v>
      </c>
      <c r="AI167" s="21">
        <f t="shared" si="63"/>
        <v>0</v>
      </c>
    </row>
    <row r="168" spans="1:35" ht="12.75" outlineLevel="1">
      <c r="A168" s="1" t="s">
        <v>498</v>
      </c>
      <c r="B168" s="16" t="s">
        <v>499</v>
      </c>
      <c r="C168" s="1" t="s">
        <v>1130</v>
      </c>
      <c r="E168" s="5">
        <v>97409.01</v>
      </c>
      <c r="G168" s="5">
        <v>123295.46</v>
      </c>
      <c r="I168" s="9">
        <f t="shared" si="56"/>
        <v>-25886.45000000001</v>
      </c>
      <c r="K168" s="21">
        <f t="shared" si="57"/>
        <v>-0.20995460822320636</v>
      </c>
      <c r="M168" s="9">
        <v>266706.23</v>
      </c>
      <c r="O168" s="9">
        <v>449083.98000000004</v>
      </c>
      <c r="Q168" s="9">
        <f t="shared" si="58"/>
        <v>-182377.75000000006</v>
      </c>
      <c r="S168" s="21">
        <f t="shared" si="59"/>
        <v>-0.4061105675602146</v>
      </c>
      <c r="U168" s="9">
        <v>187903.89</v>
      </c>
      <c r="W168" s="9">
        <v>288492.34</v>
      </c>
      <c r="Y168" s="9">
        <f t="shared" si="60"/>
        <v>-100588.45000000001</v>
      </c>
      <c r="AA168" s="21">
        <f t="shared" si="61"/>
        <v>-0.3486693962134315</v>
      </c>
      <c r="AC168" s="9">
        <v>1082752.19</v>
      </c>
      <c r="AE168" s="9">
        <v>1764828.95</v>
      </c>
      <c r="AG168" s="9">
        <f t="shared" si="62"/>
        <v>-682076.76</v>
      </c>
      <c r="AI168" s="21">
        <f t="shared" si="63"/>
        <v>-0.3864832113049823</v>
      </c>
    </row>
    <row r="169" spans="1:35" ht="12.75" outlineLevel="1">
      <c r="A169" s="1" t="s">
        <v>500</v>
      </c>
      <c r="B169" s="16" t="s">
        <v>501</v>
      </c>
      <c r="C169" s="1" t="s">
        <v>1131</v>
      </c>
      <c r="E169" s="5">
        <v>108550.31</v>
      </c>
      <c r="G169" s="5">
        <v>106104.29000000001</v>
      </c>
      <c r="I169" s="9">
        <f t="shared" si="56"/>
        <v>2446.0199999999895</v>
      </c>
      <c r="K169" s="21">
        <f t="shared" si="57"/>
        <v>0.02305297929046968</v>
      </c>
      <c r="M169" s="9">
        <v>308975.22000000003</v>
      </c>
      <c r="O169" s="9">
        <v>373666.48</v>
      </c>
      <c r="Q169" s="9">
        <f t="shared" si="58"/>
        <v>-64691.25999999995</v>
      </c>
      <c r="S169" s="21">
        <f t="shared" si="59"/>
        <v>-0.17312567078534835</v>
      </c>
      <c r="U169" s="9">
        <v>219217.73</v>
      </c>
      <c r="W169" s="9">
        <v>230618.94</v>
      </c>
      <c r="Y169" s="9">
        <f t="shared" si="60"/>
        <v>-11401.209999999992</v>
      </c>
      <c r="AA169" s="21">
        <f t="shared" si="61"/>
        <v>-0.04943743996048196</v>
      </c>
      <c r="AC169" s="9">
        <v>1130728.49</v>
      </c>
      <c r="AE169" s="9">
        <v>1280817.25</v>
      </c>
      <c r="AG169" s="9">
        <f t="shared" si="62"/>
        <v>-150088.76</v>
      </c>
      <c r="AI169" s="21">
        <f t="shared" si="63"/>
        <v>-0.11718202577299767</v>
      </c>
    </row>
    <row r="170" spans="1:35" ht="12.75" outlineLevel="1">
      <c r="A170" s="1" t="s">
        <v>502</v>
      </c>
      <c r="B170" s="16" t="s">
        <v>503</v>
      </c>
      <c r="C170" s="1" t="s">
        <v>1132</v>
      </c>
      <c r="E170" s="5">
        <v>352867.93</v>
      </c>
      <c r="G170" s="5">
        <v>376095.86</v>
      </c>
      <c r="I170" s="9">
        <f t="shared" si="56"/>
        <v>-23227.929999999993</v>
      </c>
      <c r="K170" s="21">
        <f t="shared" si="57"/>
        <v>-0.06176066389031774</v>
      </c>
      <c r="M170" s="9">
        <v>1120899.46</v>
      </c>
      <c r="O170" s="9">
        <v>1616644.03</v>
      </c>
      <c r="Q170" s="9">
        <f t="shared" si="58"/>
        <v>-495744.57000000007</v>
      </c>
      <c r="S170" s="21">
        <f t="shared" si="59"/>
        <v>-0.306650419511338</v>
      </c>
      <c r="U170" s="9">
        <v>698316.3200000001</v>
      </c>
      <c r="W170" s="9">
        <v>1101410.86</v>
      </c>
      <c r="Y170" s="9">
        <f t="shared" si="60"/>
        <v>-403094.54000000004</v>
      </c>
      <c r="AA170" s="21">
        <f t="shared" si="61"/>
        <v>-0.36598017564489965</v>
      </c>
      <c r="AC170" s="9">
        <v>4523538.98</v>
      </c>
      <c r="AE170" s="9">
        <v>5647526.405</v>
      </c>
      <c r="AG170" s="9">
        <f t="shared" si="62"/>
        <v>-1123987.4249999998</v>
      </c>
      <c r="AI170" s="21">
        <f t="shared" si="63"/>
        <v>-0.19902296056639682</v>
      </c>
    </row>
    <row r="171" spans="1:35" ht="12.75" outlineLevel="1">
      <c r="A171" s="1" t="s">
        <v>504</v>
      </c>
      <c r="B171" s="16" t="s">
        <v>505</v>
      </c>
      <c r="C171" s="1" t="s">
        <v>1133</v>
      </c>
      <c r="E171" s="5">
        <v>0</v>
      </c>
      <c r="G171" s="5">
        <v>20459.99</v>
      </c>
      <c r="I171" s="9">
        <f t="shared" si="56"/>
        <v>-20459.99</v>
      </c>
      <c r="K171" s="21" t="str">
        <f t="shared" si="57"/>
        <v>N.M.</v>
      </c>
      <c r="M171" s="9">
        <v>0</v>
      </c>
      <c r="O171" s="9">
        <v>20459.99</v>
      </c>
      <c r="Q171" s="9">
        <f t="shared" si="58"/>
        <v>-20459.99</v>
      </c>
      <c r="S171" s="21" t="str">
        <f t="shared" si="59"/>
        <v>N.M.</v>
      </c>
      <c r="U171" s="9">
        <v>0</v>
      </c>
      <c r="W171" s="9">
        <v>20459.99</v>
      </c>
      <c r="Y171" s="9">
        <f t="shared" si="60"/>
        <v>-20459.99</v>
      </c>
      <c r="AA171" s="21" t="str">
        <f t="shared" si="61"/>
        <v>N.M.</v>
      </c>
      <c r="AC171" s="9">
        <v>-239.29</v>
      </c>
      <c r="AE171" s="9">
        <v>21917.205</v>
      </c>
      <c r="AG171" s="9">
        <f t="shared" si="62"/>
        <v>-22156.495000000003</v>
      </c>
      <c r="AI171" s="21">
        <f t="shared" si="63"/>
        <v>-1.0109179067312644</v>
      </c>
    </row>
    <row r="172" spans="1:35" ht="12.75" outlineLevel="1">
      <c r="A172" s="1" t="s">
        <v>506</v>
      </c>
      <c r="B172" s="16" t="s">
        <v>507</v>
      </c>
      <c r="C172" s="1" t="s">
        <v>1134</v>
      </c>
      <c r="E172" s="5">
        <v>67175.99</v>
      </c>
      <c r="G172" s="5">
        <v>122834.34</v>
      </c>
      <c r="I172" s="9">
        <f t="shared" si="56"/>
        <v>-55658.34999999999</v>
      </c>
      <c r="K172" s="21">
        <f t="shared" si="57"/>
        <v>-0.45311718205185936</v>
      </c>
      <c r="M172" s="9">
        <v>225267.61000000002</v>
      </c>
      <c r="O172" s="9">
        <v>462107.74</v>
      </c>
      <c r="Q172" s="9">
        <f t="shared" si="58"/>
        <v>-236840.12999999998</v>
      </c>
      <c r="S172" s="21">
        <f t="shared" si="59"/>
        <v>-0.5125214522483436</v>
      </c>
      <c r="U172" s="9">
        <v>153146.89</v>
      </c>
      <c r="W172" s="9">
        <v>312503.75</v>
      </c>
      <c r="Y172" s="9">
        <f t="shared" si="60"/>
        <v>-159356.86</v>
      </c>
      <c r="AA172" s="21">
        <f t="shared" si="61"/>
        <v>-0.5099358327700068</v>
      </c>
      <c r="AC172" s="9">
        <v>1220883.7200000002</v>
      </c>
      <c r="AE172" s="9">
        <v>1809733.499</v>
      </c>
      <c r="AG172" s="9">
        <f t="shared" si="62"/>
        <v>-588849.7789999999</v>
      </c>
      <c r="AI172" s="21">
        <f t="shared" si="63"/>
        <v>-0.32537927784692006</v>
      </c>
    </row>
    <row r="173" spans="1:35" ht="12.75" outlineLevel="1">
      <c r="A173" s="1" t="s">
        <v>508</v>
      </c>
      <c r="B173" s="16" t="s">
        <v>509</v>
      </c>
      <c r="C173" s="1" t="s">
        <v>1135</v>
      </c>
      <c r="E173" s="5">
        <v>0</v>
      </c>
      <c r="G173" s="5">
        <v>-0.11</v>
      </c>
      <c r="I173" s="9">
        <f t="shared" si="56"/>
        <v>0.11</v>
      </c>
      <c r="K173" s="21" t="str">
        <f t="shared" si="57"/>
        <v>N.M.</v>
      </c>
      <c r="M173" s="9">
        <v>0</v>
      </c>
      <c r="O173" s="9">
        <v>1.83</v>
      </c>
      <c r="Q173" s="9">
        <f t="shared" si="58"/>
        <v>-1.83</v>
      </c>
      <c r="S173" s="21" t="str">
        <f t="shared" si="59"/>
        <v>N.M.</v>
      </c>
      <c r="U173" s="9">
        <v>0</v>
      </c>
      <c r="W173" s="9">
        <v>1.83</v>
      </c>
      <c r="Y173" s="9">
        <f t="shared" si="60"/>
        <v>-1.83</v>
      </c>
      <c r="AA173" s="21" t="str">
        <f t="shared" si="61"/>
        <v>N.M.</v>
      </c>
      <c r="AC173" s="9">
        <v>-1.83</v>
      </c>
      <c r="AE173" s="9">
        <v>1.83</v>
      </c>
      <c r="AG173" s="9">
        <f t="shared" si="62"/>
        <v>-3.66</v>
      </c>
      <c r="AI173" s="21">
        <f t="shared" si="63"/>
        <v>-2</v>
      </c>
    </row>
    <row r="174" spans="1:35" ht="12.75" outlineLevel="1">
      <c r="A174" s="1" t="s">
        <v>510</v>
      </c>
      <c r="B174" s="16" t="s">
        <v>511</v>
      </c>
      <c r="C174" s="1" t="s">
        <v>1136</v>
      </c>
      <c r="E174" s="5">
        <v>352513.3</v>
      </c>
      <c r="G174" s="5">
        <v>310469.56</v>
      </c>
      <c r="I174" s="9">
        <f t="shared" si="56"/>
        <v>42043.73999999999</v>
      </c>
      <c r="K174" s="21">
        <f t="shared" si="57"/>
        <v>0.1354198459906987</v>
      </c>
      <c r="M174" s="9">
        <v>1075903.47</v>
      </c>
      <c r="O174" s="9">
        <v>964511.58</v>
      </c>
      <c r="Q174" s="9">
        <f t="shared" si="58"/>
        <v>111391.89000000001</v>
      </c>
      <c r="S174" s="21">
        <f t="shared" si="59"/>
        <v>0.11549046409582767</v>
      </c>
      <c r="U174" s="9">
        <v>748499.83</v>
      </c>
      <c r="W174" s="9">
        <v>729465.33</v>
      </c>
      <c r="Y174" s="9">
        <f t="shared" si="60"/>
        <v>19034.5</v>
      </c>
      <c r="AA174" s="21">
        <f t="shared" si="61"/>
        <v>0.026093769254256403</v>
      </c>
      <c r="AC174" s="9">
        <v>3383760.79</v>
      </c>
      <c r="AE174" s="9">
        <v>3192579.74</v>
      </c>
      <c r="AG174" s="9">
        <f t="shared" si="62"/>
        <v>191181.0499999998</v>
      </c>
      <c r="AI174" s="21">
        <f t="shared" si="63"/>
        <v>0.05988293654961295</v>
      </c>
    </row>
    <row r="175" spans="1:35" ht="12.75" outlineLevel="1">
      <c r="A175" s="1" t="s">
        <v>512</v>
      </c>
      <c r="B175" s="16" t="s">
        <v>513</v>
      </c>
      <c r="C175" s="1" t="s">
        <v>1137</v>
      </c>
      <c r="E175" s="5">
        <v>0</v>
      </c>
      <c r="G175" s="5">
        <v>7.45</v>
      </c>
      <c r="I175" s="9">
        <f t="shared" si="56"/>
        <v>-7.45</v>
      </c>
      <c r="K175" s="21" t="str">
        <f t="shared" si="57"/>
        <v>N.M.</v>
      </c>
      <c r="M175" s="9">
        <v>0</v>
      </c>
      <c r="O175" s="9">
        <v>11.71</v>
      </c>
      <c r="Q175" s="9">
        <f t="shared" si="58"/>
        <v>-11.71</v>
      </c>
      <c r="S175" s="21" t="str">
        <f t="shared" si="59"/>
        <v>N.M.</v>
      </c>
      <c r="U175" s="9">
        <v>0</v>
      </c>
      <c r="W175" s="9">
        <v>-8.59</v>
      </c>
      <c r="Y175" s="9">
        <f t="shared" si="60"/>
        <v>8.59</v>
      </c>
      <c r="AA175" s="21" t="str">
        <f t="shared" si="61"/>
        <v>N.M.</v>
      </c>
      <c r="AC175" s="9">
        <v>8.59</v>
      </c>
      <c r="AE175" s="9">
        <v>11.71</v>
      </c>
      <c r="AG175" s="9">
        <f t="shared" si="62"/>
        <v>-3.120000000000001</v>
      </c>
      <c r="AI175" s="21">
        <f t="shared" si="63"/>
        <v>-0.26643894107600347</v>
      </c>
    </row>
    <row r="176" spans="1:35" ht="12.75" outlineLevel="1">
      <c r="A176" s="1" t="s">
        <v>514</v>
      </c>
      <c r="B176" s="16" t="s">
        <v>515</v>
      </c>
      <c r="C176" s="1" t="s">
        <v>1138</v>
      </c>
      <c r="E176" s="5">
        <v>-1.62</v>
      </c>
      <c r="G176" s="5">
        <v>0</v>
      </c>
      <c r="I176" s="9">
        <f t="shared" si="56"/>
        <v>-1.62</v>
      </c>
      <c r="K176" s="21" t="str">
        <f t="shared" si="57"/>
        <v>N.M.</v>
      </c>
      <c r="M176" s="9">
        <v>1.46</v>
      </c>
      <c r="O176" s="9">
        <v>0</v>
      </c>
      <c r="Q176" s="9">
        <f t="shared" si="58"/>
        <v>1.46</v>
      </c>
      <c r="S176" s="21" t="str">
        <f t="shared" si="59"/>
        <v>N.M.</v>
      </c>
      <c r="U176" s="9">
        <v>1.46</v>
      </c>
      <c r="W176" s="9">
        <v>0</v>
      </c>
      <c r="Y176" s="9">
        <f t="shared" si="60"/>
        <v>1.46</v>
      </c>
      <c r="AA176" s="21" t="str">
        <f t="shared" si="61"/>
        <v>N.M.</v>
      </c>
      <c r="AC176" s="9">
        <v>1.46</v>
      </c>
      <c r="AE176" s="9">
        <v>0</v>
      </c>
      <c r="AG176" s="9">
        <f t="shared" si="62"/>
        <v>1.46</v>
      </c>
      <c r="AI176" s="21" t="str">
        <f t="shared" si="63"/>
        <v>N.M.</v>
      </c>
    </row>
    <row r="177" spans="1:35" ht="12.75" outlineLevel="1">
      <c r="A177" s="1" t="s">
        <v>516</v>
      </c>
      <c r="B177" s="16" t="s">
        <v>517</v>
      </c>
      <c r="C177" s="1" t="s">
        <v>1139</v>
      </c>
      <c r="E177" s="5">
        <v>-4.3</v>
      </c>
      <c r="G177" s="5">
        <v>0</v>
      </c>
      <c r="I177" s="9">
        <f t="shared" si="56"/>
        <v>-4.3</v>
      </c>
      <c r="K177" s="21" t="str">
        <f t="shared" si="57"/>
        <v>N.M.</v>
      </c>
      <c r="M177" s="9">
        <v>105.85</v>
      </c>
      <c r="O177" s="9">
        <v>0</v>
      </c>
      <c r="Q177" s="9">
        <f t="shared" si="58"/>
        <v>105.85</v>
      </c>
      <c r="S177" s="21" t="str">
        <f t="shared" si="59"/>
        <v>N.M.</v>
      </c>
      <c r="U177" s="9">
        <v>111.3</v>
      </c>
      <c r="W177" s="9">
        <v>0</v>
      </c>
      <c r="Y177" s="9">
        <f t="shared" si="60"/>
        <v>111.3</v>
      </c>
      <c r="AA177" s="21" t="str">
        <f t="shared" si="61"/>
        <v>N.M.</v>
      </c>
      <c r="AC177" s="9">
        <v>134.57</v>
      </c>
      <c r="AE177" s="9">
        <v>0</v>
      </c>
      <c r="AG177" s="9">
        <f t="shared" si="62"/>
        <v>134.57</v>
      </c>
      <c r="AI177" s="21" t="str">
        <f t="shared" si="63"/>
        <v>N.M.</v>
      </c>
    </row>
    <row r="178" spans="1:35" ht="12.75" outlineLevel="1">
      <c r="A178" s="1" t="s">
        <v>518</v>
      </c>
      <c r="B178" s="16" t="s">
        <v>519</v>
      </c>
      <c r="C178" s="1" t="s">
        <v>1140</v>
      </c>
      <c r="E178" s="5">
        <v>3772.59</v>
      </c>
      <c r="G178" s="5">
        <v>10253.75</v>
      </c>
      <c r="I178" s="9">
        <f t="shared" si="56"/>
        <v>-6481.16</v>
      </c>
      <c r="K178" s="21">
        <f t="shared" si="57"/>
        <v>-0.6320770449835426</v>
      </c>
      <c r="M178" s="9">
        <v>8963.67</v>
      </c>
      <c r="O178" s="9">
        <v>24519.39</v>
      </c>
      <c r="Q178" s="9">
        <f t="shared" si="58"/>
        <v>-15555.72</v>
      </c>
      <c r="S178" s="21">
        <f t="shared" si="59"/>
        <v>-0.6344252446737052</v>
      </c>
      <c r="U178" s="9">
        <v>7084.64</v>
      </c>
      <c r="W178" s="9">
        <v>15959.62</v>
      </c>
      <c r="Y178" s="9">
        <f t="shared" si="60"/>
        <v>-8874.98</v>
      </c>
      <c r="AA178" s="21">
        <f t="shared" si="61"/>
        <v>-0.5560896813332648</v>
      </c>
      <c r="AC178" s="9">
        <v>88106.44</v>
      </c>
      <c r="AE178" s="9">
        <v>77832.672</v>
      </c>
      <c r="AG178" s="9">
        <f t="shared" si="62"/>
        <v>10273.767999999996</v>
      </c>
      <c r="AI178" s="21">
        <f t="shared" si="63"/>
        <v>0.13199814083216874</v>
      </c>
    </row>
    <row r="179" spans="1:35" ht="12.75" outlineLevel="1">
      <c r="A179" s="1" t="s">
        <v>520</v>
      </c>
      <c r="B179" s="16" t="s">
        <v>521</v>
      </c>
      <c r="C179" s="1" t="s">
        <v>1141</v>
      </c>
      <c r="E179" s="5">
        <v>345117.5</v>
      </c>
      <c r="G179" s="5">
        <v>320062.12</v>
      </c>
      <c r="I179" s="9">
        <f t="shared" si="56"/>
        <v>25055.380000000005</v>
      </c>
      <c r="K179" s="21">
        <f t="shared" si="57"/>
        <v>0.07828286583866909</v>
      </c>
      <c r="M179" s="9">
        <v>1399510.215</v>
      </c>
      <c r="O179" s="9">
        <v>830485.32</v>
      </c>
      <c r="Q179" s="9">
        <f t="shared" si="58"/>
        <v>569024.8950000001</v>
      </c>
      <c r="S179" s="21">
        <f t="shared" si="59"/>
        <v>0.6851715271740145</v>
      </c>
      <c r="U179" s="9">
        <v>835112.42</v>
      </c>
      <c r="W179" s="9">
        <v>-141932.17</v>
      </c>
      <c r="Y179" s="9">
        <f t="shared" si="60"/>
        <v>977044.5900000001</v>
      </c>
      <c r="AA179" s="21">
        <f t="shared" si="61"/>
        <v>6.883883970772799</v>
      </c>
      <c r="AC179" s="9">
        <v>4211888.731000001</v>
      </c>
      <c r="AE179" s="9">
        <v>5363403.545</v>
      </c>
      <c r="AG179" s="9">
        <f t="shared" si="62"/>
        <v>-1151514.8139999993</v>
      </c>
      <c r="AI179" s="21">
        <f t="shared" si="63"/>
        <v>-0.21469852199980216</v>
      </c>
    </row>
    <row r="180" spans="1:35" ht="12.75" outlineLevel="1">
      <c r="A180" s="1" t="s">
        <v>522</v>
      </c>
      <c r="B180" s="16" t="s">
        <v>523</v>
      </c>
      <c r="C180" s="1" t="s">
        <v>1142</v>
      </c>
      <c r="E180" s="5">
        <v>1365</v>
      </c>
      <c r="G180" s="5">
        <v>1291</v>
      </c>
      <c r="I180" s="9">
        <f t="shared" si="56"/>
        <v>74</v>
      </c>
      <c r="K180" s="21">
        <f t="shared" si="57"/>
        <v>0.05731990704879938</v>
      </c>
      <c r="M180" s="9">
        <v>3617</v>
      </c>
      <c r="O180" s="9">
        <v>1866</v>
      </c>
      <c r="Q180" s="9">
        <f t="shared" si="58"/>
        <v>1751</v>
      </c>
      <c r="S180" s="21">
        <f t="shared" si="59"/>
        <v>0.9383708467309754</v>
      </c>
      <c r="U180" s="9">
        <v>2352</v>
      </c>
      <c r="W180" s="9">
        <v>1599</v>
      </c>
      <c r="Y180" s="9">
        <f t="shared" si="60"/>
        <v>753</v>
      </c>
      <c r="AA180" s="21">
        <f t="shared" si="61"/>
        <v>0.4709193245778612</v>
      </c>
      <c r="AC180" s="9">
        <v>8205</v>
      </c>
      <c r="AE180" s="9">
        <v>6283</v>
      </c>
      <c r="AG180" s="9">
        <f t="shared" si="62"/>
        <v>1922</v>
      </c>
      <c r="AI180" s="21">
        <f t="shared" si="63"/>
        <v>0.30590482253700463</v>
      </c>
    </row>
    <row r="181" spans="1:35" ht="12.75" outlineLevel="1">
      <c r="A181" s="1" t="s">
        <v>524</v>
      </c>
      <c r="B181" s="16" t="s">
        <v>525</v>
      </c>
      <c r="C181" s="1" t="s">
        <v>1143</v>
      </c>
      <c r="E181" s="5">
        <v>0</v>
      </c>
      <c r="G181" s="5">
        <v>0</v>
      </c>
      <c r="I181" s="9">
        <f t="shared" si="56"/>
        <v>0</v>
      </c>
      <c r="K181" s="21">
        <f t="shared" si="57"/>
        <v>0</v>
      </c>
      <c r="M181" s="9">
        <v>0</v>
      </c>
      <c r="O181" s="9">
        <v>0</v>
      </c>
      <c r="Q181" s="9">
        <f t="shared" si="58"/>
        <v>0</v>
      </c>
      <c r="S181" s="21">
        <f t="shared" si="59"/>
        <v>0</v>
      </c>
      <c r="U181" s="9">
        <v>0</v>
      </c>
      <c r="W181" s="9">
        <v>0</v>
      </c>
      <c r="Y181" s="9">
        <f t="shared" si="60"/>
        <v>0</v>
      </c>
      <c r="AA181" s="21">
        <f t="shared" si="61"/>
        <v>0</v>
      </c>
      <c r="AC181" s="9">
        <v>0</v>
      </c>
      <c r="AE181" s="9">
        <v>-140.78</v>
      </c>
      <c r="AG181" s="9">
        <f t="shared" si="62"/>
        <v>140.78</v>
      </c>
      <c r="AI181" s="21" t="str">
        <f t="shared" si="63"/>
        <v>N.M.</v>
      </c>
    </row>
    <row r="182" spans="1:35" ht="12.75" outlineLevel="1">
      <c r="A182" s="1" t="s">
        <v>526</v>
      </c>
      <c r="B182" s="16" t="s">
        <v>527</v>
      </c>
      <c r="C182" s="1" t="s">
        <v>1144</v>
      </c>
      <c r="E182" s="5">
        <v>0</v>
      </c>
      <c r="G182" s="5">
        <v>0</v>
      </c>
      <c r="I182" s="9">
        <f t="shared" si="56"/>
        <v>0</v>
      </c>
      <c r="K182" s="21">
        <f t="shared" si="57"/>
        <v>0</v>
      </c>
      <c r="M182" s="9">
        <v>0</v>
      </c>
      <c r="O182" s="9">
        <v>0</v>
      </c>
      <c r="Q182" s="9">
        <f t="shared" si="58"/>
        <v>0</v>
      </c>
      <c r="S182" s="21">
        <f t="shared" si="59"/>
        <v>0</v>
      </c>
      <c r="U182" s="9">
        <v>0</v>
      </c>
      <c r="W182" s="9">
        <v>0</v>
      </c>
      <c r="Y182" s="9">
        <f t="shared" si="60"/>
        <v>0</v>
      </c>
      <c r="AA182" s="21">
        <f t="shared" si="61"/>
        <v>0</v>
      </c>
      <c r="AC182" s="9">
        <v>-40456.200000000004</v>
      </c>
      <c r="AE182" s="9">
        <v>-85479.74</v>
      </c>
      <c r="AG182" s="9">
        <f t="shared" si="62"/>
        <v>45023.54</v>
      </c>
      <c r="AI182" s="21">
        <f t="shared" si="63"/>
        <v>0.5267159212229705</v>
      </c>
    </row>
    <row r="183" spans="1:35" ht="12.75" outlineLevel="1">
      <c r="A183" s="1" t="s">
        <v>528</v>
      </c>
      <c r="B183" s="16" t="s">
        <v>529</v>
      </c>
      <c r="C183" s="1" t="s">
        <v>1145</v>
      </c>
      <c r="E183" s="5">
        <v>0</v>
      </c>
      <c r="G183" s="5">
        <v>0</v>
      </c>
      <c r="I183" s="9">
        <f t="shared" si="56"/>
        <v>0</v>
      </c>
      <c r="K183" s="21">
        <f t="shared" si="57"/>
        <v>0</v>
      </c>
      <c r="M183" s="9">
        <v>0</v>
      </c>
      <c r="O183" s="9">
        <v>17214.97</v>
      </c>
      <c r="Q183" s="9">
        <f t="shared" si="58"/>
        <v>-17214.97</v>
      </c>
      <c r="S183" s="21" t="str">
        <f t="shared" si="59"/>
        <v>N.M.</v>
      </c>
      <c r="U183" s="9">
        <v>0</v>
      </c>
      <c r="W183" s="9">
        <v>26.650000000000002</v>
      </c>
      <c r="Y183" s="9">
        <f t="shared" si="60"/>
        <v>-26.650000000000002</v>
      </c>
      <c r="AA183" s="21" t="str">
        <f t="shared" si="61"/>
        <v>N.M.</v>
      </c>
      <c r="AC183" s="9">
        <v>2257.34</v>
      </c>
      <c r="AE183" s="9">
        <v>17214.97</v>
      </c>
      <c r="AG183" s="9">
        <f t="shared" si="62"/>
        <v>-14957.630000000001</v>
      </c>
      <c r="AI183" s="21">
        <f t="shared" si="63"/>
        <v>-0.8688734281848879</v>
      </c>
    </row>
    <row r="184" spans="1:35" ht="12.75" outlineLevel="1">
      <c r="A184" s="1" t="s">
        <v>530</v>
      </c>
      <c r="B184" s="16" t="s">
        <v>531</v>
      </c>
      <c r="C184" s="1" t="s">
        <v>1146</v>
      </c>
      <c r="E184" s="5">
        <v>0</v>
      </c>
      <c r="G184" s="5">
        <v>3.87</v>
      </c>
      <c r="I184" s="9">
        <f t="shared" si="56"/>
        <v>-3.87</v>
      </c>
      <c r="K184" s="21" t="str">
        <f t="shared" si="57"/>
        <v>N.M.</v>
      </c>
      <c r="M184" s="9">
        <v>-15.600000000000001</v>
      </c>
      <c r="O184" s="9">
        <v>19.1</v>
      </c>
      <c r="Q184" s="9">
        <f t="shared" si="58"/>
        <v>-34.7</v>
      </c>
      <c r="S184" s="21">
        <f t="shared" si="59"/>
        <v>-1.8167539267015707</v>
      </c>
      <c r="U184" s="9">
        <v>-4.5200000000000005</v>
      </c>
      <c r="W184" s="9">
        <v>19.1</v>
      </c>
      <c r="Y184" s="9">
        <f t="shared" si="60"/>
        <v>-23.62</v>
      </c>
      <c r="AA184" s="21">
        <f t="shared" si="61"/>
        <v>-1.236649214659686</v>
      </c>
      <c r="AC184" s="9">
        <v>-19.1</v>
      </c>
      <c r="AE184" s="9">
        <v>19.1</v>
      </c>
      <c r="AG184" s="9">
        <f t="shared" si="62"/>
        <v>-38.2</v>
      </c>
      <c r="AI184" s="21">
        <f t="shared" si="63"/>
        <v>-2</v>
      </c>
    </row>
    <row r="185" spans="1:35" ht="12.75" outlineLevel="1">
      <c r="A185" s="1" t="s">
        <v>532</v>
      </c>
      <c r="B185" s="16" t="s">
        <v>533</v>
      </c>
      <c r="C185" s="1" t="s">
        <v>1147</v>
      </c>
      <c r="E185" s="5">
        <v>302547.52</v>
      </c>
      <c r="G185" s="5">
        <v>100928.87</v>
      </c>
      <c r="I185" s="9">
        <f t="shared" si="56"/>
        <v>201618.65000000002</v>
      </c>
      <c r="K185" s="21">
        <f t="shared" si="57"/>
        <v>1.9976311039646044</v>
      </c>
      <c r="M185" s="9">
        <v>1344823.19</v>
      </c>
      <c r="O185" s="9">
        <v>312684.65</v>
      </c>
      <c r="Q185" s="9">
        <f t="shared" si="58"/>
        <v>1032138.5399999999</v>
      </c>
      <c r="S185" s="21">
        <f t="shared" si="59"/>
        <v>3.3008928964053714</v>
      </c>
      <c r="U185" s="9">
        <v>687870.04</v>
      </c>
      <c r="W185" s="9">
        <v>235018.31</v>
      </c>
      <c r="Y185" s="9">
        <f t="shared" si="60"/>
        <v>452851.73000000004</v>
      </c>
      <c r="AA185" s="21">
        <f t="shared" si="61"/>
        <v>1.926878505764083</v>
      </c>
      <c r="AC185" s="9">
        <v>2260538.68</v>
      </c>
      <c r="AE185" s="9">
        <v>1704819.9500000002</v>
      </c>
      <c r="AG185" s="9">
        <f t="shared" si="62"/>
        <v>555718.73</v>
      </c>
      <c r="AI185" s="21">
        <f t="shared" si="63"/>
        <v>0.3259691617287796</v>
      </c>
    </row>
    <row r="186" spans="1:35" ht="12.75" outlineLevel="1">
      <c r="A186" s="1" t="s">
        <v>534</v>
      </c>
      <c r="B186" s="16" t="s">
        <v>535</v>
      </c>
      <c r="C186" s="1" t="s">
        <v>1148</v>
      </c>
      <c r="E186" s="5">
        <v>0</v>
      </c>
      <c r="G186" s="5">
        <v>0</v>
      </c>
      <c r="I186" s="9">
        <f t="shared" si="56"/>
        <v>0</v>
      </c>
      <c r="K186" s="21">
        <f t="shared" si="57"/>
        <v>0</v>
      </c>
      <c r="M186" s="9">
        <v>0</v>
      </c>
      <c r="O186" s="9">
        <v>-7924.24</v>
      </c>
      <c r="Q186" s="9">
        <f t="shared" si="58"/>
        <v>7924.24</v>
      </c>
      <c r="S186" s="21" t="str">
        <f t="shared" si="59"/>
        <v>N.M.</v>
      </c>
      <c r="U186" s="9">
        <v>0</v>
      </c>
      <c r="W186" s="9">
        <v>0</v>
      </c>
      <c r="Y186" s="9">
        <f t="shared" si="60"/>
        <v>0</v>
      </c>
      <c r="AA186" s="21">
        <f t="shared" si="61"/>
        <v>0</v>
      </c>
      <c r="AC186" s="9">
        <v>0</v>
      </c>
      <c r="AE186" s="9">
        <v>-969.64</v>
      </c>
      <c r="AG186" s="9">
        <f t="shared" si="62"/>
        <v>969.64</v>
      </c>
      <c r="AI186" s="21" t="str">
        <f t="shared" si="63"/>
        <v>N.M.</v>
      </c>
    </row>
    <row r="187" spans="1:35" ht="12.75" outlineLevel="1">
      <c r="A187" s="1" t="s">
        <v>536</v>
      </c>
      <c r="B187" s="16" t="s">
        <v>537</v>
      </c>
      <c r="C187" s="1" t="s">
        <v>1149</v>
      </c>
      <c r="E187" s="5">
        <v>3237.64</v>
      </c>
      <c r="G187" s="5">
        <v>0</v>
      </c>
      <c r="I187" s="9">
        <f t="shared" si="56"/>
        <v>3237.64</v>
      </c>
      <c r="K187" s="21" t="str">
        <f t="shared" si="57"/>
        <v>N.M.</v>
      </c>
      <c r="M187" s="9">
        <v>426938.5</v>
      </c>
      <c r="O187" s="9">
        <v>0</v>
      </c>
      <c r="Q187" s="9">
        <f t="shared" si="58"/>
        <v>426938.5</v>
      </c>
      <c r="S187" s="21" t="str">
        <f t="shared" si="59"/>
        <v>N.M.</v>
      </c>
      <c r="U187" s="9">
        <v>12247.69</v>
      </c>
      <c r="W187" s="9">
        <v>0</v>
      </c>
      <c r="Y187" s="9">
        <f t="shared" si="60"/>
        <v>12247.69</v>
      </c>
      <c r="AA187" s="21" t="str">
        <f t="shared" si="61"/>
        <v>N.M.</v>
      </c>
      <c r="AC187" s="9">
        <v>531142.99</v>
      </c>
      <c r="AE187" s="9">
        <v>0</v>
      </c>
      <c r="AG187" s="9">
        <f t="shared" si="62"/>
        <v>531142.99</v>
      </c>
      <c r="AI187" s="21" t="str">
        <f t="shared" si="63"/>
        <v>N.M.</v>
      </c>
    </row>
    <row r="188" spans="1:35" ht="12.75" outlineLevel="1">
      <c r="A188" s="1" t="s">
        <v>538</v>
      </c>
      <c r="B188" s="16" t="s">
        <v>539</v>
      </c>
      <c r="C188" s="1" t="s">
        <v>1150</v>
      </c>
      <c r="E188" s="5">
        <v>35454.770000000004</v>
      </c>
      <c r="G188" s="5">
        <v>31289.350000000002</v>
      </c>
      <c r="I188" s="9">
        <f t="shared" si="56"/>
        <v>4165.420000000002</v>
      </c>
      <c r="K188" s="21">
        <f t="shared" si="57"/>
        <v>0.13312580798258838</v>
      </c>
      <c r="M188" s="9">
        <v>116407.06</v>
      </c>
      <c r="O188" s="9">
        <v>107069.09000000001</v>
      </c>
      <c r="Q188" s="9">
        <f t="shared" si="58"/>
        <v>9337.969999999987</v>
      </c>
      <c r="S188" s="21">
        <f t="shared" si="59"/>
        <v>0.08721443322251067</v>
      </c>
      <c r="U188" s="9">
        <v>71781.76</v>
      </c>
      <c r="W188" s="9">
        <v>69428.29000000001</v>
      </c>
      <c r="Y188" s="9">
        <f t="shared" si="60"/>
        <v>2353.4699999999866</v>
      </c>
      <c r="AA188" s="21">
        <f t="shared" si="61"/>
        <v>0.033897853454261745</v>
      </c>
      <c r="AC188" s="9">
        <v>422981.41000000003</v>
      </c>
      <c r="AE188" s="9">
        <v>396587.61</v>
      </c>
      <c r="AG188" s="9">
        <f t="shared" si="62"/>
        <v>26393.800000000047</v>
      </c>
      <c r="AI188" s="21">
        <f t="shared" si="63"/>
        <v>0.06655225562896443</v>
      </c>
    </row>
    <row r="189" spans="1:35" ht="12.75" outlineLevel="1">
      <c r="A189" s="1" t="s">
        <v>540</v>
      </c>
      <c r="B189" s="16" t="s">
        <v>541</v>
      </c>
      <c r="C189" s="1" t="s">
        <v>1151</v>
      </c>
      <c r="E189" s="5">
        <v>209085.35</v>
      </c>
      <c r="G189" s="5">
        <v>207439.56</v>
      </c>
      <c r="I189" s="9">
        <f t="shared" si="56"/>
        <v>1645.7900000000081</v>
      </c>
      <c r="K189" s="21">
        <f t="shared" si="57"/>
        <v>0.007933829015063511</v>
      </c>
      <c r="M189" s="9">
        <v>683496.22</v>
      </c>
      <c r="O189" s="9">
        <v>809211.6300000001</v>
      </c>
      <c r="Q189" s="9">
        <f t="shared" si="58"/>
        <v>-125715.41000000015</v>
      </c>
      <c r="S189" s="21">
        <f t="shared" si="59"/>
        <v>-0.15535541672825454</v>
      </c>
      <c r="U189" s="9">
        <v>434879.61</v>
      </c>
      <c r="W189" s="9">
        <v>507394.03</v>
      </c>
      <c r="Y189" s="9">
        <f t="shared" si="60"/>
        <v>-72514.42000000004</v>
      </c>
      <c r="AA189" s="21">
        <f t="shared" si="61"/>
        <v>-0.14291539851188245</v>
      </c>
      <c r="AC189" s="9">
        <v>2642240.327</v>
      </c>
      <c r="AE189" s="9">
        <v>2598041.02</v>
      </c>
      <c r="AG189" s="9">
        <f t="shared" si="62"/>
        <v>44199.30700000003</v>
      </c>
      <c r="AI189" s="21">
        <f t="shared" si="63"/>
        <v>0.017012551634000003</v>
      </c>
    </row>
    <row r="190" spans="1:35" ht="12.75" outlineLevel="1">
      <c r="A190" s="1" t="s">
        <v>542</v>
      </c>
      <c r="B190" s="16" t="s">
        <v>543</v>
      </c>
      <c r="C190" s="1" t="s">
        <v>1152</v>
      </c>
      <c r="E190" s="5">
        <v>763.84</v>
      </c>
      <c r="G190" s="5">
        <v>17.38</v>
      </c>
      <c r="I190" s="9">
        <f t="shared" si="56"/>
        <v>746.46</v>
      </c>
      <c r="K190" s="21" t="str">
        <f t="shared" si="57"/>
        <v>N.M.</v>
      </c>
      <c r="M190" s="9">
        <v>2038.3500000000001</v>
      </c>
      <c r="O190" s="9">
        <v>17.38</v>
      </c>
      <c r="Q190" s="9">
        <f t="shared" si="58"/>
        <v>2020.97</v>
      </c>
      <c r="S190" s="21" t="str">
        <f t="shared" si="59"/>
        <v>N.M.</v>
      </c>
      <c r="U190" s="9">
        <v>1478.4</v>
      </c>
      <c r="W190" s="9">
        <v>17.38</v>
      </c>
      <c r="Y190" s="9">
        <f t="shared" si="60"/>
        <v>1461.02</v>
      </c>
      <c r="AA190" s="21" t="str">
        <f t="shared" si="61"/>
        <v>N.M.</v>
      </c>
      <c r="AC190" s="9">
        <v>9797.59</v>
      </c>
      <c r="AE190" s="9">
        <v>2137.2200000000003</v>
      </c>
      <c r="AG190" s="9">
        <f t="shared" si="62"/>
        <v>7660.37</v>
      </c>
      <c r="AI190" s="21">
        <f t="shared" si="63"/>
        <v>3.5842683486023894</v>
      </c>
    </row>
    <row r="191" spans="1:35" ht="12.75" outlineLevel="1">
      <c r="A191" s="1" t="s">
        <v>544</v>
      </c>
      <c r="B191" s="16" t="s">
        <v>545</v>
      </c>
      <c r="C191" s="1" t="s">
        <v>1153</v>
      </c>
      <c r="E191" s="5">
        <v>4</v>
      </c>
      <c r="G191" s="5">
        <v>54</v>
      </c>
      <c r="I191" s="9">
        <f t="shared" si="56"/>
        <v>-50</v>
      </c>
      <c r="K191" s="21">
        <f t="shared" si="57"/>
        <v>-0.9259259259259259</v>
      </c>
      <c r="M191" s="9">
        <v>20</v>
      </c>
      <c r="O191" s="9">
        <v>76.18</v>
      </c>
      <c r="Q191" s="9">
        <f t="shared" si="58"/>
        <v>-56.18000000000001</v>
      </c>
      <c r="S191" s="21">
        <f t="shared" si="59"/>
        <v>-0.7374639012864269</v>
      </c>
      <c r="U191" s="9">
        <v>12</v>
      </c>
      <c r="W191" s="9">
        <v>92.68</v>
      </c>
      <c r="Y191" s="9">
        <f t="shared" si="60"/>
        <v>-80.68</v>
      </c>
      <c r="AA191" s="21">
        <f t="shared" si="61"/>
        <v>-0.8705222270176953</v>
      </c>
      <c r="AC191" s="9">
        <v>380</v>
      </c>
      <c r="AE191" s="9">
        <v>152.18</v>
      </c>
      <c r="AG191" s="9">
        <f t="shared" si="62"/>
        <v>227.82</v>
      </c>
      <c r="AI191" s="21">
        <f t="shared" si="63"/>
        <v>1.4970429754238401</v>
      </c>
    </row>
    <row r="192" spans="1:35" ht="12.75" outlineLevel="1">
      <c r="A192" s="1" t="s">
        <v>546</v>
      </c>
      <c r="B192" s="16" t="s">
        <v>547</v>
      </c>
      <c r="C192" s="1" t="s">
        <v>1132</v>
      </c>
      <c r="E192" s="5">
        <v>46793.73</v>
      </c>
      <c r="G192" s="5">
        <v>44556.23</v>
      </c>
      <c r="I192" s="9">
        <f t="shared" si="56"/>
        <v>2237.5</v>
      </c>
      <c r="K192" s="21">
        <f t="shared" si="57"/>
        <v>0.050217444339433565</v>
      </c>
      <c r="M192" s="9">
        <v>151393.55000000002</v>
      </c>
      <c r="O192" s="9">
        <v>137178.71000000002</v>
      </c>
      <c r="Q192" s="9">
        <f t="shared" si="58"/>
        <v>14214.839999999997</v>
      </c>
      <c r="S192" s="21">
        <f t="shared" si="59"/>
        <v>0.1036227851974989</v>
      </c>
      <c r="U192" s="9">
        <v>99850.43000000001</v>
      </c>
      <c r="W192" s="9">
        <v>99656.15000000001</v>
      </c>
      <c r="Y192" s="9">
        <f t="shared" si="60"/>
        <v>194.27999999999884</v>
      </c>
      <c r="AA192" s="21">
        <f t="shared" si="61"/>
        <v>0.0019495033673285474</v>
      </c>
      <c r="AC192" s="9">
        <v>550021.27</v>
      </c>
      <c r="AE192" s="9">
        <v>558507.516</v>
      </c>
      <c r="AG192" s="9">
        <f t="shared" si="62"/>
        <v>-8486.245999999926</v>
      </c>
      <c r="AI192" s="21">
        <f t="shared" si="63"/>
        <v>-0.015194506352891995</v>
      </c>
    </row>
    <row r="193" spans="1:35" ht="12.75" outlineLevel="1">
      <c r="A193" s="1" t="s">
        <v>548</v>
      </c>
      <c r="B193" s="16" t="s">
        <v>549</v>
      </c>
      <c r="C193" s="1" t="s">
        <v>1154</v>
      </c>
      <c r="E193" s="5">
        <v>338.18</v>
      </c>
      <c r="G193" s="5">
        <v>79.13</v>
      </c>
      <c r="I193" s="9">
        <f t="shared" si="56"/>
        <v>259.05</v>
      </c>
      <c r="K193" s="21">
        <f t="shared" si="57"/>
        <v>3.2737267787185647</v>
      </c>
      <c r="M193" s="9">
        <v>-1019.14</v>
      </c>
      <c r="O193" s="9">
        <v>226.76000000000002</v>
      </c>
      <c r="Q193" s="9">
        <f t="shared" si="58"/>
        <v>-1245.9</v>
      </c>
      <c r="S193" s="21">
        <f t="shared" si="59"/>
        <v>-5.49435526547892</v>
      </c>
      <c r="U193" s="9">
        <v>-949.62</v>
      </c>
      <c r="W193" s="9">
        <v>98.4</v>
      </c>
      <c r="Y193" s="9">
        <f t="shared" si="60"/>
        <v>-1048.02</v>
      </c>
      <c r="AA193" s="21" t="str">
        <f t="shared" si="61"/>
        <v>N.M.</v>
      </c>
      <c r="AC193" s="9">
        <v>972.5000000000001</v>
      </c>
      <c r="AE193" s="9">
        <v>1464.99</v>
      </c>
      <c r="AG193" s="9">
        <f t="shared" si="62"/>
        <v>-492.4899999999999</v>
      </c>
      <c r="AI193" s="21">
        <f t="shared" si="63"/>
        <v>-0.3361729431600215</v>
      </c>
    </row>
    <row r="194" spans="1:35" ht="12.75" outlineLevel="1">
      <c r="A194" s="1" t="s">
        <v>550</v>
      </c>
      <c r="B194" s="16" t="s">
        <v>551</v>
      </c>
      <c r="C194" s="1" t="s">
        <v>1155</v>
      </c>
      <c r="E194" s="5">
        <v>1434.44</v>
      </c>
      <c r="G194" s="5">
        <v>1288.1000000000001</v>
      </c>
      <c r="I194" s="9">
        <f t="shared" si="56"/>
        <v>146.33999999999992</v>
      </c>
      <c r="K194" s="21">
        <f t="shared" si="57"/>
        <v>0.11360919183293215</v>
      </c>
      <c r="M194" s="9">
        <v>2569.9</v>
      </c>
      <c r="O194" s="9">
        <v>3115.76</v>
      </c>
      <c r="Q194" s="9">
        <f t="shared" si="58"/>
        <v>-545.8600000000001</v>
      </c>
      <c r="S194" s="21">
        <f t="shared" si="59"/>
        <v>-0.17519321128713383</v>
      </c>
      <c r="U194" s="9">
        <v>2099.15</v>
      </c>
      <c r="W194" s="9">
        <v>2468.4</v>
      </c>
      <c r="Y194" s="9">
        <f t="shared" si="60"/>
        <v>-369.25</v>
      </c>
      <c r="AA194" s="21">
        <f t="shared" si="61"/>
        <v>-0.14959082806676388</v>
      </c>
      <c r="AC194" s="9">
        <v>9694.78</v>
      </c>
      <c r="AE194" s="9">
        <v>10414.92</v>
      </c>
      <c r="AG194" s="9">
        <f t="shared" si="62"/>
        <v>-720.1399999999994</v>
      </c>
      <c r="AI194" s="21">
        <f t="shared" si="63"/>
        <v>-0.0691450342393412</v>
      </c>
    </row>
    <row r="195" spans="1:35" ht="12.75" outlineLevel="1">
      <c r="A195" s="1" t="s">
        <v>552</v>
      </c>
      <c r="B195" s="16" t="s">
        <v>553</v>
      </c>
      <c r="C195" s="1" t="s">
        <v>1156</v>
      </c>
      <c r="E195" s="5">
        <v>68009.46</v>
      </c>
      <c r="G195" s="5">
        <v>62416.06</v>
      </c>
      <c r="I195" s="9">
        <f t="shared" si="56"/>
        <v>5593.400000000009</v>
      </c>
      <c r="K195" s="21">
        <f t="shared" si="57"/>
        <v>0.08961475620216991</v>
      </c>
      <c r="M195" s="9">
        <v>193590.01</v>
      </c>
      <c r="O195" s="9">
        <v>196229.71</v>
      </c>
      <c r="Q195" s="9">
        <f t="shared" si="58"/>
        <v>-2639.6999999999825</v>
      </c>
      <c r="S195" s="21">
        <f t="shared" si="59"/>
        <v>-0.013452091428968542</v>
      </c>
      <c r="U195" s="9">
        <v>130631.18000000001</v>
      </c>
      <c r="W195" s="9">
        <v>153711.68</v>
      </c>
      <c r="Y195" s="9">
        <f t="shared" si="60"/>
        <v>-23080.499999999985</v>
      </c>
      <c r="AA195" s="21">
        <f t="shared" si="61"/>
        <v>-0.15015449704277506</v>
      </c>
      <c r="AC195" s="9">
        <v>727493.1000000001</v>
      </c>
      <c r="AE195" s="9">
        <v>794143.442</v>
      </c>
      <c r="AG195" s="9">
        <f t="shared" si="62"/>
        <v>-66650.34199999995</v>
      </c>
      <c r="AI195" s="21">
        <f t="shared" si="63"/>
        <v>-0.08392733412511129</v>
      </c>
    </row>
    <row r="196" spans="1:35" ht="12.75" outlineLevel="1">
      <c r="A196" s="1" t="s">
        <v>554</v>
      </c>
      <c r="B196" s="16" t="s">
        <v>555</v>
      </c>
      <c r="C196" s="1" t="s">
        <v>1157</v>
      </c>
      <c r="E196" s="5">
        <v>-4.37</v>
      </c>
      <c r="G196" s="5">
        <v>318.51</v>
      </c>
      <c r="I196" s="9">
        <f t="shared" si="56"/>
        <v>-322.88</v>
      </c>
      <c r="K196" s="21">
        <f t="shared" si="57"/>
        <v>-1.0137201343756868</v>
      </c>
      <c r="M196" s="9">
        <v>-36.22</v>
      </c>
      <c r="O196" s="9">
        <v>792</v>
      </c>
      <c r="Q196" s="9">
        <f t="shared" si="58"/>
        <v>-828.22</v>
      </c>
      <c r="S196" s="21">
        <f t="shared" si="59"/>
        <v>-1.0457323232323232</v>
      </c>
      <c r="U196" s="9">
        <v>34.22</v>
      </c>
      <c r="W196" s="9">
        <v>661.35</v>
      </c>
      <c r="Y196" s="9">
        <f t="shared" si="60"/>
        <v>-627.13</v>
      </c>
      <c r="AA196" s="21">
        <f t="shared" si="61"/>
        <v>-0.9482573523852725</v>
      </c>
      <c r="AC196" s="9">
        <v>1039.29</v>
      </c>
      <c r="AE196" s="9">
        <v>862.99</v>
      </c>
      <c r="AG196" s="9">
        <f t="shared" si="62"/>
        <v>176.29999999999995</v>
      </c>
      <c r="AI196" s="21">
        <f t="shared" si="63"/>
        <v>0.20428973684515458</v>
      </c>
    </row>
    <row r="197" spans="1:35" ht="12.75" outlineLevel="1">
      <c r="A197" s="1" t="s">
        <v>556</v>
      </c>
      <c r="B197" s="16" t="s">
        <v>557</v>
      </c>
      <c r="C197" s="1" t="s">
        <v>1158</v>
      </c>
      <c r="E197" s="5">
        <v>8452.94</v>
      </c>
      <c r="G197" s="5">
        <v>6940.59</v>
      </c>
      <c r="I197" s="9">
        <f aca="true" t="shared" si="64" ref="I197:I228">+E197-G197</f>
        <v>1512.3500000000004</v>
      </c>
      <c r="K197" s="21">
        <f aca="true" t="shared" si="65" ref="K197:K228">IF(G197&lt;0,IF(I197=0,0,IF(OR(G197=0,E197=0),"N.M.",IF(ABS(I197/G197)&gt;=10,"N.M.",I197/(-G197)))),IF(I197=0,0,IF(OR(G197=0,E197=0),"N.M.",IF(ABS(I197/G197)&gt;=10,"N.M.",I197/G197))))</f>
        <v>0.2178993428512562</v>
      </c>
      <c r="M197" s="9">
        <v>20411.670000000002</v>
      </c>
      <c r="O197" s="9">
        <v>20308.23</v>
      </c>
      <c r="Q197" s="9">
        <f aca="true" t="shared" si="66" ref="Q197:Q228">(+M197-O197)</f>
        <v>103.44000000000233</v>
      </c>
      <c r="S197" s="21">
        <f aca="true" t="shared" si="67" ref="S197:S228">IF(O197&lt;0,IF(Q197=0,0,IF(OR(O197=0,M197=0),"N.M.",IF(ABS(Q197/O197)&gt;=10,"N.M.",Q197/(-O197)))),IF(Q197=0,0,IF(OR(O197=0,M197=0),"N.M.",IF(ABS(Q197/O197)&gt;=10,"N.M.",Q197/O197))))</f>
        <v>0.0050935015016080835</v>
      </c>
      <c r="U197" s="9">
        <v>16944.58</v>
      </c>
      <c r="W197" s="9">
        <v>15619.42</v>
      </c>
      <c r="Y197" s="9">
        <f aca="true" t="shared" si="68" ref="Y197:Y228">(+U197-W197)</f>
        <v>1325.1600000000017</v>
      </c>
      <c r="AA197" s="21">
        <f aca="true" t="shared" si="69" ref="AA197:AA228">IF(W197&lt;0,IF(Y197=0,0,IF(OR(W197=0,U197=0),"N.M.",IF(ABS(Y197/W197)&gt;=10,"N.M.",Y197/(-W197)))),IF(Y197=0,0,IF(OR(W197=0,U197=0),"N.M.",IF(ABS(Y197/W197)&gt;=10,"N.M.",Y197/W197))))</f>
        <v>0.08484053825302103</v>
      </c>
      <c r="AC197" s="9">
        <v>83627.02</v>
      </c>
      <c r="AE197" s="9">
        <v>84552.1</v>
      </c>
      <c r="AG197" s="9">
        <f aca="true" t="shared" si="70" ref="AG197:AG228">(+AC197-AE197)</f>
        <v>-925.0800000000017</v>
      </c>
      <c r="AI197" s="21">
        <f aca="true" t="shared" si="71" ref="AI197:AI228">IF(AE197&lt;0,IF(AG197=0,0,IF(OR(AE197=0,AC197=0),"N.M.",IF(ABS(AG197/AE197)&gt;=10,"N.M.",AG197/(-AE197)))),IF(AG197=0,0,IF(OR(AE197=0,AC197=0),"N.M.",IF(ABS(AG197/AE197)&gt;=10,"N.M.",AG197/AE197))))</f>
        <v>-0.010940946469691489</v>
      </c>
    </row>
    <row r="198" spans="1:35" ht="12.75" outlineLevel="1">
      <c r="A198" s="1" t="s">
        <v>558</v>
      </c>
      <c r="B198" s="16" t="s">
        <v>559</v>
      </c>
      <c r="C198" s="1" t="s">
        <v>1159</v>
      </c>
      <c r="E198" s="5">
        <v>123061.75</v>
      </c>
      <c r="G198" s="5">
        <v>105342.45</v>
      </c>
      <c r="I198" s="9">
        <f t="shared" si="64"/>
        <v>17719.300000000003</v>
      </c>
      <c r="K198" s="21">
        <f t="shared" si="65"/>
        <v>0.16820664414013536</v>
      </c>
      <c r="M198" s="9">
        <v>283896.86</v>
      </c>
      <c r="O198" s="9">
        <v>289717.31</v>
      </c>
      <c r="Q198" s="9">
        <f t="shared" si="66"/>
        <v>-5820.450000000012</v>
      </c>
      <c r="S198" s="21">
        <f t="shared" si="67"/>
        <v>-0.02009010093321663</v>
      </c>
      <c r="U198" s="9">
        <v>245635.19</v>
      </c>
      <c r="W198" s="9">
        <v>235767.76</v>
      </c>
      <c r="Y198" s="9">
        <f t="shared" si="68"/>
        <v>9867.429999999993</v>
      </c>
      <c r="AA198" s="21">
        <f t="shared" si="69"/>
        <v>0.041852329597566656</v>
      </c>
      <c r="AC198" s="9">
        <v>995590.0900000001</v>
      </c>
      <c r="AE198" s="9">
        <v>853796.18</v>
      </c>
      <c r="AG198" s="9">
        <f t="shared" si="70"/>
        <v>141793.91000000003</v>
      </c>
      <c r="AI198" s="21">
        <f t="shared" si="71"/>
        <v>0.16607465964535004</v>
      </c>
    </row>
    <row r="199" spans="1:35" ht="12.75" outlineLevel="1">
      <c r="A199" s="1" t="s">
        <v>560</v>
      </c>
      <c r="B199" s="16" t="s">
        <v>561</v>
      </c>
      <c r="C199" s="1" t="s">
        <v>1160</v>
      </c>
      <c r="E199" s="5">
        <v>0</v>
      </c>
      <c r="G199" s="5">
        <v>0</v>
      </c>
      <c r="I199" s="9">
        <f t="shared" si="64"/>
        <v>0</v>
      </c>
      <c r="K199" s="21">
        <f t="shared" si="65"/>
        <v>0</v>
      </c>
      <c r="M199" s="9">
        <v>0</v>
      </c>
      <c r="O199" s="9">
        <v>7232.99</v>
      </c>
      <c r="Q199" s="9">
        <f t="shared" si="66"/>
        <v>-7232.99</v>
      </c>
      <c r="S199" s="21" t="str">
        <f t="shared" si="67"/>
        <v>N.M.</v>
      </c>
      <c r="U199" s="9">
        <v>0</v>
      </c>
      <c r="W199" s="9">
        <v>0</v>
      </c>
      <c r="Y199" s="9">
        <f t="shared" si="68"/>
        <v>0</v>
      </c>
      <c r="AA199" s="21">
        <f t="shared" si="69"/>
        <v>0</v>
      </c>
      <c r="AC199" s="9">
        <v>18532.760000000002</v>
      </c>
      <c r="AE199" s="9">
        <v>186106.65</v>
      </c>
      <c r="AG199" s="9">
        <f t="shared" si="70"/>
        <v>-167573.88999999998</v>
      </c>
      <c r="AI199" s="21">
        <f t="shared" si="71"/>
        <v>-0.9004186040638525</v>
      </c>
    </row>
    <row r="200" spans="1:35" ht="12.75" outlineLevel="1">
      <c r="A200" s="1" t="s">
        <v>562</v>
      </c>
      <c r="B200" s="16" t="s">
        <v>563</v>
      </c>
      <c r="C200" s="1" t="s">
        <v>1161</v>
      </c>
      <c r="E200" s="5">
        <v>0</v>
      </c>
      <c r="G200" s="5">
        <v>0</v>
      </c>
      <c r="I200" s="9">
        <f t="shared" si="64"/>
        <v>0</v>
      </c>
      <c r="K200" s="21">
        <f t="shared" si="65"/>
        <v>0</v>
      </c>
      <c r="M200" s="9">
        <v>0</v>
      </c>
      <c r="O200" s="9">
        <v>1808.25</v>
      </c>
      <c r="Q200" s="9">
        <f t="shared" si="66"/>
        <v>-1808.25</v>
      </c>
      <c r="S200" s="21" t="str">
        <f t="shared" si="67"/>
        <v>N.M.</v>
      </c>
      <c r="U200" s="9">
        <v>0</v>
      </c>
      <c r="W200" s="9">
        <v>0</v>
      </c>
      <c r="Y200" s="9">
        <f t="shared" si="68"/>
        <v>0</v>
      </c>
      <c r="AA200" s="21">
        <f t="shared" si="69"/>
        <v>0</v>
      </c>
      <c r="AC200" s="9">
        <v>2928.03</v>
      </c>
      <c r="AE200" s="9">
        <v>30540.04</v>
      </c>
      <c r="AG200" s="9">
        <f t="shared" si="70"/>
        <v>-27612.010000000002</v>
      </c>
      <c r="AI200" s="21">
        <f t="shared" si="71"/>
        <v>-0.9041248799936085</v>
      </c>
    </row>
    <row r="201" spans="1:35" ht="12.75" outlineLevel="1">
      <c r="A201" s="1" t="s">
        <v>564</v>
      </c>
      <c r="B201" s="16" t="s">
        <v>565</v>
      </c>
      <c r="C201" s="1" t="s">
        <v>1162</v>
      </c>
      <c r="E201" s="5">
        <v>3702.09</v>
      </c>
      <c r="G201" s="5">
        <v>1979.51</v>
      </c>
      <c r="I201" s="9">
        <f t="shared" si="64"/>
        <v>1722.5800000000002</v>
      </c>
      <c r="K201" s="21">
        <f t="shared" si="65"/>
        <v>0.8702052528150906</v>
      </c>
      <c r="M201" s="9">
        <v>14146.490000000002</v>
      </c>
      <c r="O201" s="9">
        <v>6166.26</v>
      </c>
      <c r="Q201" s="9">
        <f t="shared" si="66"/>
        <v>7980.230000000001</v>
      </c>
      <c r="S201" s="21">
        <f t="shared" si="67"/>
        <v>1.2941766970578603</v>
      </c>
      <c r="U201" s="9">
        <v>10897.78</v>
      </c>
      <c r="W201" s="9">
        <v>4501.76</v>
      </c>
      <c r="Y201" s="9">
        <f t="shared" si="68"/>
        <v>6396.02</v>
      </c>
      <c r="AA201" s="21">
        <f t="shared" si="69"/>
        <v>1.420782094114302</v>
      </c>
      <c r="AC201" s="9">
        <v>49300.61</v>
      </c>
      <c r="AE201" s="9">
        <v>20512.33</v>
      </c>
      <c r="AG201" s="9">
        <f t="shared" si="70"/>
        <v>28788.28</v>
      </c>
      <c r="AI201" s="21">
        <f t="shared" si="71"/>
        <v>1.4034622102901033</v>
      </c>
    </row>
    <row r="202" spans="1:35" ht="12.75" outlineLevel="1">
      <c r="A202" s="1" t="s">
        <v>566</v>
      </c>
      <c r="B202" s="16" t="s">
        <v>567</v>
      </c>
      <c r="C202" s="1" t="s">
        <v>1163</v>
      </c>
      <c r="E202" s="5">
        <v>1645.46</v>
      </c>
      <c r="G202" s="5">
        <v>1266.79</v>
      </c>
      <c r="I202" s="9">
        <f t="shared" si="64"/>
        <v>378.6700000000001</v>
      </c>
      <c r="K202" s="21">
        <f t="shared" si="65"/>
        <v>0.2989208945444786</v>
      </c>
      <c r="M202" s="9">
        <v>6165.59</v>
      </c>
      <c r="O202" s="9">
        <v>4536.35</v>
      </c>
      <c r="Q202" s="9">
        <f t="shared" si="66"/>
        <v>1629.2399999999998</v>
      </c>
      <c r="S202" s="21">
        <f t="shared" si="67"/>
        <v>0.35915218182018577</v>
      </c>
      <c r="U202" s="9">
        <v>4948.56</v>
      </c>
      <c r="W202" s="9">
        <v>3162.76</v>
      </c>
      <c r="Y202" s="9">
        <f t="shared" si="68"/>
        <v>1785.8000000000002</v>
      </c>
      <c r="AA202" s="21">
        <f t="shared" si="69"/>
        <v>0.5646334214420317</v>
      </c>
      <c r="AC202" s="9">
        <v>17909.64</v>
      </c>
      <c r="AE202" s="9">
        <v>18649.190000000002</v>
      </c>
      <c r="AG202" s="9">
        <f t="shared" si="70"/>
        <v>-739.5500000000029</v>
      </c>
      <c r="AI202" s="21">
        <f t="shared" si="71"/>
        <v>-0.03965587781560501</v>
      </c>
    </row>
    <row r="203" spans="1:35" ht="12.75" outlineLevel="1">
      <c r="A203" s="1" t="s">
        <v>568</v>
      </c>
      <c r="B203" s="16" t="s">
        <v>569</v>
      </c>
      <c r="C203" s="1" t="s">
        <v>1164</v>
      </c>
      <c r="E203" s="5">
        <v>24102.100000000002</v>
      </c>
      <c r="G203" s="5">
        <v>17345.88</v>
      </c>
      <c r="I203" s="9">
        <f t="shared" si="64"/>
        <v>6756.220000000001</v>
      </c>
      <c r="K203" s="21">
        <f t="shared" si="65"/>
        <v>0.38949998501084987</v>
      </c>
      <c r="M203" s="9">
        <v>82284.67</v>
      </c>
      <c r="O203" s="9">
        <v>57694.99</v>
      </c>
      <c r="Q203" s="9">
        <f t="shared" si="66"/>
        <v>24589.68</v>
      </c>
      <c r="S203" s="21">
        <f t="shared" si="67"/>
        <v>0.4262013044806837</v>
      </c>
      <c r="U203" s="9">
        <v>68613.97</v>
      </c>
      <c r="W203" s="9">
        <v>42644.35</v>
      </c>
      <c r="Y203" s="9">
        <f t="shared" si="68"/>
        <v>25969.620000000003</v>
      </c>
      <c r="AA203" s="21">
        <f t="shared" si="69"/>
        <v>0.6089814946176927</v>
      </c>
      <c r="AC203" s="9">
        <v>215282.1</v>
      </c>
      <c r="AE203" s="9">
        <v>180497.23</v>
      </c>
      <c r="AG203" s="9">
        <f t="shared" si="70"/>
        <v>34784.869999999995</v>
      </c>
      <c r="AI203" s="21">
        <f t="shared" si="71"/>
        <v>0.19271691870285207</v>
      </c>
    </row>
    <row r="204" spans="1:35" ht="12.75" outlineLevel="1">
      <c r="A204" s="1" t="s">
        <v>570</v>
      </c>
      <c r="B204" s="16" t="s">
        <v>571</v>
      </c>
      <c r="C204" s="1" t="s">
        <v>1165</v>
      </c>
      <c r="E204" s="5">
        <v>10432.64</v>
      </c>
      <c r="G204" s="5">
        <v>11548.300000000001</v>
      </c>
      <c r="I204" s="9">
        <f t="shared" si="64"/>
        <v>-1115.6600000000017</v>
      </c>
      <c r="K204" s="21">
        <f t="shared" si="65"/>
        <v>-0.0966081587766166</v>
      </c>
      <c r="M204" s="9">
        <v>30437.200000000004</v>
      </c>
      <c r="O204" s="9">
        <v>53315.34</v>
      </c>
      <c r="Q204" s="9">
        <f t="shared" si="66"/>
        <v>-22878.139999999992</v>
      </c>
      <c r="S204" s="21">
        <f t="shared" si="67"/>
        <v>-0.4291098959511464</v>
      </c>
      <c r="U204" s="9">
        <v>22914.350000000002</v>
      </c>
      <c r="W204" s="9">
        <v>24492.05</v>
      </c>
      <c r="Y204" s="9">
        <f t="shared" si="68"/>
        <v>-1577.699999999997</v>
      </c>
      <c r="AA204" s="21">
        <f t="shared" si="69"/>
        <v>-0.06441682096843658</v>
      </c>
      <c r="AC204" s="9">
        <v>207975.11800000002</v>
      </c>
      <c r="AE204" s="9">
        <v>195482.65899999999</v>
      </c>
      <c r="AG204" s="9">
        <f t="shared" si="70"/>
        <v>12492.459000000032</v>
      </c>
      <c r="AI204" s="21">
        <f t="shared" si="71"/>
        <v>0.06390571452171638</v>
      </c>
    </row>
    <row r="205" spans="1:35" ht="12.75" outlineLevel="1">
      <c r="A205" s="1" t="s">
        <v>572</v>
      </c>
      <c r="B205" s="16" t="s">
        <v>573</v>
      </c>
      <c r="C205" s="1" t="s">
        <v>1166</v>
      </c>
      <c r="E205" s="5">
        <v>-22798.91</v>
      </c>
      <c r="G205" s="5">
        <v>12063.07</v>
      </c>
      <c r="I205" s="9">
        <f t="shared" si="64"/>
        <v>-34861.979999999996</v>
      </c>
      <c r="K205" s="21">
        <f t="shared" si="65"/>
        <v>-2.8899757690206553</v>
      </c>
      <c r="M205" s="9">
        <v>-6356.659999999996</v>
      </c>
      <c r="O205" s="9">
        <v>93426.84</v>
      </c>
      <c r="Q205" s="9">
        <f t="shared" si="66"/>
        <v>-99783.5</v>
      </c>
      <c r="S205" s="21">
        <f t="shared" si="67"/>
        <v>-1.0680389061644384</v>
      </c>
      <c r="U205" s="9">
        <v>-54649.57</v>
      </c>
      <c r="W205" s="9">
        <v>78216.36</v>
      </c>
      <c r="Y205" s="9">
        <f t="shared" si="68"/>
        <v>-132865.93</v>
      </c>
      <c r="AA205" s="21">
        <f t="shared" si="69"/>
        <v>-1.6986974336315317</v>
      </c>
      <c r="AC205" s="9">
        <v>188631.46</v>
      </c>
      <c r="AE205" s="9">
        <v>307355.767</v>
      </c>
      <c r="AG205" s="9">
        <f t="shared" si="70"/>
        <v>-118724.307</v>
      </c>
      <c r="AI205" s="21">
        <f t="shared" si="71"/>
        <v>-0.38627649046194734</v>
      </c>
    </row>
    <row r="206" spans="1:35" ht="12.75" outlineLevel="1">
      <c r="A206" s="1" t="s">
        <v>574</v>
      </c>
      <c r="B206" s="16" t="s">
        <v>575</v>
      </c>
      <c r="C206" s="1" t="s">
        <v>1167</v>
      </c>
      <c r="E206" s="5">
        <v>11227.5</v>
      </c>
      <c r="G206" s="5">
        <v>11788.5</v>
      </c>
      <c r="I206" s="9">
        <f t="shared" si="64"/>
        <v>-561</v>
      </c>
      <c r="K206" s="21">
        <f t="shared" si="65"/>
        <v>-0.04758875174958646</v>
      </c>
      <c r="M206" s="9">
        <v>35212.5</v>
      </c>
      <c r="O206" s="9">
        <v>36490.5</v>
      </c>
      <c r="Q206" s="9">
        <f t="shared" si="66"/>
        <v>-1278</v>
      </c>
      <c r="S206" s="21">
        <f t="shared" si="67"/>
        <v>-0.03502281415710939</v>
      </c>
      <c r="U206" s="9">
        <v>23940</v>
      </c>
      <c r="W206" s="9">
        <v>25026</v>
      </c>
      <c r="Y206" s="9">
        <f t="shared" si="68"/>
        <v>-1086</v>
      </c>
      <c r="AA206" s="21">
        <f t="shared" si="69"/>
        <v>-0.04339486933589067</v>
      </c>
      <c r="AC206" s="9">
        <v>111960</v>
      </c>
      <c r="AE206" s="9">
        <v>118509</v>
      </c>
      <c r="AG206" s="9">
        <f t="shared" si="70"/>
        <v>-6549</v>
      </c>
      <c r="AI206" s="21">
        <f t="shared" si="71"/>
        <v>-0.055261625699313977</v>
      </c>
    </row>
    <row r="207" spans="1:35" ht="12.75" outlineLevel="1">
      <c r="A207" s="1" t="s">
        <v>576</v>
      </c>
      <c r="B207" s="16" t="s">
        <v>577</v>
      </c>
      <c r="C207" s="1" t="s">
        <v>1168</v>
      </c>
      <c r="E207" s="5">
        <v>-778274</v>
      </c>
      <c r="G207" s="5">
        <v>-1343913</v>
      </c>
      <c r="I207" s="9">
        <f t="shared" si="64"/>
        <v>565639</v>
      </c>
      <c r="K207" s="21">
        <f t="shared" si="65"/>
        <v>0.4208895962759494</v>
      </c>
      <c r="M207" s="9">
        <v>-2096950</v>
      </c>
      <c r="O207" s="9">
        <v>-1700799</v>
      </c>
      <c r="Q207" s="9">
        <f t="shared" si="66"/>
        <v>-396151</v>
      </c>
      <c r="S207" s="21">
        <f t="shared" si="67"/>
        <v>-0.2329205273521445</v>
      </c>
      <c r="U207" s="9">
        <v>-1437612</v>
      </c>
      <c r="W207" s="9">
        <v>-1522356</v>
      </c>
      <c r="Y207" s="9">
        <f t="shared" si="68"/>
        <v>84744</v>
      </c>
      <c r="AA207" s="21">
        <f t="shared" si="69"/>
        <v>0.05566634873840284</v>
      </c>
      <c r="AC207" s="9">
        <v>-8750553</v>
      </c>
      <c r="AE207" s="9">
        <v>-3153014</v>
      </c>
      <c r="AG207" s="9">
        <f t="shared" si="70"/>
        <v>-5597539</v>
      </c>
      <c r="AI207" s="21">
        <f t="shared" si="71"/>
        <v>-1.7752978578591785</v>
      </c>
    </row>
    <row r="208" spans="1:35" ht="12.75" outlineLevel="1">
      <c r="A208" s="1" t="s">
        <v>578</v>
      </c>
      <c r="B208" s="16" t="s">
        <v>579</v>
      </c>
      <c r="C208" s="1" t="s">
        <v>1169</v>
      </c>
      <c r="E208" s="5">
        <v>131148.2</v>
      </c>
      <c r="G208" s="5">
        <v>111379.23</v>
      </c>
      <c r="I208" s="9">
        <f t="shared" si="64"/>
        <v>19768.970000000016</v>
      </c>
      <c r="K208" s="21">
        <f t="shared" si="65"/>
        <v>0.17749242834593143</v>
      </c>
      <c r="M208" s="9">
        <v>367460.76</v>
      </c>
      <c r="O208" s="9">
        <v>155667.39</v>
      </c>
      <c r="Q208" s="9">
        <f t="shared" si="66"/>
        <v>211793.37</v>
      </c>
      <c r="S208" s="21">
        <f t="shared" si="67"/>
        <v>1.3605506586832348</v>
      </c>
      <c r="U208" s="9">
        <v>261427.46</v>
      </c>
      <c r="W208" s="9">
        <v>113448.03</v>
      </c>
      <c r="Y208" s="9">
        <f t="shared" si="68"/>
        <v>147979.43</v>
      </c>
      <c r="AA208" s="21">
        <f t="shared" si="69"/>
        <v>1.3043807812264347</v>
      </c>
      <c r="AC208" s="9">
        <v>1141403.68</v>
      </c>
      <c r="AE208" s="9">
        <v>460959.78</v>
      </c>
      <c r="AG208" s="9">
        <f t="shared" si="70"/>
        <v>680443.8999999999</v>
      </c>
      <c r="AI208" s="21">
        <f t="shared" si="71"/>
        <v>1.476145923186617</v>
      </c>
    </row>
    <row r="209" spans="1:35" ht="12.75" outlineLevel="1">
      <c r="A209" s="1" t="s">
        <v>580</v>
      </c>
      <c r="B209" s="16" t="s">
        <v>581</v>
      </c>
      <c r="C209" s="1" t="s">
        <v>1170</v>
      </c>
      <c r="E209" s="5">
        <v>-18208.99</v>
      </c>
      <c r="G209" s="5">
        <v>0</v>
      </c>
      <c r="I209" s="9">
        <f t="shared" si="64"/>
        <v>-18208.99</v>
      </c>
      <c r="K209" s="21" t="str">
        <f t="shared" si="65"/>
        <v>N.M.</v>
      </c>
      <c r="M209" s="9">
        <v>-55827.94</v>
      </c>
      <c r="O209" s="9">
        <v>0</v>
      </c>
      <c r="Q209" s="9">
        <f t="shared" si="66"/>
        <v>-55827.94</v>
      </c>
      <c r="S209" s="21" t="str">
        <f t="shared" si="67"/>
        <v>N.M.</v>
      </c>
      <c r="U209" s="9">
        <v>-37018.47</v>
      </c>
      <c r="W209" s="9">
        <v>0</v>
      </c>
      <c r="Y209" s="9">
        <f t="shared" si="68"/>
        <v>-37018.47</v>
      </c>
      <c r="AA209" s="21" t="str">
        <f t="shared" si="69"/>
        <v>N.M.</v>
      </c>
      <c r="AC209" s="9">
        <v>-169759.179</v>
      </c>
      <c r="AE209" s="9">
        <v>0</v>
      </c>
      <c r="AG209" s="9">
        <f t="shared" si="70"/>
        <v>-169759.179</v>
      </c>
      <c r="AI209" s="21" t="str">
        <f t="shared" si="71"/>
        <v>N.M.</v>
      </c>
    </row>
    <row r="210" spans="1:35" ht="12.75" outlineLevel="1">
      <c r="A210" s="1" t="s">
        <v>582</v>
      </c>
      <c r="B210" s="16" t="s">
        <v>583</v>
      </c>
      <c r="C210" s="1" t="s">
        <v>1171</v>
      </c>
      <c r="E210" s="5">
        <v>89401.74</v>
      </c>
      <c r="G210" s="5">
        <v>88465.83</v>
      </c>
      <c r="I210" s="9">
        <f t="shared" si="64"/>
        <v>935.9100000000035</v>
      </c>
      <c r="K210" s="21">
        <f t="shared" si="65"/>
        <v>0.010579338937983213</v>
      </c>
      <c r="M210" s="9">
        <v>319374.77</v>
      </c>
      <c r="O210" s="9">
        <v>240997.28999999998</v>
      </c>
      <c r="Q210" s="9">
        <f t="shared" si="66"/>
        <v>78377.48000000004</v>
      </c>
      <c r="S210" s="21">
        <f t="shared" si="67"/>
        <v>0.3252214163902011</v>
      </c>
      <c r="U210" s="9">
        <v>150751.95</v>
      </c>
      <c r="W210" s="9">
        <v>-130545.02</v>
      </c>
      <c r="Y210" s="9">
        <f t="shared" si="68"/>
        <v>281296.97000000003</v>
      </c>
      <c r="AA210" s="21">
        <f t="shared" si="69"/>
        <v>2.154788976247428</v>
      </c>
      <c r="AC210" s="9">
        <v>827302.054</v>
      </c>
      <c r="AE210" s="9">
        <v>956524.7520000001</v>
      </c>
      <c r="AG210" s="9">
        <f t="shared" si="70"/>
        <v>-129222.69800000009</v>
      </c>
      <c r="AI210" s="21">
        <f t="shared" si="71"/>
        <v>-0.13509603147206387</v>
      </c>
    </row>
    <row r="211" spans="1:35" ht="12.75" outlineLevel="1">
      <c r="A211" s="1" t="s">
        <v>584</v>
      </c>
      <c r="B211" s="16" t="s">
        <v>585</v>
      </c>
      <c r="C211" s="1" t="s">
        <v>1172</v>
      </c>
      <c r="E211" s="5">
        <v>0</v>
      </c>
      <c r="G211" s="5">
        <v>747.04</v>
      </c>
      <c r="I211" s="9">
        <f t="shared" si="64"/>
        <v>-747.04</v>
      </c>
      <c r="K211" s="21" t="str">
        <f t="shared" si="65"/>
        <v>N.M.</v>
      </c>
      <c r="M211" s="9">
        <v>0</v>
      </c>
      <c r="O211" s="9">
        <v>3217.78</v>
      </c>
      <c r="Q211" s="9">
        <f t="shared" si="66"/>
        <v>-3217.78</v>
      </c>
      <c r="S211" s="21" t="str">
        <f t="shared" si="67"/>
        <v>N.M.</v>
      </c>
      <c r="U211" s="9">
        <v>0</v>
      </c>
      <c r="W211" s="9">
        <v>3117.78</v>
      </c>
      <c r="Y211" s="9">
        <f t="shared" si="68"/>
        <v>-3117.78</v>
      </c>
      <c r="AA211" s="21" t="str">
        <f t="shared" si="69"/>
        <v>N.M.</v>
      </c>
      <c r="AC211" s="9">
        <v>5745.650000000001</v>
      </c>
      <c r="AE211" s="9">
        <v>3664.29</v>
      </c>
      <c r="AG211" s="9">
        <f t="shared" si="70"/>
        <v>2081.3600000000006</v>
      </c>
      <c r="AI211" s="21">
        <f t="shared" si="71"/>
        <v>0.5680118112922287</v>
      </c>
    </row>
    <row r="212" spans="1:35" ht="12.75" outlineLevel="1">
      <c r="A212" s="1" t="s">
        <v>586</v>
      </c>
      <c r="B212" s="16" t="s">
        <v>587</v>
      </c>
      <c r="C212" s="1" t="s">
        <v>1173</v>
      </c>
      <c r="E212" s="5">
        <v>8066.03</v>
      </c>
      <c r="G212" s="5">
        <v>6673.02</v>
      </c>
      <c r="I212" s="9">
        <f t="shared" si="64"/>
        <v>1393.0099999999993</v>
      </c>
      <c r="K212" s="21">
        <f t="shared" si="65"/>
        <v>0.20875255881145258</v>
      </c>
      <c r="M212" s="9">
        <v>23667.36</v>
      </c>
      <c r="O212" s="9">
        <v>21286.2</v>
      </c>
      <c r="Q212" s="9">
        <f t="shared" si="66"/>
        <v>2381.16</v>
      </c>
      <c r="S212" s="21">
        <f t="shared" si="67"/>
        <v>0.11186402457930489</v>
      </c>
      <c r="U212" s="9">
        <v>17529.53</v>
      </c>
      <c r="W212" s="9">
        <v>15101.81</v>
      </c>
      <c r="Y212" s="9">
        <f t="shared" si="68"/>
        <v>2427.7199999999993</v>
      </c>
      <c r="AA212" s="21">
        <f t="shared" si="69"/>
        <v>0.16075688940597183</v>
      </c>
      <c r="AC212" s="9">
        <v>91662.13</v>
      </c>
      <c r="AE212" s="9">
        <v>92662.54</v>
      </c>
      <c r="AG212" s="9">
        <f t="shared" si="70"/>
        <v>-1000.4099999999889</v>
      </c>
      <c r="AI212" s="21">
        <f t="shared" si="71"/>
        <v>-0.010796272150536657</v>
      </c>
    </row>
    <row r="213" spans="1:35" ht="12.75" outlineLevel="1">
      <c r="A213" s="1" t="s">
        <v>588</v>
      </c>
      <c r="B213" s="16" t="s">
        <v>589</v>
      </c>
      <c r="C213" s="1" t="s">
        <v>1174</v>
      </c>
      <c r="E213" s="5">
        <v>118160.98</v>
      </c>
      <c r="G213" s="5">
        <v>103271.5</v>
      </c>
      <c r="I213" s="9">
        <f t="shared" si="64"/>
        <v>14889.479999999996</v>
      </c>
      <c r="K213" s="21">
        <f t="shared" si="65"/>
        <v>0.1441780162000164</v>
      </c>
      <c r="M213" s="9">
        <v>318691.15</v>
      </c>
      <c r="O213" s="9">
        <v>298117.41</v>
      </c>
      <c r="Q213" s="9">
        <f t="shared" si="66"/>
        <v>20573.74000000005</v>
      </c>
      <c r="S213" s="21">
        <f t="shared" si="67"/>
        <v>0.06901220562730653</v>
      </c>
      <c r="U213" s="9">
        <v>249846.7</v>
      </c>
      <c r="W213" s="9">
        <v>227619.4</v>
      </c>
      <c r="Y213" s="9">
        <f t="shared" si="68"/>
        <v>22227.300000000017</v>
      </c>
      <c r="AA213" s="21">
        <f t="shared" si="69"/>
        <v>0.09765116681618534</v>
      </c>
      <c r="AC213" s="9">
        <v>1101303.51</v>
      </c>
      <c r="AE213" s="9">
        <v>919966.8</v>
      </c>
      <c r="AG213" s="9">
        <f t="shared" si="70"/>
        <v>181336.70999999996</v>
      </c>
      <c r="AI213" s="21">
        <f t="shared" si="71"/>
        <v>0.19711223274579034</v>
      </c>
    </row>
    <row r="214" spans="1:35" ht="12.75" outlineLevel="1">
      <c r="A214" s="1" t="s">
        <v>590</v>
      </c>
      <c r="B214" s="16" t="s">
        <v>591</v>
      </c>
      <c r="C214" s="1" t="s">
        <v>1132</v>
      </c>
      <c r="E214" s="5">
        <v>97235.86</v>
      </c>
      <c r="G214" s="5">
        <v>330780.84</v>
      </c>
      <c r="I214" s="9">
        <f t="shared" si="64"/>
        <v>-233544.98000000004</v>
      </c>
      <c r="K214" s="21">
        <f t="shared" si="65"/>
        <v>-0.7060414381921275</v>
      </c>
      <c r="M214" s="9">
        <v>277757.72</v>
      </c>
      <c r="O214" s="9">
        <v>538889.15</v>
      </c>
      <c r="Q214" s="9">
        <f t="shared" si="66"/>
        <v>-261131.43000000005</v>
      </c>
      <c r="S214" s="21">
        <f t="shared" si="67"/>
        <v>-0.4845735528354951</v>
      </c>
      <c r="U214" s="9">
        <v>179313.62</v>
      </c>
      <c r="W214" s="9">
        <v>395541.43</v>
      </c>
      <c r="Y214" s="9">
        <f t="shared" si="68"/>
        <v>-216227.81</v>
      </c>
      <c r="AA214" s="21">
        <f t="shared" si="69"/>
        <v>-0.5466628615869645</v>
      </c>
      <c r="AC214" s="9">
        <v>605229.76</v>
      </c>
      <c r="AE214" s="9">
        <v>1291154.21</v>
      </c>
      <c r="AG214" s="9">
        <f t="shared" si="70"/>
        <v>-685924.45</v>
      </c>
      <c r="AI214" s="21">
        <f t="shared" si="71"/>
        <v>-0.5312490519625847</v>
      </c>
    </row>
    <row r="215" spans="1:35" ht="12.75" outlineLevel="1">
      <c r="A215" s="1" t="s">
        <v>592</v>
      </c>
      <c r="B215" s="16" t="s">
        <v>593</v>
      </c>
      <c r="C215" s="1" t="s">
        <v>1154</v>
      </c>
      <c r="E215" s="5">
        <v>1114.4</v>
      </c>
      <c r="G215" s="5">
        <v>327.11</v>
      </c>
      <c r="I215" s="9">
        <f t="shared" si="64"/>
        <v>787.2900000000001</v>
      </c>
      <c r="K215" s="21">
        <f t="shared" si="65"/>
        <v>2.406805050288894</v>
      </c>
      <c r="M215" s="9">
        <v>-261.73</v>
      </c>
      <c r="O215" s="9">
        <v>1412.7199999999998</v>
      </c>
      <c r="Q215" s="9">
        <f t="shared" si="66"/>
        <v>-1674.4499999999998</v>
      </c>
      <c r="S215" s="21">
        <f t="shared" si="67"/>
        <v>-1.1852667195197917</v>
      </c>
      <c r="U215" s="9">
        <v>-225.56</v>
      </c>
      <c r="W215" s="9">
        <v>1089.6</v>
      </c>
      <c r="Y215" s="9">
        <f t="shared" si="68"/>
        <v>-1315.1599999999999</v>
      </c>
      <c r="AA215" s="21">
        <f t="shared" si="69"/>
        <v>-1.2070117474302495</v>
      </c>
      <c r="AC215" s="9">
        <v>2428.5</v>
      </c>
      <c r="AE215" s="9">
        <v>4646.42</v>
      </c>
      <c r="AG215" s="9">
        <f t="shared" si="70"/>
        <v>-2217.92</v>
      </c>
      <c r="AI215" s="21">
        <f t="shared" si="71"/>
        <v>-0.47733954313213184</v>
      </c>
    </row>
    <row r="216" spans="1:35" ht="12.75" outlineLevel="1">
      <c r="A216" s="1" t="s">
        <v>594</v>
      </c>
      <c r="B216" s="16" t="s">
        <v>595</v>
      </c>
      <c r="C216" s="1" t="s">
        <v>1175</v>
      </c>
      <c r="E216" s="5">
        <v>24634.62</v>
      </c>
      <c r="G216" s="5">
        <v>13607.4</v>
      </c>
      <c r="I216" s="9">
        <f t="shared" si="64"/>
        <v>11027.22</v>
      </c>
      <c r="K216" s="21">
        <f t="shared" si="65"/>
        <v>0.8103840557343798</v>
      </c>
      <c r="M216" s="9">
        <v>55869.92</v>
      </c>
      <c r="O216" s="9">
        <v>49228.21000000001</v>
      </c>
      <c r="Q216" s="9">
        <f t="shared" si="66"/>
        <v>6641.709999999992</v>
      </c>
      <c r="S216" s="21">
        <f t="shared" si="67"/>
        <v>0.1349167479378184</v>
      </c>
      <c r="U216" s="9">
        <v>39140.62</v>
      </c>
      <c r="W216" s="9">
        <v>37919.08</v>
      </c>
      <c r="Y216" s="9">
        <f t="shared" si="68"/>
        <v>1221.5400000000009</v>
      </c>
      <c r="AA216" s="21">
        <f t="shared" si="69"/>
        <v>0.0322143891676697</v>
      </c>
      <c r="AC216" s="9">
        <v>242734.76</v>
      </c>
      <c r="AE216" s="9">
        <v>236961.914</v>
      </c>
      <c r="AG216" s="9">
        <f t="shared" si="70"/>
        <v>5772.84600000002</v>
      </c>
      <c r="AI216" s="21">
        <f t="shared" si="71"/>
        <v>0.024361914970015053</v>
      </c>
    </row>
    <row r="217" spans="1:35" ht="12.75" outlineLevel="1">
      <c r="A217" s="1" t="s">
        <v>596</v>
      </c>
      <c r="B217" s="16" t="s">
        <v>597</v>
      </c>
      <c r="C217" s="1" t="s">
        <v>1166</v>
      </c>
      <c r="E217" s="5">
        <v>77565.25</v>
      </c>
      <c r="G217" s="5">
        <v>27326.98</v>
      </c>
      <c r="I217" s="9">
        <f t="shared" si="64"/>
        <v>50238.270000000004</v>
      </c>
      <c r="K217" s="21">
        <f t="shared" si="65"/>
        <v>1.8384128066840904</v>
      </c>
      <c r="M217" s="9">
        <v>563182.1900000001</v>
      </c>
      <c r="O217" s="9">
        <v>188255.47999999998</v>
      </c>
      <c r="Q217" s="9">
        <f t="shared" si="66"/>
        <v>374926.7100000001</v>
      </c>
      <c r="S217" s="21">
        <f t="shared" si="67"/>
        <v>1.9915845743242115</v>
      </c>
      <c r="U217" s="9">
        <v>420004.21</v>
      </c>
      <c r="W217" s="9">
        <v>117499.73</v>
      </c>
      <c r="Y217" s="9">
        <f t="shared" si="68"/>
        <v>302504.48000000004</v>
      </c>
      <c r="AA217" s="21">
        <f t="shared" si="69"/>
        <v>2.5745121286661683</v>
      </c>
      <c r="AC217" s="9">
        <v>1499132.44</v>
      </c>
      <c r="AE217" s="9">
        <v>735895.601</v>
      </c>
      <c r="AG217" s="9">
        <f t="shared" si="70"/>
        <v>763236.8389999999</v>
      </c>
      <c r="AI217" s="21">
        <f t="shared" si="71"/>
        <v>1.0371536913155157</v>
      </c>
    </row>
    <row r="218" spans="1:35" ht="12.75" outlineLevel="1">
      <c r="A218" s="1" t="s">
        <v>598</v>
      </c>
      <c r="B218" s="16" t="s">
        <v>599</v>
      </c>
      <c r="C218" s="1" t="s">
        <v>1176</v>
      </c>
      <c r="E218" s="5">
        <v>7879.39</v>
      </c>
      <c r="G218" s="5">
        <v>4510.5</v>
      </c>
      <c r="I218" s="9">
        <f t="shared" si="64"/>
        <v>3368.8900000000003</v>
      </c>
      <c r="K218" s="21">
        <f t="shared" si="65"/>
        <v>0.7468994568229687</v>
      </c>
      <c r="M218" s="9">
        <v>23650.96</v>
      </c>
      <c r="O218" s="9">
        <v>22074.15</v>
      </c>
      <c r="Q218" s="9">
        <f t="shared" si="66"/>
        <v>1576.8099999999977</v>
      </c>
      <c r="S218" s="21">
        <f t="shared" si="67"/>
        <v>0.07143242208646755</v>
      </c>
      <c r="U218" s="9">
        <v>15560.09</v>
      </c>
      <c r="W218" s="9">
        <v>15985.25</v>
      </c>
      <c r="Y218" s="9">
        <f t="shared" si="68"/>
        <v>-425.15999999999985</v>
      </c>
      <c r="AA218" s="21">
        <f t="shared" si="69"/>
        <v>-0.026597019127007702</v>
      </c>
      <c r="AC218" s="9">
        <v>91192.99</v>
      </c>
      <c r="AE218" s="9">
        <v>83001.689</v>
      </c>
      <c r="AG218" s="9">
        <f t="shared" si="70"/>
        <v>8191.301000000007</v>
      </c>
      <c r="AI218" s="21">
        <f t="shared" si="71"/>
        <v>0.09868836524519407</v>
      </c>
    </row>
    <row r="219" spans="1:35" ht="12.75" outlineLevel="1">
      <c r="A219" s="1" t="s">
        <v>600</v>
      </c>
      <c r="B219" s="16" t="s">
        <v>601</v>
      </c>
      <c r="C219" s="1" t="s">
        <v>1177</v>
      </c>
      <c r="E219" s="5">
        <v>4913.7</v>
      </c>
      <c r="G219" s="5">
        <v>3161.9</v>
      </c>
      <c r="I219" s="9">
        <f t="shared" si="64"/>
        <v>1751.7999999999997</v>
      </c>
      <c r="K219" s="21">
        <f t="shared" si="65"/>
        <v>0.5540339669186247</v>
      </c>
      <c r="M219" s="9">
        <v>19344.78</v>
      </c>
      <c r="O219" s="9">
        <v>9482.97</v>
      </c>
      <c r="Q219" s="9">
        <f t="shared" si="66"/>
        <v>9861.81</v>
      </c>
      <c r="S219" s="21">
        <f t="shared" si="67"/>
        <v>1.0399495094891158</v>
      </c>
      <c r="U219" s="9">
        <v>11895.43</v>
      </c>
      <c r="W219" s="9">
        <v>5881.91</v>
      </c>
      <c r="Y219" s="9">
        <f t="shared" si="68"/>
        <v>6013.52</v>
      </c>
      <c r="AA219" s="21">
        <f t="shared" si="69"/>
        <v>1.0223753848664805</v>
      </c>
      <c r="AC219" s="9">
        <v>63747.24</v>
      </c>
      <c r="AE219" s="9">
        <v>59929.053</v>
      </c>
      <c r="AG219" s="9">
        <f t="shared" si="70"/>
        <v>3818.186999999998</v>
      </c>
      <c r="AI219" s="21">
        <f t="shared" si="71"/>
        <v>0.06371178600135727</v>
      </c>
    </row>
    <row r="220" spans="1:35" ht="12.75" outlineLevel="1">
      <c r="A220" s="1" t="s">
        <v>602</v>
      </c>
      <c r="B220" s="16" t="s">
        <v>603</v>
      </c>
      <c r="C220" s="1" t="s">
        <v>1178</v>
      </c>
      <c r="E220" s="5">
        <v>100116.95</v>
      </c>
      <c r="G220" s="5">
        <v>19583.2</v>
      </c>
      <c r="I220" s="9">
        <f t="shared" si="64"/>
        <v>80533.75</v>
      </c>
      <c r="K220" s="21">
        <f t="shared" si="65"/>
        <v>4.11238970137669</v>
      </c>
      <c r="M220" s="9">
        <v>225586.47</v>
      </c>
      <c r="O220" s="9">
        <v>222090.34000000003</v>
      </c>
      <c r="Q220" s="9">
        <f t="shared" si="66"/>
        <v>3496.1299999999756</v>
      </c>
      <c r="S220" s="21">
        <f t="shared" si="67"/>
        <v>0.015741927361631197</v>
      </c>
      <c r="U220" s="9">
        <v>168407.85</v>
      </c>
      <c r="W220" s="9">
        <v>131940.36000000002</v>
      </c>
      <c r="Y220" s="9">
        <f t="shared" si="68"/>
        <v>36467.48999999999</v>
      </c>
      <c r="AA220" s="21">
        <f t="shared" si="69"/>
        <v>0.2763937433549521</v>
      </c>
      <c r="AC220" s="9">
        <v>797037.9</v>
      </c>
      <c r="AE220" s="9">
        <v>612675.2100000001</v>
      </c>
      <c r="AG220" s="9">
        <f t="shared" si="70"/>
        <v>184362.68999999994</v>
      </c>
      <c r="AI220" s="21">
        <f t="shared" si="71"/>
        <v>0.30091423153876246</v>
      </c>
    </row>
    <row r="221" spans="1:35" ht="12.75" outlineLevel="1">
      <c r="A221" s="1" t="s">
        <v>604</v>
      </c>
      <c r="B221" s="16" t="s">
        <v>605</v>
      </c>
      <c r="C221" s="1" t="s">
        <v>1179</v>
      </c>
      <c r="E221" s="5">
        <v>14292.43</v>
      </c>
      <c r="G221" s="5">
        <v>5505.59</v>
      </c>
      <c r="I221" s="9">
        <f t="shared" si="64"/>
        <v>8786.84</v>
      </c>
      <c r="K221" s="21">
        <f t="shared" si="65"/>
        <v>1.5959851714348507</v>
      </c>
      <c r="M221" s="9">
        <v>30793.500000000004</v>
      </c>
      <c r="O221" s="9">
        <v>37827.72</v>
      </c>
      <c r="Q221" s="9">
        <f t="shared" si="66"/>
        <v>-7034.2199999999975</v>
      </c>
      <c r="S221" s="21">
        <f t="shared" si="67"/>
        <v>-0.18595410984325772</v>
      </c>
      <c r="U221" s="9">
        <v>23326.100000000002</v>
      </c>
      <c r="W221" s="9">
        <v>21213.2</v>
      </c>
      <c r="Y221" s="9">
        <f t="shared" si="68"/>
        <v>2112.9000000000015</v>
      </c>
      <c r="AA221" s="21">
        <f t="shared" si="69"/>
        <v>0.09960307732921019</v>
      </c>
      <c r="AC221" s="9">
        <v>129183.58</v>
      </c>
      <c r="AE221" s="9">
        <v>211294.685</v>
      </c>
      <c r="AG221" s="9">
        <f t="shared" si="70"/>
        <v>-82111.105</v>
      </c>
      <c r="AI221" s="21">
        <f t="shared" si="71"/>
        <v>-0.38860942006184396</v>
      </c>
    </row>
    <row r="222" spans="1:35" ht="12.75" outlineLevel="1">
      <c r="A222" s="1" t="s">
        <v>606</v>
      </c>
      <c r="B222" s="16" t="s">
        <v>607</v>
      </c>
      <c r="C222" s="1" t="s">
        <v>1180</v>
      </c>
      <c r="E222" s="5">
        <v>472990.57</v>
      </c>
      <c r="G222" s="5">
        <v>303791.911</v>
      </c>
      <c r="I222" s="9">
        <f t="shared" si="64"/>
        <v>169198.65899999999</v>
      </c>
      <c r="K222" s="21">
        <f t="shared" si="65"/>
        <v>0.5569557742437716</v>
      </c>
      <c r="M222" s="9">
        <v>1794290.895</v>
      </c>
      <c r="O222" s="9">
        <v>782655.111</v>
      </c>
      <c r="Q222" s="9">
        <f t="shared" si="66"/>
        <v>1011635.784</v>
      </c>
      <c r="S222" s="21">
        <f t="shared" si="67"/>
        <v>1.2925690636676874</v>
      </c>
      <c r="U222" s="9">
        <v>1018516.43</v>
      </c>
      <c r="W222" s="9">
        <v>-329697.389</v>
      </c>
      <c r="Y222" s="9">
        <f t="shared" si="68"/>
        <v>1348213.8190000001</v>
      </c>
      <c r="AA222" s="21">
        <f t="shared" si="69"/>
        <v>4.0892462724356005</v>
      </c>
      <c r="AC222" s="9">
        <v>4054247.5020000003</v>
      </c>
      <c r="AE222" s="9">
        <v>3349842.579</v>
      </c>
      <c r="AG222" s="9">
        <f t="shared" si="70"/>
        <v>704404.9230000004</v>
      </c>
      <c r="AI222" s="21">
        <f t="shared" si="71"/>
        <v>0.21028000760868007</v>
      </c>
    </row>
    <row r="223" spans="1:35" ht="12.75" outlineLevel="1">
      <c r="A223" s="1" t="s">
        <v>608</v>
      </c>
      <c r="B223" s="16" t="s">
        <v>609</v>
      </c>
      <c r="C223" s="1" t="s">
        <v>1172</v>
      </c>
      <c r="E223" s="5">
        <v>227636.59</v>
      </c>
      <c r="G223" s="5">
        <v>118414.03</v>
      </c>
      <c r="I223" s="9">
        <f t="shared" si="64"/>
        <v>109222.56</v>
      </c>
      <c r="K223" s="21">
        <f t="shared" si="65"/>
        <v>0.9223785390970985</v>
      </c>
      <c r="M223" s="9">
        <v>470682.99000000005</v>
      </c>
      <c r="O223" s="9">
        <v>349266.67000000004</v>
      </c>
      <c r="Q223" s="9">
        <f t="shared" si="66"/>
        <v>121416.32</v>
      </c>
      <c r="S223" s="21">
        <f t="shared" si="67"/>
        <v>0.34763214022110955</v>
      </c>
      <c r="U223" s="9">
        <v>356415.97000000003</v>
      </c>
      <c r="W223" s="9">
        <v>236491.92</v>
      </c>
      <c r="Y223" s="9">
        <f t="shared" si="68"/>
        <v>119924.05000000002</v>
      </c>
      <c r="AA223" s="21">
        <f t="shared" si="69"/>
        <v>0.5070957603963806</v>
      </c>
      <c r="AC223" s="9">
        <v>1634808.51</v>
      </c>
      <c r="AE223" s="9">
        <v>1366440.8099999998</v>
      </c>
      <c r="AG223" s="9">
        <f t="shared" si="70"/>
        <v>268367.7000000002</v>
      </c>
      <c r="AI223" s="21">
        <f t="shared" si="71"/>
        <v>0.19639906685749545</v>
      </c>
    </row>
    <row r="224" spans="1:35" ht="12.75" outlineLevel="1">
      <c r="A224" s="1" t="s">
        <v>610</v>
      </c>
      <c r="B224" s="16" t="s">
        <v>611</v>
      </c>
      <c r="C224" s="1" t="s">
        <v>1181</v>
      </c>
      <c r="E224" s="5">
        <v>5390.735000000001</v>
      </c>
      <c r="G224" s="5">
        <v>5393.59</v>
      </c>
      <c r="I224" s="9">
        <f t="shared" si="64"/>
        <v>-2.8549999999995634</v>
      </c>
      <c r="K224" s="21">
        <f t="shared" si="65"/>
        <v>-0.0005293320404405161</v>
      </c>
      <c r="M224" s="9">
        <v>16175.06</v>
      </c>
      <c r="O224" s="9">
        <v>16629.57</v>
      </c>
      <c r="Q224" s="9">
        <f t="shared" si="66"/>
        <v>-454.5100000000002</v>
      </c>
      <c r="S224" s="21">
        <f t="shared" si="67"/>
        <v>-0.027331434306479375</v>
      </c>
      <c r="U224" s="9">
        <v>10781.47</v>
      </c>
      <c r="W224" s="9">
        <v>10787.18</v>
      </c>
      <c r="Y224" s="9">
        <f t="shared" si="68"/>
        <v>-5.710000000000946</v>
      </c>
      <c r="AA224" s="21">
        <f t="shared" si="69"/>
        <v>-0.0005293320404406847</v>
      </c>
      <c r="AC224" s="9">
        <v>64717.37</v>
      </c>
      <c r="AE224" s="9">
        <v>68909.98999999999</v>
      </c>
      <c r="AG224" s="9">
        <f t="shared" si="70"/>
        <v>-4192.619999999988</v>
      </c>
      <c r="AI224" s="21">
        <f t="shared" si="71"/>
        <v>-0.060841976613260115</v>
      </c>
    </row>
    <row r="225" spans="1:35" ht="12.75" outlineLevel="1">
      <c r="A225" s="1" t="s">
        <v>612</v>
      </c>
      <c r="B225" s="16" t="s">
        <v>613</v>
      </c>
      <c r="C225" s="1" t="s">
        <v>1182</v>
      </c>
      <c r="E225" s="5">
        <v>35139.21</v>
      </c>
      <c r="G225" s="5">
        <v>25128.96</v>
      </c>
      <c r="I225" s="9">
        <f t="shared" si="64"/>
        <v>10010.25</v>
      </c>
      <c r="K225" s="21">
        <f t="shared" si="65"/>
        <v>0.39835512492359415</v>
      </c>
      <c r="M225" s="9">
        <v>87684.84</v>
      </c>
      <c r="O225" s="9">
        <v>111368.92</v>
      </c>
      <c r="Q225" s="9">
        <f t="shared" si="66"/>
        <v>-23684.08</v>
      </c>
      <c r="S225" s="21">
        <f t="shared" si="67"/>
        <v>-0.21266328164087434</v>
      </c>
      <c r="U225" s="9">
        <v>64470.14</v>
      </c>
      <c r="W225" s="9">
        <v>69860.31</v>
      </c>
      <c r="Y225" s="9">
        <f t="shared" si="68"/>
        <v>-5390.169999999998</v>
      </c>
      <c r="AA225" s="21">
        <f t="shared" si="69"/>
        <v>-0.07715639967815772</v>
      </c>
      <c r="AC225" s="9">
        <v>382865.766</v>
      </c>
      <c r="AE225" s="9">
        <v>402673.796</v>
      </c>
      <c r="AG225" s="9">
        <f t="shared" si="70"/>
        <v>-19808.02999999997</v>
      </c>
      <c r="AI225" s="21">
        <f t="shared" si="71"/>
        <v>-0.04919125653758699</v>
      </c>
    </row>
    <row r="226" spans="1:35" ht="12.75" outlineLevel="1">
      <c r="A226" s="1" t="s">
        <v>614</v>
      </c>
      <c r="B226" s="16" t="s">
        <v>615</v>
      </c>
      <c r="C226" s="1" t="s">
        <v>1183</v>
      </c>
      <c r="E226" s="5">
        <v>871.8100000000001</v>
      </c>
      <c r="G226" s="5">
        <v>1148.58</v>
      </c>
      <c r="I226" s="9">
        <f t="shared" si="64"/>
        <v>-276.76999999999987</v>
      </c>
      <c r="K226" s="21">
        <f t="shared" si="65"/>
        <v>-0.2409671072106426</v>
      </c>
      <c r="M226" s="9">
        <v>3715.3900000000003</v>
      </c>
      <c r="O226" s="9">
        <v>11139.68</v>
      </c>
      <c r="Q226" s="9">
        <f t="shared" si="66"/>
        <v>-7424.29</v>
      </c>
      <c r="S226" s="21">
        <f t="shared" si="67"/>
        <v>-0.6664724659954325</v>
      </c>
      <c r="U226" s="9">
        <v>10356.28</v>
      </c>
      <c r="W226" s="9">
        <v>4889.21</v>
      </c>
      <c r="Y226" s="9">
        <f t="shared" si="68"/>
        <v>5467.070000000001</v>
      </c>
      <c r="AA226" s="21">
        <f t="shared" si="69"/>
        <v>1.1181908733721808</v>
      </c>
      <c r="AC226" s="9">
        <v>21286.71</v>
      </c>
      <c r="AE226" s="9">
        <v>34591.966</v>
      </c>
      <c r="AG226" s="9">
        <f t="shared" si="70"/>
        <v>-13305.256000000001</v>
      </c>
      <c r="AI226" s="21">
        <f t="shared" si="71"/>
        <v>-0.3846342818445185</v>
      </c>
    </row>
    <row r="227" spans="1:35" ht="12.75" outlineLevel="1">
      <c r="A227" s="1" t="s">
        <v>616</v>
      </c>
      <c r="B227" s="16" t="s">
        <v>617</v>
      </c>
      <c r="C227" s="1" t="s">
        <v>1184</v>
      </c>
      <c r="E227" s="5">
        <v>0</v>
      </c>
      <c r="G227" s="5">
        <v>0.53</v>
      </c>
      <c r="I227" s="9">
        <f t="shared" si="64"/>
        <v>-0.53</v>
      </c>
      <c r="K227" s="21" t="str">
        <f t="shared" si="65"/>
        <v>N.M.</v>
      </c>
      <c r="M227" s="9">
        <v>0</v>
      </c>
      <c r="O227" s="9">
        <v>6.41</v>
      </c>
      <c r="Q227" s="9">
        <f t="shared" si="66"/>
        <v>-6.41</v>
      </c>
      <c r="S227" s="21" t="str">
        <f t="shared" si="67"/>
        <v>N.M.</v>
      </c>
      <c r="U227" s="9">
        <v>0</v>
      </c>
      <c r="W227" s="9">
        <v>-6.15</v>
      </c>
      <c r="Y227" s="9">
        <f t="shared" si="68"/>
        <v>6.15</v>
      </c>
      <c r="AA227" s="21" t="str">
        <f t="shared" si="69"/>
        <v>N.M.</v>
      </c>
      <c r="AC227" s="9">
        <v>-6.3500000000000005</v>
      </c>
      <c r="AE227" s="9">
        <v>6.41</v>
      </c>
      <c r="AG227" s="9">
        <f t="shared" si="70"/>
        <v>-12.760000000000002</v>
      </c>
      <c r="AI227" s="21">
        <f t="shared" si="71"/>
        <v>-1.9906396255850236</v>
      </c>
    </row>
    <row r="228" spans="1:35" ht="12.75" outlineLevel="1">
      <c r="A228" s="1" t="s">
        <v>618</v>
      </c>
      <c r="B228" s="16" t="s">
        <v>619</v>
      </c>
      <c r="C228" s="1" t="s">
        <v>1185</v>
      </c>
      <c r="E228" s="5">
        <v>50246.21</v>
      </c>
      <c r="G228" s="5">
        <v>44801.24</v>
      </c>
      <c r="I228" s="9">
        <f t="shared" si="64"/>
        <v>5444.970000000001</v>
      </c>
      <c r="K228" s="21">
        <f t="shared" si="65"/>
        <v>0.12153614498170143</v>
      </c>
      <c r="M228" s="9">
        <v>181005.68</v>
      </c>
      <c r="O228" s="9">
        <v>220745.69</v>
      </c>
      <c r="Q228" s="9">
        <f t="shared" si="66"/>
        <v>-39740.01000000001</v>
      </c>
      <c r="S228" s="21">
        <f t="shared" si="67"/>
        <v>-0.18002621025126248</v>
      </c>
      <c r="U228" s="9">
        <v>99537.01000000001</v>
      </c>
      <c r="W228" s="9">
        <v>120691.83</v>
      </c>
      <c r="Y228" s="9">
        <f t="shared" si="68"/>
        <v>-21154.819999999992</v>
      </c>
      <c r="AA228" s="21">
        <f t="shared" si="69"/>
        <v>-0.17527963574667807</v>
      </c>
      <c r="AC228" s="9">
        <v>581963.92</v>
      </c>
      <c r="AE228" s="9">
        <v>768253.2209999999</v>
      </c>
      <c r="AG228" s="9">
        <f t="shared" si="70"/>
        <v>-186289.30099999986</v>
      </c>
      <c r="AI228" s="21">
        <f t="shared" si="71"/>
        <v>-0.24248424335600655</v>
      </c>
    </row>
    <row r="229" spans="1:35" ht="12.75" outlineLevel="1">
      <c r="A229" s="1" t="s">
        <v>620</v>
      </c>
      <c r="B229" s="16" t="s">
        <v>621</v>
      </c>
      <c r="C229" s="1" t="s">
        <v>1186</v>
      </c>
      <c r="E229" s="5">
        <v>3250.04</v>
      </c>
      <c r="G229" s="5">
        <v>2860.17</v>
      </c>
      <c r="I229" s="9">
        <f aca="true" t="shared" si="72" ref="I229:I260">+E229-G229</f>
        <v>389.8699999999999</v>
      </c>
      <c r="K229" s="21">
        <f aca="true" t="shared" si="73" ref="K229:K260">IF(G229&lt;0,IF(I229=0,0,IF(OR(G229=0,E229=0),"N.M.",IF(ABS(I229/G229)&gt;=10,"N.M.",I229/(-G229)))),IF(I229=0,0,IF(OR(G229=0,E229=0),"N.M.",IF(ABS(I229/G229)&gt;=10,"N.M.",I229/G229))))</f>
        <v>0.13631007947080065</v>
      </c>
      <c r="M229" s="9">
        <v>10436.58</v>
      </c>
      <c r="O229" s="9">
        <v>12060.56</v>
      </c>
      <c r="Q229" s="9">
        <f aca="true" t="shared" si="74" ref="Q229:Q260">(+M229-O229)</f>
        <v>-1623.9799999999996</v>
      </c>
      <c r="S229" s="21">
        <f aca="true" t="shared" si="75" ref="S229:S260">IF(O229&lt;0,IF(Q229=0,0,IF(OR(O229=0,M229=0),"N.M.",IF(ABS(Q229/O229)&gt;=10,"N.M.",Q229/(-O229)))),IF(Q229=0,0,IF(OR(O229=0,M229=0),"N.M.",IF(ABS(Q229/O229)&gt;=10,"N.M.",Q229/O229))))</f>
        <v>-0.13465212228951223</v>
      </c>
      <c r="U229" s="9">
        <v>7190.71</v>
      </c>
      <c r="W229" s="9">
        <v>8663.31</v>
      </c>
      <c r="Y229" s="9">
        <f aca="true" t="shared" si="76" ref="Y229:Y260">(+U229-W229)</f>
        <v>-1472.5999999999995</v>
      </c>
      <c r="AA229" s="21">
        <f aca="true" t="shared" si="77" ref="AA229:AA260">IF(W229&lt;0,IF(Y229=0,0,IF(OR(W229=0,U229=0),"N.M.",IF(ABS(Y229/W229)&gt;=10,"N.M.",Y229/(-W229)))),IF(Y229=0,0,IF(OR(W229=0,U229=0),"N.M.",IF(ABS(Y229/W229)&gt;=10,"N.M.",Y229/W229))))</f>
        <v>-0.16998121964930257</v>
      </c>
      <c r="AC229" s="9">
        <v>39647.23</v>
      </c>
      <c r="AE229" s="9">
        <v>46835.812</v>
      </c>
      <c r="AG229" s="9">
        <f aca="true" t="shared" si="78" ref="AG229:AG260">(+AC229-AE229)</f>
        <v>-7188.581999999995</v>
      </c>
      <c r="AI229" s="21">
        <f aca="true" t="shared" si="79" ref="AI229:AI260">IF(AE229&lt;0,IF(AG229=0,0,IF(OR(AE229=0,AC229=0),"N.M.",IF(ABS(AG229/AE229)&gt;=10,"N.M.",AG229/(-AE229)))),IF(AG229=0,0,IF(OR(AE229=0,AC229=0),"N.M.",IF(ABS(AG229/AE229)&gt;=10,"N.M.",AG229/AE229))))</f>
        <v>-0.1534847308721795</v>
      </c>
    </row>
    <row r="230" spans="1:35" ht="12.75" outlineLevel="1">
      <c r="A230" s="1" t="s">
        <v>622</v>
      </c>
      <c r="B230" s="16" t="s">
        <v>623</v>
      </c>
      <c r="C230" s="1" t="s">
        <v>1187</v>
      </c>
      <c r="E230" s="5">
        <v>8671.37</v>
      </c>
      <c r="G230" s="5">
        <v>1618.78</v>
      </c>
      <c r="I230" s="9">
        <f t="shared" si="72"/>
        <v>7052.590000000001</v>
      </c>
      <c r="K230" s="21">
        <f t="shared" si="73"/>
        <v>4.356731612695982</v>
      </c>
      <c r="M230" s="9">
        <v>13284.900000000001</v>
      </c>
      <c r="O230" s="9">
        <v>5475.88</v>
      </c>
      <c r="Q230" s="9">
        <f t="shared" si="74"/>
        <v>7809.020000000001</v>
      </c>
      <c r="S230" s="21">
        <f t="shared" si="75"/>
        <v>1.4260758088197698</v>
      </c>
      <c r="U230" s="9">
        <v>11375.210000000001</v>
      </c>
      <c r="W230" s="9">
        <v>3928.81</v>
      </c>
      <c r="Y230" s="9">
        <f t="shared" si="76"/>
        <v>7446.4000000000015</v>
      </c>
      <c r="AA230" s="21">
        <f t="shared" si="77"/>
        <v>1.8953321743734113</v>
      </c>
      <c r="AC230" s="9">
        <v>61163.15</v>
      </c>
      <c r="AE230" s="9">
        <v>72559.761</v>
      </c>
      <c r="AG230" s="9">
        <f t="shared" si="78"/>
        <v>-11396.610999999997</v>
      </c>
      <c r="AI230" s="21">
        <f t="shared" si="79"/>
        <v>-0.15706516729017336</v>
      </c>
    </row>
    <row r="231" spans="1:35" ht="12.75" outlineLevel="1">
      <c r="A231" s="1" t="s">
        <v>624</v>
      </c>
      <c r="B231" s="16" t="s">
        <v>625</v>
      </c>
      <c r="C231" s="1" t="s">
        <v>1188</v>
      </c>
      <c r="E231" s="5">
        <v>41419.33</v>
      </c>
      <c r="G231" s="5">
        <v>42255.22</v>
      </c>
      <c r="I231" s="9">
        <f t="shared" si="72"/>
        <v>-835.8899999999994</v>
      </c>
      <c r="K231" s="21">
        <f t="shared" si="73"/>
        <v>-0.01978193463434812</v>
      </c>
      <c r="M231" s="9">
        <v>165015.6</v>
      </c>
      <c r="O231" s="9">
        <v>137222.16999999998</v>
      </c>
      <c r="Q231" s="9">
        <f t="shared" si="74"/>
        <v>27793.430000000022</v>
      </c>
      <c r="S231" s="21">
        <f t="shared" si="75"/>
        <v>0.20254329165615167</v>
      </c>
      <c r="U231" s="9">
        <v>126791.3</v>
      </c>
      <c r="W231" s="9">
        <v>90708.25</v>
      </c>
      <c r="Y231" s="9">
        <f t="shared" si="76"/>
        <v>36083.05</v>
      </c>
      <c r="AA231" s="21">
        <f t="shared" si="77"/>
        <v>0.39779237279960755</v>
      </c>
      <c r="AC231" s="9">
        <v>557310.53</v>
      </c>
      <c r="AE231" s="9">
        <v>512083.841</v>
      </c>
      <c r="AG231" s="9">
        <f t="shared" si="78"/>
        <v>45226.68900000001</v>
      </c>
      <c r="AI231" s="21">
        <f t="shared" si="79"/>
        <v>0.08831891455836821</v>
      </c>
    </row>
    <row r="232" spans="1:35" ht="12.75" outlineLevel="1">
      <c r="A232" s="1" t="s">
        <v>626</v>
      </c>
      <c r="B232" s="16" t="s">
        <v>627</v>
      </c>
      <c r="C232" s="1" t="s">
        <v>1189</v>
      </c>
      <c r="E232" s="5">
        <v>174976.08000000002</v>
      </c>
      <c r="G232" s="5">
        <v>231717.6</v>
      </c>
      <c r="I232" s="9">
        <f t="shared" si="72"/>
        <v>-56741.51999999999</v>
      </c>
      <c r="K232" s="21">
        <f t="shared" si="73"/>
        <v>-0.24487358750479027</v>
      </c>
      <c r="M232" s="9">
        <v>575806.6</v>
      </c>
      <c r="O232" s="9">
        <v>806412.39</v>
      </c>
      <c r="Q232" s="9">
        <f t="shared" si="74"/>
        <v>-230605.79000000004</v>
      </c>
      <c r="S232" s="21">
        <f t="shared" si="75"/>
        <v>-0.28596508791240177</v>
      </c>
      <c r="U232" s="9">
        <v>401161.93</v>
      </c>
      <c r="W232" s="9">
        <v>575972.74</v>
      </c>
      <c r="Y232" s="9">
        <f t="shared" si="76"/>
        <v>-174810.81</v>
      </c>
      <c r="AA232" s="21">
        <f t="shared" si="77"/>
        <v>-0.303505353395718</v>
      </c>
      <c r="AC232" s="9">
        <v>2478915.71</v>
      </c>
      <c r="AE232" s="9">
        <v>2920892.728</v>
      </c>
      <c r="AG232" s="9">
        <f t="shared" si="78"/>
        <v>-441977.01800000016</v>
      </c>
      <c r="AI232" s="21">
        <f t="shared" si="79"/>
        <v>-0.1513157308939009</v>
      </c>
    </row>
    <row r="233" spans="1:35" ht="12.75" outlineLevel="1">
      <c r="A233" s="1" t="s">
        <v>628</v>
      </c>
      <c r="B233" s="16" t="s">
        <v>629</v>
      </c>
      <c r="C233" s="1" t="s">
        <v>1190</v>
      </c>
      <c r="E233" s="5">
        <v>2705.3</v>
      </c>
      <c r="G233" s="5">
        <v>2964.17</v>
      </c>
      <c r="I233" s="9">
        <f t="shared" si="72"/>
        <v>-258.8699999999999</v>
      </c>
      <c r="K233" s="21">
        <f t="shared" si="73"/>
        <v>-0.0873330476996933</v>
      </c>
      <c r="M233" s="9">
        <v>8258.92</v>
      </c>
      <c r="O233" s="9">
        <v>11300.09</v>
      </c>
      <c r="Q233" s="9">
        <f t="shared" si="74"/>
        <v>-3041.17</v>
      </c>
      <c r="S233" s="21">
        <f t="shared" si="75"/>
        <v>-0.26912794499866816</v>
      </c>
      <c r="U233" s="9">
        <v>5607.08</v>
      </c>
      <c r="W233" s="9">
        <v>8115.570000000001</v>
      </c>
      <c r="Y233" s="9">
        <f t="shared" si="76"/>
        <v>-2508.4900000000007</v>
      </c>
      <c r="AA233" s="21">
        <f t="shared" si="77"/>
        <v>-0.3090959723100165</v>
      </c>
      <c r="AC233" s="9">
        <v>38807.08</v>
      </c>
      <c r="AE233" s="9">
        <v>43430.270000000004</v>
      </c>
      <c r="AG233" s="9">
        <f t="shared" si="78"/>
        <v>-4623.190000000002</v>
      </c>
      <c r="AI233" s="21">
        <f t="shared" si="79"/>
        <v>-0.10645086940514074</v>
      </c>
    </row>
    <row r="234" spans="1:35" ht="12.75" outlineLevel="1">
      <c r="A234" s="1" t="s">
        <v>630</v>
      </c>
      <c r="B234" s="16" t="s">
        <v>631</v>
      </c>
      <c r="C234" s="1" t="s">
        <v>1191</v>
      </c>
      <c r="E234" s="5">
        <v>35569.700000000004</v>
      </c>
      <c r="G234" s="5">
        <v>50908.36</v>
      </c>
      <c r="I234" s="9">
        <f t="shared" si="72"/>
        <v>-15338.659999999996</v>
      </c>
      <c r="K234" s="21">
        <f t="shared" si="73"/>
        <v>-0.30129943294185857</v>
      </c>
      <c r="M234" s="9">
        <v>135685.24</v>
      </c>
      <c r="O234" s="9">
        <v>212396.96000000002</v>
      </c>
      <c r="Q234" s="9">
        <f t="shared" si="74"/>
        <v>-76711.72000000003</v>
      </c>
      <c r="S234" s="21">
        <f t="shared" si="75"/>
        <v>-0.3611714593278549</v>
      </c>
      <c r="U234" s="9">
        <v>50193.37</v>
      </c>
      <c r="W234" s="9">
        <v>101434.67</v>
      </c>
      <c r="Y234" s="9">
        <f t="shared" si="76"/>
        <v>-51241.299999999996</v>
      </c>
      <c r="AA234" s="21">
        <f t="shared" si="77"/>
        <v>-0.5051655415253975</v>
      </c>
      <c r="AC234" s="9">
        <v>712435.97</v>
      </c>
      <c r="AE234" s="9">
        <v>799412.4500000001</v>
      </c>
      <c r="AG234" s="9">
        <f t="shared" si="78"/>
        <v>-86976.4800000001</v>
      </c>
      <c r="AI234" s="21">
        <f t="shared" si="79"/>
        <v>-0.1088005071724866</v>
      </c>
    </row>
    <row r="235" spans="1:35" ht="12.75" outlineLevel="1">
      <c r="A235" s="1" t="s">
        <v>632</v>
      </c>
      <c r="B235" s="16" t="s">
        <v>633</v>
      </c>
      <c r="C235" s="1" t="s">
        <v>1192</v>
      </c>
      <c r="E235" s="5">
        <v>8744.85</v>
      </c>
      <c r="G235" s="5">
        <v>7488.63</v>
      </c>
      <c r="I235" s="9">
        <f t="shared" si="72"/>
        <v>1256.2200000000003</v>
      </c>
      <c r="K235" s="21">
        <f t="shared" si="73"/>
        <v>0.16775030946915528</v>
      </c>
      <c r="M235" s="9">
        <v>23512.85</v>
      </c>
      <c r="O235" s="9">
        <v>30355.700000000004</v>
      </c>
      <c r="Q235" s="9">
        <f t="shared" si="74"/>
        <v>-6842.850000000006</v>
      </c>
      <c r="S235" s="21">
        <f t="shared" si="75"/>
        <v>-0.22542224359840177</v>
      </c>
      <c r="U235" s="9">
        <v>16508.3</v>
      </c>
      <c r="W235" s="9">
        <v>21739.83</v>
      </c>
      <c r="Y235" s="9">
        <f t="shared" si="76"/>
        <v>-5231.5300000000025</v>
      </c>
      <c r="AA235" s="21">
        <f t="shared" si="77"/>
        <v>-0.24064263611996975</v>
      </c>
      <c r="AC235" s="9">
        <v>116724.64</v>
      </c>
      <c r="AE235" s="9">
        <v>123890.8</v>
      </c>
      <c r="AG235" s="9">
        <f t="shared" si="78"/>
        <v>-7166.1600000000035</v>
      </c>
      <c r="AI235" s="21">
        <f t="shared" si="79"/>
        <v>-0.057842551666467595</v>
      </c>
    </row>
    <row r="236" spans="1:35" ht="12.75" outlineLevel="1">
      <c r="A236" s="1" t="s">
        <v>634</v>
      </c>
      <c r="B236" s="16" t="s">
        <v>635</v>
      </c>
      <c r="C236" s="1" t="s">
        <v>1193</v>
      </c>
      <c r="E236" s="5">
        <v>7091.21</v>
      </c>
      <c r="G236" s="5">
        <v>9375.48</v>
      </c>
      <c r="I236" s="9">
        <f t="shared" si="72"/>
        <v>-2284.2699999999995</v>
      </c>
      <c r="K236" s="21">
        <f t="shared" si="73"/>
        <v>-0.24364299214546878</v>
      </c>
      <c r="M236" s="9">
        <v>21732.42</v>
      </c>
      <c r="O236" s="9">
        <v>27242.260000000002</v>
      </c>
      <c r="Q236" s="9">
        <f t="shared" si="74"/>
        <v>-5509.840000000004</v>
      </c>
      <c r="S236" s="21">
        <f t="shared" si="75"/>
        <v>-0.2022534106935329</v>
      </c>
      <c r="U236" s="9">
        <v>14506.18</v>
      </c>
      <c r="W236" s="9">
        <v>18313.98</v>
      </c>
      <c r="Y236" s="9">
        <f t="shared" si="76"/>
        <v>-3807.7999999999993</v>
      </c>
      <c r="AA236" s="21">
        <f t="shared" si="77"/>
        <v>-0.20791766726839275</v>
      </c>
      <c r="AC236" s="9">
        <v>99818.73000000001</v>
      </c>
      <c r="AE236" s="9">
        <v>129944.45999999999</v>
      </c>
      <c r="AG236" s="9">
        <f t="shared" si="78"/>
        <v>-30125.72999999998</v>
      </c>
      <c r="AI236" s="21">
        <f t="shared" si="79"/>
        <v>-0.2318354318452667</v>
      </c>
    </row>
    <row r="237" spans="1:35" ht="12.75" outlineLevel="1">
      <c r="A237" s="1" t="s">
        <v>636</v>
      </c>
      <c r="B237" s="16" t="s">
        <v>637</v>
      </c>
      <c r="C237" s="1" t="s">
        <v>1194</v>
      </c>
      <c r="E237" s="5">
        <v>74897.37</v>
      </c>
      <c r="G237" s="5">
        <v>69702.86</v>
      </c>
      <c r="I237" s="9">
        <f t="shared" si="72"/>
        <v>5194.509999999995</v>
      </c>
      <c r="K237" s="21">
        <f t="shared" si="73"/>
        <v>0.07452362786835424</v>
      </c>
      <c r="M237" s="9">
        <v>198886.13</v>
      </c>
      <c r="O237" s="9">
        <v>251448.18</v>
      </c>
      <c r="Q237" s="9">
        <f t="shared" si="74"/>
        <v>-52562.04999999999</v>
      </c>
      <c r="S237" s="21">
        <f t="shared" si="75"/>
        <v>-0.20903730542014656</v>
      </c>
      <c r="U237" s="9">
        <v>141156.66</v>
      </c>
      <c r="W237" s="9">
        <v>163947.38</v>
      </c>
      <c r="Y237" s="9">
        <f t="shared" si="76"/>
        <v>-22790.72</v>
      </c>
      <c r="AA237" s="21">
        <f t="shared" si="77"/>
        <v>-0.1390124075175828</v>
      </c>
      <c r="AC237" s="9">
        <v>947542.1900000001</v>
      </c>
      <c r="AE237" s="9">
        <v>827718.831</v>
      </c>
      <c r="AG237" s="9">
        <f t="shared" si="78"/>
        <v>119823.35900000005</v>
      </c>
      <c r="AI237" s="21">
        <f t="shared" si="79"/>
        <v>0.14476335986609934</v>
      </c>
    </row>
    <row r="238" spans="1:35" ht="12.75" outlineLevel="1">
      <c r="A238" s="1" t="s">
        <v>638</v>
      </c>
      <c r="B238" s="16" t="s">
        <v>639</v>
      </c>
      <c r="C238" s="1" t="s">
        <v>1195</v>
      </c>
      <c r="E238" s="5">
        <v>36477.82</v>
      </c>
      <c r="G238" s="5">
        <v>29040.08</v>
      </c>
      <c r="I238" s="9">
        <f t="shared" si="72"/>
        <v>7437.739999999998</v>
      </c>
      <c r="K238" s="21">
        <f t="shared" si="73"/>
        <v>0.25611981785174137</v>
      </c>
      <c r="M238" s="9">
        <v>112900.63</v>
      </c>
      <c r="O238" s="9">
        <v>109673.41</v>
      </c>
      <c r="Q238" s="9">
        <f t="shared" si="74"/>
        <v>3227.220000000001</v>
      </c>
      <c r="S238" s="21">
        <f t="shared" si="75"/>
        <v>0.029425728624650233</v>
      </c>
      <c r="U238" s="9">
        <v>74192.26</v>
      </c>
      <c r="W238" s="9">
        <v>75203.88</v>
      </c>
      <c r="Y238" s="9">
        <f t="shared" si="76"/>
        <v>-1011.6200000000099</v>
      </c>
      <c r="AA238" s="21">
        <f t="shared" si="77"/>
        <v>-0.013451699566565048</v>
      </c>
      <c r="AC238" s="9">
        <v>405986.14</v>
      </c>
      <c r="AE238" s="9">
        <v>595784.7069999999</v>
      </c>
      <c r="AG238" s="9">
        <f t="shared" si="78"/>
        <v>-189798.56699999992</v>
      </c>
      <c r="AI238" s="21">
        <f t="shared" si="79"/>
        <v>-0.3185690481310054</v>
      </c>
    </row>
    <row r="239" spans="1:35" ht="12.75" outlineLevel="1">
      <c r="A239" s="1" t="s">
        <v>640</v>
      </c>
      <c r="B239" s="16" t="s">
        <v>641</v>
      </c>
      <c r="C239" s="1" t="s">
        <v>1196</v>
      </c>
      <c r="E239" s="5">
        <v>11975.050000000001</v>
      </c>
      <c r="G239" s="5">
        <v>11108.880000000001</v>
      </c>
      <c r="I239" s="9">
        <f t="shared" si="72"/>
        <v>866.1700000000001</v>
      </c>
      <c r="K239" s="21">
        <f t="shared" si="73"/>
        <v>0.07797095656807887</v>
      </c>
      <c r="M239" s="9">
        <v>45544.22</v>
      </c>
      <c r="O239" s="9">
        <v>50923.05</v>
      </c>
      <c r="Q239" s="9">
        <f t="shared" si="74"/>
        <v>-5378.830000000002</v>
      </c>
      <c r="S239" s="21">
        <f t="shared" si="75"/>
        <v>-0.10562662684187223</v>
      </c>
      <c r="U239" s="9">
        <v>25598.33</v>
      </c>
      <c r="W239" s="9">
        <v>29894.49</v>
      </c>
      <c r="Y239" s="9">
        <f t="shared" si="76"/>
        <v>-4296.16</v>
      </c>
      <c r="AA239" s="21">
        <f t="shared" si="77"/>
        <v>-0.1437107640906401</v>
      </c>
      <c r="AC239" s="9">
        <v>182782.11</v>
      </c>
      <c r="AE239" s="9">
        <v>183088.378</v>
      </c>
      <c r="AG239" s="9">
        <f t="shared" si="78"/>
        <v>-306.26800000001094</v>
      </c>
      <c r="AI239" s="21">
        <f t="shared" si="79"/>
        <v>-0.0016727877724713415</v>
      </c>
    </row>
    <row r="240" spans="1:35" ht="12.75" outlineLevel="1">
      <c r="A240" s="1" t="s">
        <v>642</v>
      </c>
      <c r="B240" s="16" t="s">
        <v>643</v>
      </c>
      <c r="C240" s="1" t="s">
        <v>1197</v>
      </c>
      <c r="E240" s="5">
        <v>-11846.11</v>
      </c>
      <c r="G240" s="5">
        <v>9696.630000000001</v>
      </c>
      <c r="I240" s="9">
        <f t="shared" si="72"/>
        <v>-21542.74</v>
      </c>
      <c r="K240" s="21">
        <f t="shared" si="73"/>
        <v>-2.2216728904784446</v>
      </c>
      <c r="M240" s="9">
        <v>-50609.55</v>
      </c>
      <c r="O240" s="9">
        <v>9871.71</v>
      </c>
      <c r="Q240" s="9">
        <f t="shared" si="74"/>
        <v>-60481.26</v>
      </c>
      <c r="S240" s="21">
        <f t="shared" si="75"/>
        <v>-6.126725764837095</v>
      </c>
      <c r="U240" s="9">
        <v>-8353.39</v>
      </c>
      <c r="W240" s="9">
        <v>9747.06</v>
      </c>
      <c r="Y240" s="9">
        <f t="shared" si="76"/>
        <v>-18100.449999999997</v>
      </c>
      <c r="AA240" s="21">
        <f t="shared" si="77"/>
        <v>-1.8570163721163098</v>
      </c>
      <c r="AC240" s="9">
        <v>-8705.289999999999</v>
      </c>
      <c r="AE240" s="9">
        <v>46805.77</v>
      </c>
      <c r="AG240" s="9">
        <f t="shared" si="78"/>
        <v>-55511.06</v>
      </c>
      <c r="AI240" s="21">
        <f t="shared" si="79"/>
        <v>-1.1859875395704418</v>
      </c>
    </row>
    <row r="241" spans="1:35" ht="12.75" outlineLevel="1">
      <c r="A241" s="1" t="s">
        <v>644</v>
      </c>
      <c r="B241" s="16" t="s">
        <v>645</v>
      </c>
      <c r="C241" s="1" t="s">
        <v>1198</v>
      </c>
      <c r="E241" s="5">
        <v>887.85</v>
      </c>
      <c r="G241" s="5">
        <v>400.26</v>
      </c>
      <c r="I241" s="9">
        <f t="shared" si="72"/>
        <v>487.59000000000003</v>
      </c>
      <c r="K241" s="21">
        <f t="shared" si="73"/>
        <v>1.218183180932394</v>
      </c>
      <c r="M241" s="9">
        <v>6352.639999999999</v>
      </c>
      <c r="O241" s="9">
        <v>2949.54</v>
      </c>
      <c r="Q241" s="9">
        <f t="shared" si="74"/>
        <v>3403.0999999999995</v>
      </c>
      <c r="S241" s="21">
        <f t="shared" si="75"/>
        <v>1.1537731307254688</v>
      </c>
      <c r="U241" s="9">
        <v>1589.19</v>
      </c>
      <c r="W241" s="9">
        <v>1702.71</v>
      </c>
      <c r="Y241" s="9">
        <f t="shared" si="76"/>
        <v>-113.51999999999998</v>
      </c>
      <c r="AA241" s="21">
        <f t="shared" si="77"/>
        <v>-0.06667019046108849</v>
      </c>
      <c r="AC241" s="9">
        <v>10939.320000000002</v>
      </c>
      <c r="AE241" s="9">
        <v>5633.33</v>
      </c>
      <c r="AG241" s="9">
        <f t="shared" si="78"/>
        <v>5305.990000000002</v>
      </c>
      <c r="AI241" s="21">
        <f t="shared" si="79"/>
        <v>0.9418922733090378</v>
      </c>
    </row>
    <row r="242" spans="1:35" ht="12.75" outlineLevel="1">
      <c r="A242" s="1" t="s">
        <v>646</v>
      </c>
      <c r="B242" s="16" t="s">
        <v>647</v>
      </c>
      <c r="C242" s="1" t="s">
        <v>1199</v>
      </c>
      <c r="E242" s="5">
        <v>20545.41</v>
      </c>
      <c r="G242" s="5">
        <v>12541.11</v>
      </c>
      <c r="I242" s="9">
        <f t="shared" si="72"/>
        <v>8004.299999999999</v>
      </c>
      <c r="K242" s="21">
        <f t="shared" si="73"/>
        <v>0.6382449400411925</v>
      </c>
      <c r="M242" s="9">
        <v>50984.86</v>
      </c>
      <c r="O242" s="9">
        <v>53293.9</v>
      </c>
      <c r="Q242" s="9">
        <f t="shared" si="74"/>
        <v>-2309.040000000001</v>
      </c>
      <c r="S242" s="21">
        <f t="shared" si="75"/>
        <v>-0.04332653455648772</v>
      </c>
      <c r="U242" s="9">
        <v>36366.36</v>
      </c>
      <c r="W242" s="9">
        <v>31507.75</v>
      </c>
      <c r="Y242" s="9">
        <f t="shared" si="76"/>
        <v>4858.610000000001</v>
      </c>
      <c r="AA242" s="21">
        <f t="shared" si="77"/>
        <v>0.15420364830874944</v>
      </c>
      <c r="AC242" s="9">
        <v>209123.13</v>
      </c>
      <c r="AE242" s="9">
        <v>207828.721</v>
      </c>
      <c r="AG242" s="9">
        <f t="shared" si="78"/>
        <v>1294.4090000000142</v>
      </c>
      <c r="AI242" s="21">
        <f t="shared" si="79"/>
        <v>0.006228248885773657</v>
      </c>
    </row>
    <row r="243" spans="1:35" ht="12.75" outlineLevel="1">
      <c r="A243" s="1" t="s">
        <v>648</v>
      </c>
      <c r="B243" s="16" t="s">
        <v>649</v>
      </c>
      <c r="C243" s="1" t="s">
        <v>1200</v>
      </c>
      <c r="E243" s="5">
        <v>124</v>
      </c>
      <c r="G243" s="5">
        <v>156.94</v>
      </c>
      <c r="I243" s="9">
        <f t="shared" si="72"/>
        <v>-32.94</v>
      </c>
      <c r="K243" s="21">
        <f t="shared" si="73"/>
        <v>-0.20988912960367018</v>
      </c>
      <c r="M243" s="9">
        <v>1060.64</v>
      </c>
      <c r="O243" s="9">
        <v>469.25</v>
      </c>
      <c r="Q243" s="9">
        <f t="shared" si="74"/>
        <v>591.3900000000001</v>
      </c>
      <c r="S243" s="21">
        <f t="shared" si="75"/>
        <v>1.260287693127331</v>
      </c>
      <c r="U243" s="9">
        <v>599.48</v>
      </c>
      <c r="W243" s="9">
        <v>281.63</v>
      </c>
      <c r="Y243" s="9">
        <f t="shared" si="76"/>
        <v>317.85</v>
      </c>
      <c r="AA243" s="21">
        <f t="shared" si="77"/>
        <v>1.128608457905763</v>
      </c>
      <c r="AC243" s="9">
        <v>4762.360000000001</v>
      </c>
      <c r="AE243" s="9">
        <v>2891.826</v>
      </c>
      <c r="AG243" s="9">
        <f t="shared" si="78"/>
        <v>1870.5340000000006</v>
      </c>
      <c r="AI243" s="21">
        <f t="shared" si="79"/>
        <v>0.6468349063878672</v>
      </c>
    </row>
    <row r="244" spans="1:35" ht="12.75" outlineLevel="1">
      <c r="A244" s="1" t="s">
        <v>650</v>
      </c>
      <c r="B244" s="16" t="s">
        <v>651</v>
      </c>
      <c r="C244" s="1" t="s">
        <v>1201</v>
      </c>
      <c r="E244" s="5">
        <v>33346.590000000004</v>
      </c>
      <c r="G244" s="5">
        <v>32200.73</v>
      </c>
      <c r="I244" s="9">
        <f t="shared" si="72"/>
        <v>1145.8600000000042</v>
      </c>
      <c r="K244" s="21">
        <f t="shared" si="73"/>
        <v>0.03558490754712717</v>
      </c>
      <c r="M244" s="9">
        <v>105935.01000000001</v>
      </c>
      <c r="O244" s="9">
        <v>114969.98000000001</v>
      </c>
      <c r="Q244" s="9">
        <f t="shared" si="74"/>
        <v>-9034.970000000001</v>
      </c>
      <c r="S244" s="21">
        <f t="shared" si="75"/>
        <v>-0.07858547074636353</v>
      </c>
      <c r="U244" s="9">
        <v>72444.21</v>
      </c>
      <c r="W244" s="9">
        <v>76618.97</v>
      </c>
      <c r="Y244" s="9">
        <f t="shared" si="76"/>
        <v>-4174.759999999995</v>
      </c>
      <c r="AA244" s="21">
        <f t="shared" si="77"/>
        <v>-0.05448728950545791</v>
      </c>
      <c r="AC244" s="9">
        <v>443922.92000000004</v>
      </c>
      <c r="AE244" s="9">
        <v>448114.62100000004</v>
      </c>
      <c r="AG244" s="9">
        <f t="shared" si="78"/>
        <v>-4191.701000000001</v>
      </c>
      <c r="AI244" s="21">
        <f t="shared" si="79"/>
        <v>-0.009354082200321691</v>
      </c>
    </row>
    <row r="245" spans="1:35" ht="12.75" outlineLevel="1">
      <c r="A245" s="1" t="s">
        <v>652</v>
      </c>
      <c r="B245" s="16" t="s">
        <v>653</v>
      </c>
      <c r="C245" s="1" t="s">
        <v>1202</v>
      </c>
      <c r="E245" s="5">
        <v>153814.51</v>
      </c>
      <c r="G245" s="5">
        <v>141828.05000000002</v>
      </c>
      <c r="I245" s="9">
        <f t="shared" si="72"/>
        <v>11986.459999999992</v>
      </c>
      <c r="K245" s="21">
        <f t="shared" si="73"/>
        <v>0.08451402948852495</v>
      </c>
      <c r="M245" s="9">
        <v>391760.43</v>
      </c>
      <c r="O245" s="9">
        <v>377597.71</v>
      </c>
      <c r="Q245" s="9">
        <f t="shared" si="74"/>
        <v>14162.719999999972</v>
      </c>
      <c r="S245" s="21">
        <f t="shared" si="75"/>
        <v>0.03750743085809491</v>
      </c>
      <c r="U245" s="9">
        <v>305969.26</v>
      </c>
      <c r="W245" s="9">
        <v>289226.21</v>
      </c>
      <c r="Y245" s="9">
        <f t="shared" si="76"/>
        <v>16743.04999999999</v>
      </c>
      <c r="AA245" s="21">
        <f t="shared" si="77"/>
        <v>0.05788911731063373</v>
      </c>
      <c r="AC245" s="9">
        <v>960658.78</v>
      </c>
      <c r="AE245" s="9">
        <v>763028.642</v>
      </c>
      <c r="AG245" s="9">
        <f t="shared" si="78"/>
        <v>197630.13800000004</v>
      </c>
      <c r="AI245" s="21">
        <f t="shared" si="79"/>
        <v>0.2590074960777161</v>
      </c>
    </row>
    <row r="246" spans="1:35" ht="12.75" outlineLevel="1">
      <c r="A246" s="1" t="s">
        <v>654</v>
      </c>
      <c r="B246" s="16" t="s">
        <v>655</v>
      </c>
      <c r="C246" s="1" t="s">
        <v>1203</v>
      </c>
      <c r="E246" s="5">
        <v>279.83</v>
      </c>
      <c r="G246" s="5">
        <v>35907.71</v>
      </c>
      <c r="I246" s="9">
        <f t="shared" si="72"/>
        <v>-35627.88</v>
      </c>
      <c r="K246" s="21">
        <f t="shared" si="73"/>
        <v>-0.992206966136242</v>
      </c>
      <c r="M246" s="9">
        <v>34362.45</v>
      </c>
      <c r="O246" s="9">
        <v>63121.55</v>
      </c>
      <c r="Q246" s="9">
        <f t="shared" si="74"/>
        <v>-28759.100000000006</v>
      </c>
      <c r="S246" s="21">
        <f t="shared" si="75"/>
        <v>-0.45561460388726205</v>
      </c>
      <c r="U246" s="9">
        <v>-1071.55</v>
      </c>
      <c r="W246" s="9">
        <v>58332.72</v>
      </c>
      <c r="Y246" s="9">
        <f t="shared" si="76"/>
        <v>-59404.270000000004</v>
      </c>
      <c r="AA246" s="21">
        <f t="shared" si="77"/>
        <v>-1.0183696217148799</v>
      </c>
      <c r="AC246" s="9">
        <v>150849.94</v>
      </c>
      <c r="AE246" s="9">
        <v>213924.617</v>
      </c>
      <c r="AG246" s="9">
        <f t="shared" si="78"/>
        <v>-63074.676999999996</v>
      </c>
      <c r="AI246" s="21">
        <f t="shared" si="79"/>
        <v>-0.2948453426470316</v>
      </c>
    </row>
    <row r="247" spans="1:35" ht="12.75" outlineLevel="1">
      <c r="A247" s="1" t="s">
        <v>656</v>
      </c>
      <c r="B247" s="16" t="s">
        <v>657</v>
      </c>
      <c r="C247" s="1" t="s">
        <v>1204</v>
      </c>
      <c r="E247" s="5">
        <v>188.13</v>
      </c>
      <c r="G247" s="5">
        <v>3119.83</v>
      </c>
      <c r="I247" s="9">
        <f t="shared" si="72"/>
        <v>-2931.7</v>
      </c>
      <c r="K247" s="21">
        <f t="shared" si="73"/>
        <v>-0.9396986374257571</v>
      </c>
      <c r="M247" s="9">
        <v>3339.6099999999997</v>
      </c>
      <c r="O247" s="9">
        <v>13961</v>
      </c>
      <c r="Q247" s="9">
        <f t="shared" si="74"/>
        <v>-10621.39</v>
      </c>
      <c r="S247" s="21">
        <f t="shared" si="75"/>
        <v>-0.7607900580187665</v>
      </c>
      <c r="U247" s="9">
        <v>1898.05</v>
      </c>
      <c r="W247" s="9">
        <v>4029.57</v>
      </c>
      <c r="Y247" s="9">
        <f t="shared" si="76"/>
        <v>-2131.5200000000004</v>
      </c>
      <c r="AA247" s="21">
        <f t="shared" si="77"/>
        <v>-0.5289695922890036</v>
      </c>
      <c r="AC247" s="9">
        <v>34766.07000000001</v>
      </c>
      <c r="AE247" s="9">
        <v>48711.398</v>
      </c>
      <c r="AG247" s="9">
        <f t="shared" si="78"/>
        <v>-13945.327999999994</v>
      </c>
      <c r="AI247" s="21">
        <f t="shared" si="79"/>
        <v>-0.2862847007593581</v>
      </c>
    </row>
    <row r="248" spans="1:35" ht="12.75" outlineLevel="1">
      <c r="A248" s="1" t="s">
        <v>658</v>
      </c>
      <c r="B248" s="16" t="s">
        <v>659</v>
      </c>
      <c r="C248" s="1" t="s">
        <v>1205</v>
      </c>
      <c r="E248" s="5">
        <v>0</v>
      </c>
      <c r="G248" s="5">
        <v>4.87</v>
      </c>
      <c r="I248" s="9">
        <f t="shared" si="72"/>
        <v>-4.87</v>
      </c>
      <c r="K248" s="21" t="str">
        <f t="shared" si="73"/>
        <v>N.M.</v>
      </c>
      <c r="M248" s="9">
        <v>0</v>
      </c>
      <c r="O248" s="9">
        <v>76.8</v>
      </c>
      <c r="Q248" s="9">
        <f t="shared" si="74"/>
        <v>-76.8</v>
      </c>
      <c r="S248" s="21" t="str">
        <f t="shared" si="75"/>
        <v>N.M.</v>
      </c>
      <c r="U248" s="9">
        <v>0</v>
      </c>
      <c r="W248" s="9">
        <v>76.8</v>
      </c>
      <c r="Y248" s="9">
        <f t="shared" si="76"/>
        <v>-76.8</v>
      </c>
      <c r="AA248" s="21" t="str">
        <f t="shared" si="77"/>
        <v>N.M.</v>
      </c>
      <c r="AC248" s="9">
        <v>0</v>
      </c>
      <c r="AE248" s="9">
        <v>76.8</v>
      </c>
      <c r="AG248" s="9">
        <f t="shared" si="78"/>
        <v>-76.8</v>
      </c>
      <c r="AI248" s="21" t="str">
        <f t="shared" si="79"/>
        <v>N.M.</v>
      </c>
    </row>
    <row r="249" spans="1:35" ht="12.75" outlineLevel="1">
      <c r="A249" s="1" t="s">
        <v>660</v>
      </c>
      <c r="B249" s="16" t="s">
        <v>661</v>
      </c>
      <c r="C249" s="1" t="s">
        <v>1206</v>
      </c>
      <c r="E249" s="5">
        <v>583233.83</v>
      </c>
      <c r="G249" s="5">
        <v>688544.06</v>
      </c>
      <c r="I249" s="9">
        <f t="shared" si="72"/>
        <v>-105310.2300000001</v>
      </c>
      <c r="K249" s="21">
        <f t="shared" si="73"/>
        <v>-0.15294624718714456</v>
      </c>
      <c r="M249" s="9">
        <v>1756624.68</v>
      </c>
      <c r="O249" s="9">
        <v>1455397.84</v>
      </c>
      <c r="Q249" s="9">
        <f t="shared" si="74"/>
        <v>301226.83999999985</v>
      </c>
      <c r="S249" s="21">
        <f t="shared" si="75"/>
        <v>0.20697216370748484</v>
      </c>
      <c r="U249" s="9">
        <v>1131590.91</v>
      </c>
      <c r="W249" s="9">
        <v>1436583.709</v>
      </c>
      <c r="Y249" s="9">
        <f t="shared" si="76"/>
        <v>-304992.7990000001</v>
      </c>
      <c r="AA249" s="21">
        <f t="shared" si="77"/>
        <v>-0.21230423057790648</v>
      </c>
      <c r="AC249" s="9">
        <v>6427268.28</v>
      </c>
      <c r="AE249" s="9">
        <v>5896253.376999999</v>
      </c>
      <c r="AG249" s="9">
        <f t="shared" si="78"/>
        <v>531014.9030000009</v>
      </c>
      <c r="AI249" s="21">
        <f t="shared" si="79"/>
        <v>0.0900597157292077</v>
      </c>
    </row>
    <row r="250" spans="1:35" ht="12.75" outlineLevel="1">
      <c r="A250" s="1" t="s">
        <v>662</v>
      </c>
      <c r="B250" s="16" t="s">
        <v>663</v>
      </c>
      <c r="C250" s="1" t="s">
        <v>1207</v>
      </c>
      <c r="E250" s="5">
        <v>34.7</v>
      </c>
      <c r="G250" s="5">
        <v>0</v>
      </c>
      <c r="I250" s="9">
        <f t="shared" si="72"/>
        <v>34.7</v>
      </c>
      <c r="K250" s="21" t="str">
        <f t="shared" si="73"/>
        <v>N.M.</v>
      </c>
      <c r="M250" s="9">
        <v>78.83</v>
      </c>
      <c r="O250" s="9">
        <v>0</v>
      </c>
      <c r="Q250" s="9">
        <f t="shared" si="74"/>
        <v>78.83</v>
      </c>
      <c r="S250" s="21" t="str">
        <f t="shared" si="75"/>
        <v>N.M.</v>
      </c>
      <c r="U250" s="9">
        <v>78.83</v>
      </c>
      <c r="W250" s="9">
        <v>0</v>
      </c>
      <c r="Y250" s="9">
        <f t="shared" si="76"/>
        <v>78.83</v>
      </c>
      <c r="AA250" s="21" t="str">
        <f t="shared" si="77"/>
        <v>N.M.</v>
      </c>
      <c r="AC250" s="9">
        <v>78.83</v>
      </c>
      <c r="AE250" s="9">
        <v>0</v>
      </c>
      <c r="AG250" s="9">
        <f t="shared" si="78"/>
        <v>78.83</v>
      </c>
      <c r="AI250" s="21" t="str">
        <f t="shared" si="79"/>
        <v>N.M.</v>
      </c>
    </row>
    <row r="251" spans="1:35" ht="12.75" outlineLevel="1">
      <c r="A251" s="1" t="s">
        <v>664</v>
      </c>
      <c r="B251" s="16" t="s">
        <v>665</v>
      </c>
      <c r="C251" s="1" t="s">
        <v>1208</v>
      </c>
      <c r="E251" s="5">
        <v>0</v>
      </c>
      <c r="G251" s="5">
        <v>0</v>
      </c>
      <c r="I251" s="9">
        <f t="shared" si="72"/>
        <v>0</v>
      </c>
      <c r="K251" s="21">
        <f t="shared" si="73"/>
        <v>0</v>
      </c>
      <c r="M251" s="9">
        <v>0</v>
      </c>
      <c r="O251" s="9">
        <v>0</v>
      </c>
      <c r="Q251" s="9">
        <f t="shared" si="74"/>
        <v>0</v>
      </c>
      <c r="S251" s="21">
        <f t="shared" si="75"/>
        <v>0</v>
      </c>
      <c r="U251" s="9">
        <v>0</v>
      </c>
      <c r="W251" s="9">
        <v>0</v>
      </c>
      <c r="Y251" s="9">
        <f t="shared" si="76"/>
        <v>0</v>
      </c>
      <c r="AA251" s="21">
        <f t="shared" si="77"/>
        <v>0</v>
      </c>
      <c r="AC251" s="9">
        <v>0</v>
      </c>
      <c r="AE251" s="9">
        <v>289.48</v>
      </c>
      <c r="AG251" s="9">
        <f t="shared" si="78"/>
        <v>-289.48</v>
      </c>
      <c r="AI251" s="21" t="str">
        <f t="shared" si="79"/>
        <v>N.M.</v>
      </c>
    </row>
    <row r="252" spans="1:35" ht="12.75" outlineLevel="1">
      <c r="A252" s="1" t="s">
        <v>666</v>
      </c>
      <c r="B252" s="16" t="s">
        <v>667</v>
      </c>
      <c r="C252" s="1" t="s">
        <v>1209</v>
      </c>
      <c r="E252" s="5">
        <v>133977.25</v>
      </c>
      <c r="G252" s="5">
        <v>181793.02</v>
      </c>
      <c r="I252" s="9">
        <f t="shared" si="72"/>
        <v>-47815.76999999999</v>
      </c>
      <c r="K252" s="21">
        <f t="shared" si="73"/>
        <v>-0.263023134771621</v>
      </c>
      <c r="M252" s="9">
        <v>226384.77000000002</v>
      </c>
      <c r="O252" s="9">
        <v>235480.25000000003</v>
      </c>
      <c r="Q252" s="9">
        <f t="shared" si="74"/>
        <v>-9095.48000000001</v>
      </c>
      <c r="S252" s="21">
        <f t="shared" si="75"/>
        <v>-0.038625235025018065</v>
      </c>
      <c r="U252" s="9">
        <v>389803.91000000003</v>
      </c>
      <c r="W252" s="9">
        <v>330724.47000000003</v>
      </c>
      <c r="Y252" s="9">
        <f t="shared" si="76"/>
        <v>59079.44</v>
      </c>
      <c r="AA252" s="21">
        <f t="shared" si="77"/>
        <v>0.1786364341289896</v>
      </c>
      <c r="AC252" s="9">
        <v>638146.01</v>
      </c>
      <c r="AE252" s="9">
        <v>903488.341</v>
      </c>
      <c r="AG252" s="9">
        <f t="shared" si="78"/>
        <v>-265342.331</v>
      </c>
      <c r="AI252" s="21">
        <f t="shared" si="79"/>
        <v>-0.2936865025909615</v>
      </c>
    </row>
    <row r="253" spans="1:35" ht="12.75" outlineLevel="1">
      <c r="A253" s="1" t="s">
        <v>668</v>
      </c>
      <c r="B253" s="16" t="s">
        <v>669</v>
      </c>
      <c r="C253" s="1" t="s">
        <v>1210</v>
      </c>
      <c r="E253" s="5">
        <v>27.51</v>
      </c>
      <c r="G253" s="5">
        <v>0</v>
      </c>
      <c r="I253" s="9">
        <f t="shared" si="72"/>
        <v>27.51</v>
      </c>
      <c r="K253" s="21" t="str">
        <f t="shared" si="73"/>
        <v>N.M.</v>
      </c>
      <c r="M253" s="9">
        <v>34.39</v>
      </c>
      <c r="O253" s="9">
        <v>0</v>
      </c>
      <c r="Q253" s="9">
        <f t="shared" si="74"/>
        <v>34.39</v>
      </c>
      <c r="S253" s="21" t="str">
        <f t="shared" si="75"/>
        <v>N.M.</v>
      </c>
      <c r="U253" s="9">
        <v>34.39</v>
      </c>
      <c r="W253" s="9">
        <v>0</v>
      </c>
      <c r="Y253" s="9">
        <f t="shared" si="76"/>
        <v>34.39</v>
      </c>
      <c r="AA253" s="21" t="str">
        <f t="shared" si="77"/>
        <v>N.M.</v>
      </c>
      <c r="AC253" s="9">
        <v>34.39</v>
      </c>
      <c r="AE253" s="9">
        <v>58.72</v>
      </c>
      <c r="AG253" s="9">
        <f t="shared" si="78"/>
        <v>-24.33</v>
      </c>
      <c r="AI253" s="21">
        <f t="shared" si="79"/>
        <v>-0.4143392370572207</v>
      </c>
    </row>
    <row r="254" spans="1:35" ht="12.75" outlineLevel="1">
      <c r="A254" s="1" t="s">
        <v>670</v>
      </c>
      <c r="B254" s="16" t="s">
        <v>671</v>
      </c>
      <c r="C254" s="1" t="s">
        <v>1211</v>
      </c>
      <c r="E254" s="5">
        <v>0</v>
      </c>
      <c r="G254" s="5">
        <v>0</v>
      </c>
      <c r="I254" s="9">
        <f t="shared" si="72"/>
        <v>0</v>
      </c>
      <c r="K254" s="21">
        <f t="shared" si="73"/>
        <v>0</v>
      </c>
      <c r="M254" s="9">
        <v>10.219999999999999</v>
      </c>
      <c r="O254" s="9">
        <v>0</v>
      </c>
      <c r="Q254" s="9">
        <f t="shared" si="74"/>
        <v>10.219999999999999</v>
      </c>
      <c r="S254" s="21" t="str">
        <f t="shared" si="75"/>
        <v>N.M.</v>
      </c>
      <c r="U254" s="9">
        <v>5.33</v>
      </c>
      <c r="W254" s="9">
        <v>0</v>
      </c>
      <c r="Y254" s="9">
        <f t="shared" si="76"/>
        <v>5.33</v>
      </c>
      <c r="AA254" s="21" t="str">
        <f t="shared" si="77"/>
        <v>N.M.</v>
      </c>
      <c r="AC254" s="9">
        <v>25.910000000000004</v>
      </c>
      <c r="AE254" s="9">
        <v>2.43</v>
      </c>
      <c r="AG254" s="9">
        <f t="shared" si="78"/>
        <v>23.480000000000004</v>
      </c>
      <c r="AI254" s="21">
        <f t="shared" si="79"/>
        <v>9.662551440329219</v>
      </c>
    </row>
    <row r="255" spans="1:35" ht="12.75" outlineLevel="1">
      <c r="A255" s="1" t="s">
        <v>672</v>
      </c>
      <c r="B255" s="16" t="s">
        <v>673</v>
      </c>
      <c r="C255" s="1" t="s">
        <v>1212</v>
      </c>
      <c r="E255" s="5">
        <v>0</v>
      </c>
      <c r="G255" s="5">
        <v>0.49</v>
      </c>
      <c r="I255" s="9">
        <f t="shared" si="72"/>
        <v>-0.49</v>
      </c>
      <c r="K255" s="21" t="str">
        <f t="shared" si="73"/>
        <v>N.M.</v>
      </c>
      <c r="M255" s="9">
        <v>0</v>
      </c>
      <c r="O255" s="9">
        <v>0.49</v>
      </c>
      <c r="Q255" s="9">
        <f t="shared" si="74"/>
        <v>-0.49</v>
      </c>
      <c r="S255" s="21" t="str">
        <f t="shared" si="75"/>
        <v>N.M.</v>
      </c>
      <c r="U255" s="9">
        <v>0</v>
      </c>
      <c r="W255" s="9">
        <v>0.49</v>
      </c>
      <c r="Y255" s="9">
        <f t="shared" si="76"/>
        <v>-0.49</v>
      </c>
      <c r="AA255" s="21" t="str">
        <f t="shared" si="77"/>
        <v>N.M.</v>
      </c>
      <c r="AC255" s="9">
        <v>-6271.22</v>
      </c>
      <c r="AE255" s="9">
        <v>-83677.70999999999</v>
      </c>
      <c r="AG255" s="9">
        <f t="shared" si="78"/>
        <v>77406.48999999999</v>
      </c>
      <c r="AI255" s="21">
        <f t="shared" si="79"/>
        <v>0.9250550714162709</v>
      </c>
    </row>
    <row r="256" spans="1:35" ht="12.75" outlineLevel="1">
      <c r="A256" s="1" t="s">
        <v>674</v>
      </c>
      <c r="B256" s="16" t="s">
        <v>675</v>
      </c>
      <c r="C256" s="1" t="s">
        <v>1213</v>
      </c>
      <c r="E256" s="5">
        <v>-31404</v>
      </c>
      <c r="G256" s="5">
        <v>-44437.17</v>
      </c>
      <c r="I256" s="9">
        <f t="shared" si="72"/>
        <v>13033.169999999998</v>
      </c>
      <c r="K256" s="21">
        <f t="shared" si="73"/>
        <v>0.2932943299494544</v>
      </c>
      <c r="M256" s="9">
        <v>-84682</v>
      </c>
      <c r="O256" s="9">
        <v>-95825.12</v>
      </c>
      <c r="Q256" s="9">
        <f t="shared" si="74"/>
        <v>11143.119999999995</v>
      </c>
      <c r="S256" s="21">
        <f t="shared" si="75"/>
        <v>0.11628600099848553</v>
      </c>
      <c r="U256" s="9">
        <v>-57619</v>
      </c>
      <c r="W256" s="9">
        <v>-70040.17</v>
      </c>
      <c r="Y256" s="9">
        <f t="shared" si="76"/>
        <v>12421.169999999998</v>
      </c>
      <c r="AA256" s="21">
        <f t="shared" si="77"/>
        <v>0.17734351587096375</v>
      </c>
      <c r="AC256" s="9">
        <v>-399478.76</v>
      </c>
      <c r="AE256" s="9">
        <v>-380536.17</v>
      </c>
      <c r="AG256" s="9">
        <f t="shared" si="78"/>
        <v>-18942.590000000026</v>
      </c>
      <c r="AI256" s="21">
        <f t="shared" si="79"/>
        <v>-0.04977868463857201</v>
      </c>
    </row>
    <row r="257" spans="1:35" ht="12.75" outlineLevel="1">
      <c r="A257" s="1" t="s">
        <v>676</v>
      </c>
      <c r="B257" s="16" t="s">
        <v>677</v>
      </c>
      <c r="C257" s="1" t="s">
        <v>1214</v>
      </c>
      <c r="E257" s="5">
        <v>-208.5</v>
      </c>
      <c r="G257" s="5">
        <v>-97.86</v>
      </c>
      <c r="I257" s="9">
        <f t="shared" si="72"/>
        <v>-110.64</v>
      </c>
      <c r="K257" s="21">
        <f t="shared" si="73"/>
        <v>-1.1305947271612509</v>
      </c>
      <c r="M257" s="9">
        <v>-1309.62</v>
      </c>
      <c r="O257" s="9">
        <v>-1356.3700000000001</v>
      </c>
      <c r="Q257" s="9">
        <f t="shared" si="74"/>
        <v>46.75000000000023</v>
      </c>
      <c r="S257" s="21">
        <f t="shared" si="75"/>
        <v>0.03446699646851539</v>
      </c>
      <c r="U257" s="9">
        <v>-344.98</v>
      </c>
      <c r="W257" s="9">
        <v>-946.58</v>
      </c>
      <c r="Y257" s="9">
        <f t="shared" si="76"/>
        <v>601.6</v>
      </c>
      <c r="AA257" s="21">
        <f t="shared" si="77"/>
        <v>0.6355511420059583</v>
      </c>
      <c r="AC257" s="9">
        <v>-9264.17</v>
      </c>
      <c r="AE257" s="9">
        <v>-15189.98</v>
      </c>
      <c r="AG257" s="9">
        <f t="shared" si="78"/>
        <v>5925.8099999999995</v>
      </c>
      <c r="AI257" s="21">
        <f t="shared" si="79"/>
        <v>0.3901130877065012</v>
      </c>
    </row>
    <row r="258" spans="1:35" ht="12.75" outlineLevel="1">
      <c r="A258" s="1" t="s">
        <v>678</v>
      </c>
      <c r="B258" s="16" t="s">
        <v>679</v>
      </c>
      <c r="C258" s="1" t="s">
        <v>1215</v>
      </c>
      <c r="E258" s="5">
        <v>-42231.14</v>
      </c>
      <c r="G258" s="5">
        <v>-38116.48</v>
      </c>
      <c r="I258" s="9">
        <f t="shared" si="72"/>
        <v>-4114.659999999996</v>
      </c>
      <c r="K258" s="21">
        <f t="shared" si="73"/>
        <v>-0.10794963228503776</v>
      </c>
      <c r="M258" s="9">
        <v>-134628.32</v>
      </c>
      <c r="O258" s="9">
        <v>-135873.71000000002</v>
      </c>
      <c r="Q258" s="9">
        <f t="shared" si="74"/>
        <v>1245.390000000014</v>
      </c>
      <c r="S258" s="21">
        <f t="shared" si="75"/>
        <v>0.009165790792052516</v>
      </c>
      <c r="U258" s="9">
        <v>-89570.97</v>
      </c>
      <c r="W258" s="9">
        <v>-87743.82</v>
      </c>
      <c r="Y258" s="9">
        <f t="shared" si="76"/>
        <v>-1827.1499999999942</v>
      </c>
      <c r="AA258" s="21">
        <f t="shared" si="77"/>
        <v>-0.020823688779449016</v>
      </c>
      <c r="AC258" s="9">
        <v>-501343.56000000006</v>
      </c>
      <c r="AE258" s="9">
        <v>-596965.8500000001</v>
      </c>
      <c r="AG258" s="9">
        <f t="shared" si="78"/>
        <v>95622.29000000004</v>
      </c>
      <c r="AI258" s="21">
        <f t="shared" si="79"/>
        <v>0.1601805027875548</v>
      </c>
    </row>
    <row r="259" spans="1:35" ht="12.75" outlineLevel="1">
      <c r="A259" s="1" t="s">
        <v>680</v>
      </c>
      <c r="B259" s="16" t="s">
        <v>681</v>
      </c>
      <c r="C259" s="1" t="s">
        <v>1216</v>
      </c>
      <c r="E259" s="5">
        <v>0</v>
      </c>
      <c r="G259" s="5">
        <v>0</v>
      </c>
      <c r="I259" s="9">
        <f t="shared" si="72"/>
        <v>0</v>
      </c>
      <c r="K259" s="21">
        <f t="shared" si="73"/>
        <v>0</v>
      </c>
      <c r="M259" s="9">
        <v>0</v>
      </c>
      <c r="O259" s="9">
        <v>-53</v>
      </c>
      <c r="Q259" s="9">
        <f t="shared" si="74"/>
        <v>53</v>
      </c>
      <c r="S259" s="21" t="str">
        <f t="shared" si="75"/>
        <v>N.M.</v>
      </c>
      <c r="U259" s="9">
        <v>0</v>
      </c>
      <c r="W259" s="9">
        <v>-53</v>
      </c>
      <c r="Y259" s="9">
        <f t="shared" si="76"/>
        <v>53</v>
      </c>
      <c r="AA259" s="21" t="str">
        <f t="shared" si="77"/>
        <v>N.M.</v>
      </c>
      <c r="AC259" s="9">
        <v>0</v>
      </c>
      <c r="AE259" s="9">
        <v>-53</v>
      </c>
      <c r="AG259" s="9">
        <f t="shared" si="78"/>
        <v>53</v>
      </c>
      <c r="AI259" s="21" t="str">
        <f t="shared" si="79"/>
        <v>N.M.</v>
      </c>
    </row>
    <row r="260" spans="1:35" ht="12.75" outlineLevel="1">
      <c r="A260" s="1" t="s">
        <v>682</v>
      </c>
      <c r="B260" s="16" t="s">
        <v>683</v>
      </c>
      <c r="C260" s="1" t="s">
        <v>1217</v>
      </c>
      <c r="E260" s="5">
        <v>36970.83</v>
      </c>
      <c r="G260" s="5">
        <v>49188.25</v>
      </c>
      <c r="I260" s="9">
        <f t="shared" si="72"/>
        <v>-12217.419999999998</v>
      </c>
      <c r="K260" s="21">
        <f t="shared" si="73"/>
        <v>-0.24838086331593415</v>
      </c>
      <c r="M260" s="9">
        <v>313954.80000000005</v>
      </c>
      <c r="O260" s="9">
        <v>284906.75</v>
      </c>
      <c r="Q260" s="9">
        <f t="shared" si="74"/>
        <v>29048.050000000047</v>
      </c>
      <c r="S260" s="21">
        <f t="shared" si="75"/>
        <v>0.1019563418557126</v>
      </c>
      <c r="U260" s="9">
        <v>147581.45</v>
      </c>
      <c r="W260" s="9">
        <v>128798.49</v>
      </c>
      <c r="Y260" s="9">
        <f t="shared" si="76"/>
        <v>18782.960000000006</v>
      </c>
      <c r="AA260" s="21">
        <f t="shared" si="77"/>
        <v>0.14583214446069986</v>
      </c>
      <c r="AC260" s="9">
        <v>711892.6599999999</v>
      </c>
      <c r="AE260" s="9">
        <v>670606.549</v>
      </c>
      <c r="AG260" s="9">
        <f t="shared" si="78"/>
        <v>41286.11099999992</v>
      </c>
      <c r="AI260" s="21">
        <f t="shared" si="79"/>
        <v>0.061565326287918366</v>
      </c>
    </row>
    <row r="261" spans="1:35" ht="12.75" outlineLevel="1">
      <c r="A261" s="1" t="s">
        <v>684</v>
      </c>
      <c r="B261" s="16" t="s">
        <v>685</v>
      </c>
      <c r="C261" s="1" t="s">
        <v>1218</v>
      </c>
      <c r="E261" s="5">
        <v>223112.14</v>
      </c>
      <c r="G261" s="5">
        <v>360276.06</v>
      </c>
      <c r="I261" s="9">
        <f aca="true" t="shared" si="80" ref="I261:I292">+E261-G261</f>
        <v>-137163.91999999998</v>
      </c>
      <c r="K261" s="21">
        <f aca="true" t="shared" si="81" ref="K261:K292">IF(G261&lt;0,IF(I261=0,0,IF(OR(G261=0,E261=0),"N.M.",IF(ABS(I261/G261)&gt;=10,"N.M.",I261/(-G261)))),IF(I261=0,0,IF(OR(G261=0,E261=0),"N.M.",IF(ABS(I261/G261)&gt;=10,"N.M.",I261/G261))))</f>
        <v>-0.38071894091436437</v>
      </c>
      <c r="M261" s="9">
        <v>1286327.63</v>
      </c>
      <c r="O261" s="9">
        <v>1371263.6060000001</v>
      </c>
      <c r="Q261" s="9">
        <f aca="true" t="shared" si="82" ref="Q261:Q292">(+M261-O261)</f>
        <v>-84935.97600000026</v>
      </c>
      <c r="S261" s="21">
        <f aca="true" t="shared" si="83" ref="S261:S292">IF(O261&lt;0,IF(Q261=0,0,IF(OR(O261=0,M261=0),"N.M.",IF(ABS(Q261/O261)&gt;=10,"N.M.",Q261/(-O261)))),IF(Q261=0,0,IF(OR(O261=0,M261=0),"N.M.",IF(ABS(Q261/O261)&gt;=10,"N.M.",Q261/O261))))</f>
        <v>-0.061939933086797204</v>
      </c>
      <c r="U261" s="9">
        <v>777539.228</v>
      </c>
      <c r="W261" s="9">
        <v>1074237.31</v>
      </c>
      <c r="Y261" s="9">
        <f aca="true" t="shared" si="84" ref="Y261:Y292">(+U261-W261)</f>
        <v>-296698.08200000005</v>
      </c>
      <c r="AA261" s="21">
        <f aca="true" t="shared" si="85" ref="AA261:AA292">IF(W261&lt;0,IF(Y261=0,0,IF(OR(W261=0,U261=0),"N.M.",IF(ABS(Y261/W261)&gt;=10,"N.M.",Y261/(-W261)))),IF(Y261=0,0,IF(OR(W261=0,U261=0),"N.M.",IF(ABS(Y261/W261)&gt;=10,"N.M.",Y261/W261))))</f>
        <v>-0.27619416979661604</v>
      </c>
      <c r="AC261" s="9">
        <v>3494007.554</v>
      </c>
      <c r="AE261" s="9">
        <v>5255761.606000001</v>
      </c>
      <c r="AG261" s="9">
        <f aca="true" t="shared" si="86" ref="AG261:AG292">(+AC261-AE261)</f>
        <v>-1761754.0520000006</v>
      </c>
      <c r="AI261" s="21">
        <f aca="true" t="shared" si="87" ref="AI261:AI292">IF(AE261&lt;0,IF(AG261=0,0,IF(OR(AE261=0,AC261=0),"N.M.",IF(ABS(AG261/AE261)&gt;=10,"N.M.",AG261/(-AE261)))),IF(AG261=0,0,IF(OR(AE261=0,AC261=0),"N.M.",IF(ABS(AG261/AE261)&gt;=10,"N.M.",AG261/AE261))))</f>
        <v>-0.33520433080312745</v>
      </c>
    </row>
    <row r="262" spans="1:35" ht="12.75" outlineLevel="1">
      <c r="A262" s="1" t="s">
        <v>686</v>
      </c>
      <c r="B262" s="16" t="s">
        <v>687</v>
      </c>
      <c r="C262" s="1" t="s">
        <v>1219</v>
      </c>
      <c r="E262" s="5">
        <v>35476.3</v>
      </c>
      <c r="G262" s="5">
        <v>31463.16</v>
      </c>
      <c r="I262" s="9">
        <f t="shared" si="80"/>
        <v>4013.140000000003</v>
      </c>
      <c r="K262" s="21">
        <f t="shared" si="81"/>
        <v>0.12755044312141575</v>
      </c>
      <c r="M262" s="9">
        <v>107655.19</v>
      </c>
      <c r="O262" s="9">
        <v>94362.40000000001</v>
      </c>
      <c r="Q262" s="9">
        <f t="shared" si="82"/>
        <v>13292.789999999994</v>
      </c>
      <c r="S262" s="21">
        <f t="shared" si="83"/>
        <v>0.1408695624528413</v>
      </c>
      <c r="U262" s="9">
        <v>70911.71</v>
      </c>
      <c r="W262" s="9">
        <v>62931.270000000004</v>
      </c>
      <c r="Y262" s="9">
        <f t="shared" si="84"/>
        <v>7980.440000000002</v>
      </c>
      <c r="AA262" s="21">
        <f t="shared" si="85"/>
        <v>0.12681199664332218</v>
      </c>
      <c r="AC262" s="9">
        <v>414379.15</v>
      </c>
      <c r="AE262" s="9">
        <v>369135.098</v>
      </c>
      <c r="AG262" s="9">
        <f t="shared" si="86"/>
        <v>45244.052000000025</v>
      </c>
      <c r="AI262" s="21">
        <f t="shared" si="87"/>
        <v>0.12256773264080141</v>
      </c>
    </row>
    <row r="263" spans="1:35" ht="12.75" outlineLevel="1">
      <c r="A263" s="1" t="s">
        <v>688</v>
      </c>
      <c r="B263" s="16" t="s">
        <v>689</v>
      </c>
      <c r="C263" s="1" t="s">
        <v>1220</v>
      </c>
      <c r="E263" s="5">
        <v>93142.29000000001</v>
      </c>
      <c r="G263" s="5">
        <v>79890.97</v>
      </c>
      <c r="I263" s="9">
        <f t="shared" si="80"/>
        <v>13251.320000000007</v>
      </c>
      <c r="K263" s="21">
        <f t="shared" si="81"/>
        <v>0.16586755674640083</v>
      </c>
      <c r="M263" s="9">
        <v>280444.81</v>
      </c>
      <c r="O263" s="9">
        <v>240732.83000000002</v>
      </c>
      <c r="Q263" s="9">
        <f t="shared" si="82"/>
        <v>39711.97999999998</v>
      </c>
      <c r="S263" s="21">
        <f t="shared" si="83"/>
        <v>0.1649628760647228</v>
      </c>
      <c r="U263" s="9">
        <v>186284.80000000002</v>
      </c>
      <c r="W263" s="9">
        <v>158199.36000000002</v>
      </c>
      <c r="Y263" s="9">
        <f t="shared" si="84"/>
        <v>28085.440000000002</v>
      </c>
      <c r="AA263" s="21">
        <f t="shared" si="85"/>
        <v>0.17753194450344173</v>
      </c>
      <c r="AC263" s="9">
        <v>1085020.333</v>
      </c>
      <c r="AE263" s="9">
        <v>976959.2019999999</v>
      </c>
      <c r="AG263" s="9">
        <f t="shared" si="86"/>
        <v>108061.13100000017</v>
      </c>
      <c r="AI263" s="21">
        <f t="shared" si="87"/>
        <v>0.11060966597047332</v>
      </c>
    </row>
    <row r="264" spans="1:35" ht="12.75" outlineLevel="1">
      <c r="A264" s="1" t="s">
        <v>690</v>
      </c>
      <c r="B264" s="16" t="s">
        <v>691</v>
      </c>
      <c r="C264" s="1" t="s">
        <v>1221</v>
      </c>
      <c r="E264" s="5">
        <v>0</v>
      </c>
      <c r="G264" s="5">
        <v>0</v>
      </c>
      <c r="I264" s="9">
        <f t="shared" si="80"/>
        <v>0</v>
      </c>
      <c r="K264" s="21">
        <f t="shared" si="81"/>
        <v>0</v>
      </c>
      <c r="M264" s="9">
        <v>0</v>
      </c>
      <c r="O264" s="9">
        <v>2097.63</v>
      </c>
      <c r="Q264" s="9">
        <f t="shared" si="82"/>
        <v>-2097.63</v>
      </c>
      <c r="S264" s="21" t="str">
        <f t="shared" si="83"/>
        <v>N.M.</v>
      </c>
      <c r="U264" s="9">
        <v>0</v>
      </c>
      <c r="W264" s="9">
        <v>-11.88</v>
      </c>
      <c r="Y264" s="9">
        <f t="shared" si="84"/>
        <v>11.88</v>
      </c>
      <c r="AA264" s="21" t="str">
        <f t="shared" si="85"/>
        <v>N.M.</v>
      </c>
      <c r="AC264" s="9">
        <v>185.68</v>
      </c>
      <c r="AE264" s="9">
        <v>2097.63</v>
      </c>
      <c r="AG264" s="9">
        <f t="shared" si="86"/>
        <v>-1911.95</v>
      </c>
      <c r="AI264" s="21">
        <f t="shared" si="87"/>
        <v>-0.9114810524258329</v>
      </c>
    </row>
    <row r="265" spans="1:35" ht="12.75" outlineLevel="1">
      <c r="A265" s="1" t="s">
        <v>692</v>
      </c>
      <c r="B265" s="16" t="s">
        <v>693</v>
      </c>
      <c r="C265" s="1" t="s">
        <v>1222</v>
      </c>
      <c r="E265" s="5">
        <v>10142.15</v>
      </c>
      <c r="G265" s="5">
        <v>10441.11</v>
      </c>
      <c r="I265" s="9">
        <f t="shared" si="80"/>
        <v>-298.96000000000095</v>
      </c>
      <c r="K265" s="21">
        <f t="shared" si="81"/>
        <v>-0.028632971015533876</v>
      </c>
      <c r="M265" s="9">
        <v>21029.280000000002</v>
      </c>
      <c r="O265" s="9">
        <v>27759.49</v>
      </c>
      <c r="Q265" s="9">
        <f t="shared" si="82"/>
        <v>-6730.209999999999</v>
      </c>
      <c r="S265" s="21">
        <f t="shared" si="83"/>
        <v>-0.24244717752379452</v>
      </c>
      <c r="U265" s="9">
        <v>18511.350000000002</v>
      </c>
      <c r="W265" s="9">
        <v>21799.09</v>
      </c>
      <c r="Y265" s="9">
        <f t="shared" si="84"/>
        <v>-3287.739999999998</v>
      </c>
      <c r="AA265" s="21">
        <f t="shared" si="85"/>
        <v>-0.15082005716752386</v>
      </c>
      <c r="AC265" s="9">
        <v>113219.51000000001</v>
      </c>
      <c r="AE265" s="9">
        <v>107748.824</v>
      </c>
      <c r="AG265" s="9">
        <f t="shared" si="86"/>
        <v>5470.686000000016</v>
      </c>
      <c r="AI265" s="21">
        <f t="shared" si="87"/>
        <v>0.0507725819819622</v>
      </c>
    </row>
    <row r="266" spans="1:35" ht="12.75" outlineLevel="1">
      <c r="A266" s="1" t="s">
        <v>694</v>
      </c>
      <c r="B266" s="16" t="s">
        <v>695</v>
      </c>
      <c r="C266" s="1" t="s">
        <v>1223</v>
      </c>
      <c r="E266" s="5">
        <v>0</v>
      </c>
      <c r="G266" s="5">
        <v>0</v>
      </c>
      <c r="I266" s="9">
        <f t="shared" si="80"/>
        <v>0</v>
      </c>
      <c r="K266" s="21">
        <f t="shared" si="81"/>
        <v>0</v>
      </c>
      <c r="M266" s="9">
        <v>157.4</v>
      </c>
      <c r="O266" s="9">
        <v>0</v>
      </c>
      <c r="Q266" s="9">
        <f t="shared" si="82"/>
        <v>157.4</v>
      </c>
      <c r="S266" s="21" t="str">
        <f t="shared" si="83"/>
        <v>N.M.</v>
      </c>
      <c r="U266" s="9">
        <v>0</v>
      </c>
      <c r="W266" s="9">
        <v>0</v>
      </c>
      <c r="Y266" s="9">
        <f t="shared" si="84"/>
        <v>0</v>
      </c>
      <c r="AA266" s="21">
        <f t="shared" si="85"/>
        <v>0</v>
      </c>
      <c r="AC266" s="9">
        <v>295.76</v>
      </c>
      <c r="AE266" s="9">
        <v>0</v>
      </c>
      <c r="AG266" s="9">
        <f t="shared" si="86"/>
        <v>295.76</v>
      </c>
      <c r="AI266" s="21" t="str">
        <f t="shared" si="87"/>
        <v>N.M.</v>
      </c>
    </row>
    <row r="267" spans="1:35" ht="12.75" outlineLevel="1">
      <c r="A267" s="1" t="s">
        <v>696</v>
      </c>
      <c r="B267" s="16" t="s">
        <v>697</v>
      </c>
      <c r="C267" s="1" t="s">
        <v>1224</v>
      </c>
      <c r="E267" s="5">
        <v>-19435.54</v>
      </c>
      <c r="G267" s="5">
        <v>6242.51</v>
      </c>
      <c r="I267" s="9">
        <f t="shared" si="80"/>
        <v>-25678.050000000003</v>
      </c>
      <c r="K267" s="21">
        <f t="shared" si="81"/>
        <v>-4.113417519555435</v>
      </c>
      <c r="M267" s="9">
        <v>376003.65</v>
      </c>
      <c r="O267" s="9">
        <v>50775.68</v>
      </c>
      <c r="Q267" s="9">
        <f t="shared" si="82"/>
        <v>325227.97000000003</v>
      </c>
      <c r="S267" s="21">
        <f t="shared" si="83"/>
        <v>6.4051918162395864</v>
      </c>
      <c r="U267" s="9">
        <v>106711.7</v>
      </c>
      <c r="W267" s="9">
        <v>-407.90000000000003</v>
      </c>
      <c r="Y267" s="9">
        <f t="shared" si="84"/>
        <v>107119.59999999999</v>
      </c>
      <c r="AA267" s="21" t="str">
        <f t="shared" si="85"/>
        <v>N.M.</v>
      </c>
      <c r="AC267" s="9">
        <v>685228.867</v>
      </c>
      <c r="AE267" s="9">
        <v>282072.41</v>
      </c>
      <c r="AG267" s="9">
        <f t="shared" si="86"/>
        <v>403156.457</v>
      </c>
      <c r="AI267" s="21">
        <f t="shared" si="87"/>
        <v>1.4292658292953928</v>
      </c>
    </row>
    <row r="268" spans="1:35" ht="12.75" outlineLevel="1">
      <c r="A268" s="1" t="s">
        <v>698</v>
      </c>
      <c r="B268" s="16" t="s">
        <v>699</v>
      </c>
      <c r="C268" s="1" t="s">
        <v>1225</v>
      </c>
      <c r="E268" s="5">
        <v>4632.55</v>
      </c>
      <c r="G268" s="5">
        <v>30285.64</v>
      </c>
      <c r="I268" s="9">
        <f t="shared" si="80"/>
        <v>-25653.09</v>
      </c>
      <c r="K268" s="21">
        <f t="shared" si="81"/>
        <v>-0.8470380682065825</v>
      </c>
      <c r="M268" s="9">
        <v>32259.59</v>
      </c>
      <c r="O268" s="9">
        <v>160863.56</v>
      </c>
      <c r="Q268" s="9">
        <f t="shared" si="82"/>
        <v>-128603.97</v>
      </c>
      <c r="S268" s="21">
        <f t="shared" si="83"/>
        <v>-0.7994599274068036</v>
      </c>
      <c r="U268" s="9">
        <v>31277.99</v>
      </c>
      <c r="W268" s="9">
        <v>77192.85</v>
      </c>
      <c r="Y268" s="9">
        <f t="shared" si="84"/>
        <v>-45914.86</v>
      </c>
      <c r="AA268" s="21">
        <f t="shared" si="85"/>
        <v>-0.5948071615441067</v>
      </c>
      <c r="AC268" s="9">
        <v>239987.19999999998</v>
      </c>
      <c r="AE268" s="9">
        <v>166978.706</v>
      </c>
      <c r="AG268" s="9">
        <f t="shared" si="86"/>
        <v>73008.49399999998</v>
      </c>
      <c r="AI268" s="21">
        <f t="shared" si="87"/>
        <v>0.4372323618318133</v>
      </c>
    </row>
    <row r="269" spans="1:35" ht="12.75" outlineLevel="1">
      <c r="A269" s="1" t="s">
        <v>700</v>
      </c>
      <c r="B269" s="16" t="s">
        <v>701</v>
      </c>
      <c r="C269" s="1" t="s">
        <v>1226</v>
      </c>
      <c r="E269" s="5">
        <v>-8567.960000000001</v>
      </c>
      <c r="G269" s="5">
        <v>-8268.14</v>
      </c>
      <c r="I269" s="9">
        <f t="shared" si="80"/>
        <v>-299.8200000000015</v>
      </c>
      <c r="K269" s="21">
        <f t="shared" si="81"/>
        <v>-0.036262085547656614</v>
      </c>
      <c r="M269" s="9">
        <v>-31455.78</v>
      </c>
      <c r="O269" s="9">
        <v>-33918.561</v>
      </c>
      <c r="Q269" s="9">
        <f t="shared" si="82"/>
        <v>2462.7810000000027</v>
      </c>
      <c r="S269" s="21">
        <f t="shared" si="83"/>
        <v>0.07260865223616068</v>
      </c>
      <c r="U269" s="9">
        <v>-16267.78</v>
      </c>
      <c r="W269" s="9">
        <v>-20736.83</v>
      </c>
      <c r="Y269" s="9">
        <f t="shared" si="84"/>
        <v>4469.050000000001</v>
      </c>
      <c r="AA269" s="21">
        <f t="shared" si="85"/>
        <v>0.2155126892586765</v>
      </c>
      <c r="AC269" s="9">
        <v>-111258.417</v>
      </c>
      <c r="AE269" s="9">
        <v>-154172.527</v>
      </c>
      <c r="AG269" s="9">
        <f t="shared" si="86"/>
        <v>42914.11</v>
      </c>
      <c r="AI269" s="21">
        <f t="shared" si="87"/>
        <v>0.2783512136374336</v>
      </c>
    </row>
    <row r="270" spans="1:35" ht="12.75" outlineLevel="1">
      <c r="A270" s="1" t="s">
        <v>702</v>
      </c>
      <c r="B270" s="16" t="s">
        <v>703</v>
      </c>
      <c r="C270" s="1" t="s">
        <v>1227</v>
      </c>
      <c r="E270" s="5">
        <v>815.04</v>
      </c>
      <c r="G270" s="5">
        <v>799.6800000000001</v>
      </c>
      <c r="I270" s="9">
        <f t="shared" si="80"/>
        <v>15.3599999999999</v>
      </c>
      <c r="K270" s="21">
        <f t="shared" si="81"/>
        <v>0.019207683073229165</v>
      </c>
      <c r="M270" s="9">
        <v>2258.41</v>
      </c>
      <c r="O270" s="9">
        <v>2309</v>
      </c>
      <c r="Q270" s="9">
        <f t="shared" si="82"/>
        <v>-50.590000000000146</v>
      </c>
      <c r="S270" s="21">
        <f t="shared" si="83"/>
        <v>-0.02190991771329586</v>
      </c>
      <c r="U270" s="9">
        <v>1548.29</v>
      </c>
      <c r="W270" s="9">
        <v>1553.13</v>
      </c>
      <c r="Y270" s="9">
        <f t="shared" si="84"/>
        <v>-4.8400000000001455</v>
      </c>
      <c r="AA270" s="21">
        <f t="shared" si="85"/>
        <v>-0.003116287754405713</v>
      </c>
      <c r="AC270" s="9">
        <v>9667.91</v>
      </c>
      <c r="AE270" s="9">
        <v>9606.59</v>
      </c>
      <c r="AG270" s="9">
        <f t="shared" si="86"/>
        <v>61.31999999999971</v>
      </c>
      <c r="AI270" s="21">
        <f t="shared" si="87"/>
        <v>0.00638311825528098</v>
      </c>
    </row>
    <row r="271" spans="1:35" ht="12.75" outlineLevel="1">
      <c r="A271" s="1" t="s">
        <v>704</v>
      </c>
      <c r="B271" s="16" t="s">
        <v>705</v>
      </c>
      <c r="C271" s="1" t="s">
        <v>1228</v>
      </c>
      <c r="E271" s="5">
        <v>1661.57</v>
      </c>
      <c r="G271" s="5">
        <v>1185.26</v>
      </c>
      <c r="I271" s="9">
        <f t="shared" si="80"/>
        <v>476.30999999999995</v>
      </c>
      <c r="K271" s="21">
        <f t="shared" si="81"/>
        <v>0.4018611950120648</v>
      </c>
      <c r="M271" s="9">
        <v>6262.66</v>
      </c>
      <c r="O271" s="9">
        <v>3224.2</v>
      </c>
      <c r="Q271" s="9">
        <f t="shared" si="82"/>
        <v>3038.46</v>
      </c>
      <c r="S271" s="21">
        <f t="shared" si="83"/>
        <v>0.9423919111717636</v>
      </c>
      <c r="U271" s="9">
        <v>3599.88</v>
      </c>
      <c r="W271" s="9">
        <v>3546.27</v>
      </c>
      <c r="Y271" s="9">
        <f t="shared" si="84"/>
        <v>53.61000000000013</v>
      </c>
      <c r="AA271" s="21">
        <f t="shared" si="85"/>
        <v>0.01511729225355095</v>
      </c>
      <c r="AC271" s="9">
        <v>17795.56</v>
      </c>
      <c r="AE271" s="9">
        <v>12517.61</v>
      </c>
      <c r="AG271" s="9">
        <f t="shared" si="86"/>
        <v>5277.950000000001</v>
      </c>
      <c r="AI271" s="21">
        <f t="shared" si="87"/>
        <v>0.4216419907634125</v>
      </c>
    </row>
    <row r="272" spans="1:35" ht="12.75" outlineLevel="1">
      <c r="A272" s="1" t="s">
        <v>706</v>
      </c>
      <c r="B272" s="16" t="s">
        <v>707</v>
      </c>
      <c r="C272" s="1" t="s">
        <v>1229</v>
      </c>
      <c r="E272" s="5">
        <v>945</v>
      </c>
      <c r="G272" s="5">
        <v>1210</v>
      </c>
      <c r="I272" s="9">
        <f t="shared" si="80"/>
        <v>-265</v>
      </c>
      <c r="K272" s="21">
        <f t="shared" si="81"/>
        <v>-0.2190082644628099</v>
      </c>
      <c r="M272" s="9">
        <v>3055</v>
      </c>
      <c r="O272" s="9">
        <v>2703</v>
      </c>
      <c r="Q272" s="9">
        <f t="shared" si="82"/>
        <v>352</v>
      </c>
      <c r="S272" s="21">
        <f t="shared" si="83"/>
        <v>0.13022567517573067</v>
      </c>
      <c r="U272" s="9">
        <v>1821</v>
      </c>
      <c r="W272" s="9">
        <v>1808</v>
      </c>
      <c r="Y272" s="9">
        <f t="shared" si="84"/>
        <v>13</v>
      </c>
      <c r="AA272" s="21">
        <f t="shared" si="85"/>
        <v>0.007190265486725664</v>
      </c>
      <c r="AC272" s="9">
        <v>12067</v>
      </c>
      <c r="AE272" s="9">
        <v>14067</v>
      </c>
      <c r="AG272" s="9">
        <f t="shared" si="86"/>
        <v>-2000</v>
      </c>
      <c r="AI272" s="21">
        <f t="shared" si="87"/>
        <v>-0.14217672567000783</v>
      </c>
    </row>
    <row r="273" spans="1:35" ht="12.75" outlineLevel="1">
      <c r="A273" s="1" t="s">
        <v>708</v>
      </c>
      <c r="B273" s="16" t="s">
        <v>709</v>
      </c>
      <c r="C273" s="1" t="s">
        <v>1230</v>
      </c>
      <c r="E273" s="5">
        <v>316000</v>
      </c>
      <c r="G273" s="5">
        <v>185750</v>
      </c>
      <c r="I273" s="9">
        <f t="shared" si="80"/>
        <v>130250</v>
      </c>
      <c r="K273" s="21">
        <f t="shared" si="81"/>
        <v>0.7012113055181696</v>
      </c>
      <c r="M273" s="9">
        <v>816618.02</v>
      </c>
      <c r="O273" s="9">
        <v>454012.33</v>
      </c>
      <c r="Q273" s="9">
        <f t="shared" si="82"/>
        <v>362605.69</v>
      </c>
      <c r="S273" s="21">
        <f t="shared" si="83"/>
        <v>0.7986692564054373</v>
      </c>
      <c r="U273" s="9">
        <v>632000</v>
      </c>
      <c r="W273" s="9">
        <v>371500</v>
      </c>
      <c r="Y273" s="9">
        <f t="shared" si="84"/>
        <v>260500</v>
      </c>
      <c r="AA273" s="21">
        <f t="shared" si="85"/>
        <v>0.7012113055181696</v>
      </c>
      <c r="AC273" s="9">
        <v>2475916.24</v>
      </c>
      <c r="AE273" s="9">
        <v>1262743.97</v>
      </c>
      <c r="AG273" s="9">
        <f t="shared" si="86"/>
        <v>1213172.2700000003</v>
      </c>
      <c r="AI273" s="21">
        <f t="shared" si="87"/>
        <v>0.9607428733157999</v>
      </c>
    </row>
    <row r="274" spans="1:35" ht="12.75" outlineLevel="1">
      <c r="A274" s="1" t="s">
        <v>710</v>
      </c>
      <c r="B274" s="16" t="s">
        <v>711</v>
      </c>
      <c r="C274" s="1" t="s">
        <v>1231</v>
      </c>
      <c r="E274" s="5">
        <v>13054.91</v>
      </c>
      <c r="G274" s="5">
        <v>13003.11</v>
      </c>
      <c r="I274" s="9">
        <f t="shared" si="80"/>
        <v>51.79999999999927</v>
      </c>
      <c r="K274" s="21">
        <f t="shared" si="81"/>
        <v>0.003983662370002197</v>
      </c>
      <c r="M274" s="9">
        <v>39171.340000000004</v>
      </c>
      <c r="O274" s="9">
        <v>38403.26</v>
      </c>
      <c r="Q274" s="9">
        <f t="shared" si="82"/>
        <v>768.0800000000017</v>
      </c>
      <c r="S274" s="21">
        <f t="shared" si="83"/>
        <v>0.02000038538394922</v>
      </c>
      <c r="U274" s="9">
        <v>26123.29</v>
      </c>
      <c r="W274" s="9">
        <v>25798.74</v>
      </c>
      <c r="Y274" s="9">
        <f t="shared" si="84"/>
        <v>324.5499999999993</v>
      </c>
      <c r="AA274" s="21">
        <f t="shared" si="85"/>
        <v>0.012580071739937658</v>
      </c>
      <c r="AC274" s="9">
        <v>154632.93</v>
      </c>
      <c r="AE274" s="9">
        <v>144689.72</v>
      </c>
      <c r="AG274" s="9">
        <f t="shared" si="86"/>
        <v>9943.209999999992</v>
      </c>
      <c r="AI274" s="21">
        <f t="shared" si="87"/>
        <v>0.06872091534906552</v>
      </c>
    </row>
    <row r="275" spans="1:35" ht="12.75" outlineLevel="1">
      <c r="A275" s="1" t="s">
        <v>712</v>
      </c>
      <c r="B275" s="16" t="s">
        <v>713</v>
      </c>
      <c r="C275" s="1" t="s">
        <v>1232</v>
      </c>
      <c r="E275" s="5">
        <v>429836.85000000003</v>
      </c>
      <c r="G275" s="5">
        <v>405788.51</v>
      </c>
      <c r="I275" s="9">
        <f t="shared" si="80"/>
        <v>24048.340000000026</v>
      </c>
      <c r="K275" s="21">
        <f t="shared" si="81"/>
        <v>0.059263235422806884</v>
      </c>
      <c r="M275" s="9">
        <v>1415551.2400000002</v>
      </c>
      <c r="O275" s="9">
        <v>1121814.84</v>
      </c>
      <c r="Q275" s="9">
        <f t="shared" si="82"/>
        <v>293736.40000000014</v>
      </c>
      <c r="S275" s="21">
        <f t="shared" si="83"/>
        <v>0.26184035861033905</v>
      </c>
      <c r="U275" s="9">
        <v>872169.8200000001</v>
      </c>
      <c r="W275" s="9">
        <v>771000.65</v>
      </c>
      <c r="Y275" s="9">
        <f t="shared" si="84"/>
        <v>101169.17000000004</v>
      </c>
      <c r="AA275" s="21">
        <f t="shared" si="85"/>
        <v>0.13121800870077094</v>
      </c>
      <c r="AC275" s="9">
        <v>5217998.100000001</v>
      </c>
      <c r="AE275" s="9">
        <v>4290958.55</v>
      </c>
      <c r="AG275" s="9">
        <f t="shared" si="86"/>
        <v>927039.5500000007</v>
      </c>
      <c r="AI275" s="21">
        <f t="shared" si="87"/>
        <v>0.21604486251679145</v>
      </c>
    </row>
    <row r="276" spans="1:35" ht="12.75" outlineLevel="1">
      <c r="A276" s="1" t="s">
        <v>714</v>
      </c>
      <c r="B276" s="16" t="s">
        <v>715</v>
      </c>
      <c r="C276" s="1" t="s">
        <v>1233</v>
      </c>
      <c r="E276" s="5">
        <v>0</v>
      </c>
      <c r="G276" s="5">
        <v>0</v>
      </c>
      <c r="I276" s="9">
        <f t="shared" si="80"/>
        <v>0</v>
      </c>
      <c r="K276" s="21">
        <f t="shared" si="81"/>
        <v>0</v>
      </c>
      <c r="M276" s="9">
        <v>-1.5</v>
      </c>
      <c r="O276" s="9">
        <v>125</v>
      </c>
      <c r="Q276" s="9">
        <f t="shared" si="82"/>
        <v>-126.5</v>
      </c>
      <c r="S276" s="21">
        <f t="shared" si="83"/>
        <v>-1.012</v>
      </c>
      <c r="U276" s="9">
        <v>0</v>
      </c>
      <c r="W276" s="9">
        <v>125</v>
      </c>
      <c r="Y276" s="9">
        <f t="shared" si="84"/>
        <v>-125</v>
      </c>
      <c r="AA276" s="21" t="str">
        <f t="shared" si="85"/>
        <v>N.M.</v>
      </c>
      <c r="AC276" s="9">
        <v>0</v>
      </c>
      <c r="AE276" s="9">
        <v>448.2</v>
      </c>
      <c r="AG276" s="9">
        <f t="shared" si="86"/>
        <v>-448.2</v>
      </c>
      <c r="AI276" s="21" t="str">
        <f t="shared" si="87"/>
        <v>N.M.</v>
      </c>
    </row>
    <row r="277" spans="1:35" ht="12.75" outlineLevel="1">
      <c r="A277" s="1" t="s">
        <v>716</v>
      </c>
      <c r="B277" s="16" t="s">
        <v>717</v>
      </c>
      <c r="C277" s="1" t="s">
        <v>1234</v>
      </c>
      <c r="E277" s="5">
        <v>16730.27</v>
      </c>
      <c r="G277" s="5">
        <v>-15.610000000000001</v>
      </c>
      <c r="I277" s="9">
        <f t="shared" si="80"/>
        <v>16745.88</v>
      </c>
      <c r="K277" s="21" t="str">
        <f t="shared" si="81"/>
        <v>N.M.</v>
      </c>
      <c r="M277" s="9">
        <v>30172.699999999997</v>
      </c>
      <c r="O277" s="9">
        <v>2789.4</v>
      </c>
      <c r="Q277" s="9">
        <f t="shared" si="82"/>
        <v>27383.299999999996</v>
      </c>
      <c r="S277" s="21">
        <f t="shared" si="83"/>
        <v>9.816914031691402</v>
      </c>
      <c r="U277" s="9">
        <v>33498.49</v>
      </c>
      <c r="W277" s="9">
        <v>-15.610000000000001</v>
      </c>
      <c r="Y277" s="9">
        <f t="shared" si="84"/>
        <v>33514.1</v>
      </c>
      <c r="AA277" s="21" t="str">
        <f t="shared" si="85"/>
        <v>N.M.</v>
      </c>
      <c r="AC277" s="9">
        <v>30492.12</v>
      </c>
      <c r="AE277" s="9">
        <v>91419.11</v>
      </c>
      <c r="AG277" s="9">
        <f t="shared" si="86"/>
        <v>-60926.990000000005</v>
      </c>
      <c r="AI277" s="21">
        <f t="shared" si="87"/>
        <v>-0.6664579211064295</v>
      </c>
    </row>
    <row r="278" spans="1:35" ht="12.75" outlineLevel="1">
      <c r="A278" s="1" t="s">
        <v>718</v>
      </c>
      <c r="B278" s="16" t="s">
        <v>719</v>
      </c>
      <c r="C278" s="1" t="s">
        <v>1235</v>
      </c>
      <c r="E278" s="5">
        <v>21574.65</v>
      </c>
      <c r="G278" s="5">
        <v>19426.93</v>
      </c>
      <c r="I278" s="9">
        <f t="shared" si="80"/>
        <v>2147.720000000001</v>
      </c>
      <c r="K278" s="21">
        <f t="shared" si="81"/>
        <v>0.11055375193095364</v>
      </c>
      <c r="M278" s="9">
        <v>63586.76</v>
      </c>
      <c r="O278" s="9">
        <v>60417.600000000006</v>
      </c>
      <c r="Q278" s="9">
        <f t="shared" si="82"/>
        <v>3169.159999999996</v>
      </c>
      <c r="S278" s="21">
        <f t="shared" si="83"/>
        <v>0.05245425174121441</v>
      </c>
      <c r="U278" s="9">
        <v>44348.26</v>
      </c>
      <c r="W278" s="9">
        <v>37864.97</v>
      </c>
      <c r="Y278" s="9">
        <f t="shared" si="84"/>
        <v>6483.290000000001</v>
      </c>
      <c r="AA278" s="21">
        <f t="shared" si="85"/>
        <v>0.171221316166367</v>
      </c>
      <c r="AC278" s="9">
        <v>179382.79</v>
      </c>
      <c r="AE278" s="9">
        <v>263663.95999999996</v>
      </c>
      <c r="AG278" s="9">
        <f t="shared" si="86"/>
        <v>-84281.16999999995</v>
      </c>
      <c r="AI278" s="21">
        <f t="shared" si="87"/>
        <v>-0.3196537365212901</v>
      </c>
    </row>
    <row r="279" spans="1:35" ht="12.75" outlineLevel="1">
      <c r="A279" s="1" t="s">
        <v>720</v>
      </c>
      <c r="B279" s="16" t="s">
        <v>721</v>
      </c>
      <c r="C279" s="1" t="s">
        <v>1236</v>
      </c>
      <c r="E279" s="5">
        <v>0</v>
      </c>
      <c r="G279" s="5">
        <v>2.33</v>
      </c>
      <c r="I279" s="9">
        <f t="shared" si="80"/>
        <v>-2.33</v>
      </c>
      <c r="K279" s="21" t="str">
        <f t="shared" si="81"/>
        <v>N.M.</v>
      </c>
      <c r="M279" s="9">
        <v>212.86</v>
      </c>
      <c r="O279" s="9">
        <v>55.39</v>
      </c>
      <c r="Q279" s="9">
        <f t="shared" si="82"/>
        <v>157.47000000000003</v>
      </c>
      <c r="S279" s="21">
        <f t="shared" si="83"/>
        <v>2.8429319371727755</v>
      </c>
      <c r="U279" s="9">
        <v>0</v>
      </c>
      <c r="W279" s="9">
        <v>8.8</v>
      </c>
      <c r="Y279" s="9">
        <f t="shared" si="84"/>
        <v>-8.8</v>
      </c>
      <c r="AA279" s="21" t="str">
        <f t="shared" si="85"/>
        <v>N.M.</v>
      </c>
      <c r="AC279" s="9">
        <v>9912.32</v>
      </c>
      <c r="AE279" s="9">
        <v>4204.93</v>
      </c>
      <c r="AG279" s="9">
        <f t="shared" si="86"/>
        <v>5707.389999999999</v>
      </c>
      <c r="AI279" s="21">
        <f t="shared" si="87"/>
        <v>1.357309158535338</v>
      </c>
    </row>
    <row r="280" spans="1:35" ht="12.75" outlineLevel="1">
      <c r="A280" s="1" t="s">
        <v>722</v>
      </c>
      <c r="B280" s="16" t="s">
        <v>723</v>
      </c>
      <c r="C280" s="1" t="s">
        <v>1237</v>
      </c>
      <c r="E280" s="5">
        <v>69.48</v>
      </c>
      <c r="G280" s="5">
        <v>-0.52</v>
      </c>
      <c r="I280" s="9">
        <f t="shared" si="80"/>
        <v>70</v>
      </c>
      <c r="K280" s="21" t="str">
        <f t="shared" si="81"/>
        <v>N.M.</v>
      </c>
      <c r="M280" s="9">
        <v>92.82999999999998</v>
      </c>
      <c r="O280" s="9">
        <v>160.98</v>
      </c>
      <c r="Q280" s="9">
        <f t="shared" si="82"/>
        <v>-68.15</v>
      </c>
      <c r="S280" s="21">
        <f t="shared" si="83"/>
        <v>-0.4233445148465649</v>
      </c>
      <c r="U280" s="9">
        <v>148.23</v>
      </c>
      <c r="W280" s="9">
        <v>-46.53</v>
      </c>
      <c r="Y280" s="9">
        <f t="shared" si="84"/>
        <v>194.76</v>
      </c>
      <c r="AA280" s="21">
        <f t="shared" si="85"/>
        <v>4.18568665377176</v>
      </c>
      <c r="AC280" s="9">
        <v>1090.18</v>
      </c>
      <c r="AE280" s="9">
        <v>2739.759</v>
      </c>
      <c r="AG280" s="9">
        <f t="shared" si="86"/>
        <v>-1649.579</v>
      </c>
      <c r="AI280" s="21">
        <f t="shared" si="87"/>
        <v>-0.6020890888578155</v>
      </c>
    </row>
    <row r="281" spans="1:35" ht="12.75" outlineLevel="1">
      <c r="A281" s="1" t="s">
        <v>724</v>
      </c>
      <c r="B281" s="16" t="s">
        <v>725</v>
      </c>
      <c r="C281" s="1" t="s">
        <v>1238</v>
      </c>
      <c r="E281" s="5">
        <v>2.56</v>
      </c>
      <c r="G281" s="5">
        <v>1134.1100000000001</v>
      </c>
      <c r="I281" s="9">
        <f t="shared" si="80"/>
        <v>-1131.5500000000002</v>
      </c>
      <c r="K281" s="21">
        <f t="shared" si="81"/>
        <v>-0.9977427233689854</v>
      </c>
      <c r="M281" s="9">
        <v>3828.58</v>
      </c>
      <c r="O281" s="9">
        <v>5352.75</v>
      </c>
      <c r="Q281" s="9">
        <f t="shared" si="82"/>
        <v>-1524.17</v>
      </c>
      <c r="S281" s="21">
        <f t="shared" si="83"/>
        <v>-0.28474522441735556</v>
      </c>
      <c r="U281" s="9">
        <v>2132.88</v>
      </c>
      <c r="W281" s="9">
        <v>5351.34</v>
      </c>
      <c r="Y281" s="9">
        <f t="shared" si="84"/>
        <v>-3218.46</v>
      </c>
      <c r="AA281" s="21">
        <f t="shared" si="85"/>
        <v>-0.6014306697014206</v>
      </c>
      <c r="AC281" s="9">
        <v>19960.920000000002</v>
      </c>
      <c r="AE281" s="9">
        <v>13656.367</v>
      </c>
      <c r="AG281" s="9">
        <f t="shared" si="86"/>
        <v>6304.553000000002</v>
      </c>
      <c r="AI281" s="21">
        <f t="shared" si="87"/>
        <v>0.46165667633273194</v>
      </c>
    </row>
    <row r="282" spans="1:35" ht="12.75" outlineLevel="1">
      <c r="A282" s="1" t="s">
        <v>726</v>
      </c>
      <c r="B282" s="16" t="s">
        <v>727</v>
      </c>
      <c r="C282" s="1" t="s">
        <v>1239</v>
      </c>
      <c r="E282" s="5">
        <v>281361.41000000003</v>
      </c>
      <c r="G282" s="5">
        <v>365584.58</v>
      </c>
      <c r="I282" s="9">
        <f t="shared" si="80"/>
        <v>-84223.16999999998</v>
      </c>
      <c r="K282" s="21">
        <f t="shared" si="81"/>
        <v>-0.23037943777606806</v>
      </c>
      <c r="M282" s="9">
        <v>904353.3200000001</v>
      </c>
      <c r="O282" s="9">
        <v>945082.5700000001</v>
      </c>
      <c r="Q282" s="9">
        <f t="shared" si="82"/>
        <v>-40729.25</v>
      </c>
      <c r="S282" s="21">
        <f t="shared" si="83"/>
        <v>-0.04309596991086186</v>
      </c>
      <c r="U282" s="9">
        <v>562722.8200000001</v>
      </c>
      <c r="W282" s="9">
        <v>731169.16</v>
      </c>
      <c r="Y282" s="9">
        <f t="shared" si="84"/>
        <v>-168446.33999999997</v>
      </c>
      <c r="AA282" s="21">
        <f t="shared" si="85"/>
        <v>-0.23037943777606806</v>
      </c>
      <c r="AC282" s="9">
        <v>3931119.66</v>
      </c>
      <c r="AE282" s="9">
        <v>2896264.47</v>
      </c>
      <c r="AG282" s="9">
        <f t="shared" si="86"/>
        <v>1034855.19</v>
      </c>
      <c r="AI282" s="21">
        <f t="shared" si="87"/>
        <v>0.3573068691478993</v>
      </c>
    </row>
    <row r="283" spans="1:35" ht="12.75" outlineLevel="1">
      <c r="A283" s="1" t="s">
        <v>728</v>
      </c>
      <c r="B283" s="16" t="s">
        <v>729</v>
      </c>
      <c r="C283" s="1" t="s">
        <v>1240</v>
      </c>
      <c r="E283" s="5">
        <v>103321.47</v>
      </c>
      <c r="G283" s="5">
        <v>155341.53</v>
      </c>
      <c r="I283" s="9">
        <f t="shared" si="80"/>
        <v>-52020.06</v>
      </c>
      <c r="K283" s="21">
        <f t="shared" si="81"/>
        <v>-0.33487541934214243</v>
      </c>
      <c r="M283" s="9">
        <v>430042.93000000005</v>
      </c>
      <c r="O283" s="9">
        <v>448592.45</v>
      </c>
      <c r="Q283" s="9">
        <f t="shared" si="82"/>
        <v>-18549.51999999996</v>
      </c>
      <c r="S283" s="21">
        <f t="shared" si="83"/>
        <v>-0.04135049531038688</v>
      </c>
      <c r="U283" s="9">
        <v>224345.1</v>
      </c>
      <c r="W283" s="9">
        <v>326810.59</v>
      </c>
      <c r="Y283" s="9">
        <f t="shared" si="84"/>
        <v>-102465.49000000002</v>
      </c>
      <c r="AA283" s="21">
        <f t="shared" si="85"/>
        <v>-0.31353173102499526</v>
      </c>
      <c r="AC283" s="9">
        <v>1511290.9700000002</v>
      </c>
      <c r="AE283" s="9">
        <v>1560814.438</v>
      </c>
      <c r="AG283" s="9">
        <f t="shared" si="86"/>
        <v>-49523.46799999988</v>
      </c>
      <c r="AI283" s="21">
        <f t="shared" si="87"/>
        <v>-0.03172924775315275</v>
      </c>
    </row>
    <row r="284" spans="1:35" ht="12.75" outlineLevel="1">
      <c r="A284" s="1" t="s">
        <v>730</v>
      </c>
      <c r="B284" s="16" t="s">
        <v>731</v>
      </c>
      <c r="C284" s="1" t="s">
        <v>1241</v>
      </c>
      <c r="E284" s="5">
        <v>0</v>
      </c>
      <c r="G284" s="5">
        <v>0</v>
      </c>
      <c r="I284" s="9">
        <f t="shared" si="80"/>
        <v>0</v>
      </c>
      <c r="K284" s="21">
        <f t="shared" si="81"/>
        <v>0</v>
      </c>
      <c r="M284" s="9">
        <v>7258.62</v>
      </c>
      <c r="O284" s="9">
        <v>32732.43</v>
      </c>
      <c r="Q284" s="9">
        <f t="shared" si="82"/>
        <v>-25473.81</v>
      </c>
      <c r="S284" s="21">
        <f t="shared" si="83"/>
        <v>-0.7782437784179177</v>
      </c>
      <c r="U284" s="9">
        <v>0</v>
      </c>
      <c r="W284" s="9">
        <v>0</v>
      </c>
      <c r="Y284" s="9">
        <f t="shared" si="84"/>
        <v>0</v>
      </c>
      <c r="AA284" s="21">
        <f t="shared" si="85"/>
        <v>0</v>
      </c>
      <c r="AC284" s="9">
        <v>20598.34</v>
      </c>
      <c r="AE284" s="9">
        <v>31262.9</v>
      </c>
      <c r="AG284" s="9">
        <f t="shared" si="86"/>
        <v>-10664.560000000001</v>
      </c>
      <c r="AI284" s="21">
        <f t="shared" si="87"/>
        <v>-0.3411251035572516</v>
      </c>
    </row>
    <row r="285" spans="1:35" ht="12.75" outlineLevel="1">
      <c r="A285" s="1" t="s">
        <v>732</v>
      </c>
      <c r="B285" s="16" t="s">
        <v>733</v>
      </c>
      <c r="C285" s="1" t="s">
        <v>1242</v>
      </c>
      <c r="E285" s="5">
        <v>166.67000000000002</v>
      </c>
      <c r="G285" s="5">
        <v>250</v>
      </c>
      <c r="I285" s="9">
        <f t="shared" si="80"/>
        <v>-83.32999999999998</v>
      </c>
      <c r="K285" s="21">
        <f t="shared" si="81"/>
        <v>-0.33331999999999995</v>
      </c>
      <c r="M285" s="9">
        <v>566.6600000000001</v>
      </c>
      <c r="O285" s="9">
        <v>936.9200000000001</v>
      </c>
      <c r="Q285" s="9">
        <f t="shared" si="82"/>
        <v>-370.26</v>
      </c>
      <c r="S285" s="21">
        <f t="shared" si="83"/>
        <v>-0.39518848994577976</v>
      </c>
      <c r="U285" s="9">
        <v>333.34000000000003</v>
      </c>
      <c r="W285" s="9">
        <v>500</v>
      </c>
      <c r="Y285" s="9">
        <f t="shared" si="84"/>
        <v>-166.65999999999997</v>
      </c>
      <c r="AA285" s="21">
        <f t="shared" si="85"/>
        <v>-0.33331999999999995</v>
      </c>
      <c r="AC285" s="9">
        <v>2633.19</v>
      </c>
      <c r="AE285" s="9">
        <v>5743.03</v>
      </c>
      <c r="AG285" s="9">
        <f t="shared" si="86"/>
        <v>-3109.8399999999997</v>
      </c>
      <c r="AI285" s="21">
        <f t="shared" si="87"/>
        <v>-0.5414981290364146</v>
      </c>
    </row>
    <row r="286" spans="1:35" ht="12.75" outlineLevel="1">
      <c r="A286" s="1" t="s">
        <v>734</v>
      </c>
      <c r="B286" s="16" t="s">
        <v>735</v>
      </c>
      <c r="C286" s="1" t="s">
        <v>1243</v>
      </c>
      <c r="E286" s="5">
        <v>-101491.88</v>
      </c>
      <c r="G286" s="5">
        <v>-28028.16</v>
      </c>
      <c r="I286" s="9">
        <f t="shared" si="80"/>
        <v>-73463.72</v>
      </c>
      <c r="K286" s="21">
        <f t="shared" si="81"/>
        <v>-2.6210682399415446</v>
      </c>
      <c r="M286" s="9">
        <v>-260260.12</v>
      </c>
      <c r="O286" s="9">
        <v>-104099.88500000001</v>
      </c>
      <c r="Q286" s="9">
        <f t="shared" si="82"/>
        <v>-156160.235</v>
      </c>
      <c r="S286" s="21">
        <f t="shared" si="83"/>
        <v>-1.5000999760950742</v>
      </c>
      <c r="U286" s="9">
        <v>-191500.27</v>
      </c>
      <c r="W286" s="9">
        <v>-71156.44</v>
      </c>
      <c r="Y286" s="9">
        <f t="shared" si="84"/>
        <v>-120343.82999999999</v>
      </c>
      <c r="AA286" s="21">
        <f t="shared" si="85"/>
        <v>-1.691257038716383</v>
      </c>
      <c r="AC286" s="9">
        <v>-687373.65</v>
      </c>
      <c r="AE286" s="9">
        <v>-404229.84</v>
      </c>
      <c r="AG286" s="9">
        <f t="shared" si="86"/>
        <v>-283143.81</v>
      </c>
      <c r="AI286" s="21">
        <f t="shared" si="87"/>
        <v>-0.700452519784289</v>
      </c>
    </row>
    <row r="287" spans="1:35" ht="12.75" outlineLevel="1">
      <c r="A287" s="1" t="s">
        <v>736</v>
      </c>
      <c r="B287" s="16" t="s">
        <v>737</v>
      </c>
      <c r="C287" s="1" t="s">
        <v>1244</v>
      </c>
      <c r="E287" s="5">
        <v>-136867.23</v>
      </c>
      <c r="G287" s="5">
        <v>-119165.23</v>
      </c>
      <c r="I287" s="9">
        <f t="shared" si="80"/>
        <v>-17702.000000000015</v>
      </c>
      <c r="K287" s="21">
        <f t="shared" si="81"/>
        <v>-0.14855004265925567</v>
      </c>
      <c r="M287" s="9">
        <v>-425957.44</v>
      </c>
      <c r="O287" s="9">
        <v>-455155.87100000004</v>
      </c>
      <c r="Q287" s="9">
        <f t="shared" si="82"/>
        <v>29198.43100000004</v>
      </c>
      <c r="S287" s="21">
        <f t="shared" si="83"/>
        <v>0.06415039958915533</v>
      </c>
      <c r="U287" s="9">
        <v>-257857.53</v>
      </c>
      <c r="W287" s="9">
        <v>-310117.03</v>
      </c>
      <c r="Y287" s="9">
        <f t="shared" si="84"/>
        <v>52259.50000000003</v>
      </c>
      <c r="AA287" s="21">
        <f t="shared" si="85"/>
        <v>0.1685154149709225</v>
      </c>
      <c r="AC287" s="9">
        <v>-1754729.495</v>
      </c>
      <c r="AE287" s="9">
        <v>-1756490.365</v>
      </c>
      <c r="AG287" s="9">
        <f t="shared" si="86"/>
        <v>1760.869999999879</v>
      </c>
      <c r="AI287" s="21">
        <f t="shared" si="87"/>
        <v>0.0010024934010952455</v>
      </c>
    </row>
    <row r="288" spans="1:35" ht="12.75" outlineLevel="1">
      <c r="A288" s="1" t="s">
        <v>738</v>
      </c>
      <c r="B288" s="16" t="s">
        <v>739</v>
      </c>
      <c r="C288" s="1" t="s">
        <v>1245</v>
      </c>
      <c r="E288" s="5">
        <v>-39702.49</v>
      </c>
      <c r="G288" s="5">
        <v>-51206</v>
      </c>
      <c r="I288" s="9">
        <f t="shared" si="80"/>
        <v>11503.510000000002</v>
      </c>
      <c r="K288" s="21">
        <f t="shared" si="81"/>
        <v>0.22465160332773507</v>
      </c>
      <c r="M288" s="9">
        <v>-137124.91</v>
      </c>
      <c r="O288" s="9">
        <v>-179493.664</v>
      </c>
      <c r="Q288" s="9">
        <f t="shared" si="82"/>
        <v>42368.753999999986</v>
      </c>
      <c r="S288" s="21">
        <f t="shared" si="83"/>
        <v>0.2360459587030325</v>
      </c>
      <c r="U288" s="9">
        <v>-79644.87</v>
      </c>
      <c r="W288" s="9">
        <v>-126887.2</v>
      </c>
      <c r="Y288" s="9">
        <f t="shared" si="84"/>
        <v>47242.33</v>
      </c>
      <c r="AA288" s="21">
        <f t="shared" si="85"/>
        <v>0.3723175387273106</v>
      </c>
      <c r="AC288" s="9">
        <v>-506155.556</v>
      </c>
      <c r="AE288" s="9">
        <v>-644846.098</v>
      </c>
      <c r="AG288" s="9">
        <f t="shared" si="86"/>
        <v>138690.54200000002</v>
      </c>
      <c r="AI288" s="21">
        <f t="shared" si="87"/>
        <v>0.21507541478525008</v>
      </c>
    </row>
    <row r="289" spans="1:35" ht="12.75" outlineLevel="1">
      <c r="A289" s="1" t="s">
        <v>740</v>
      </c>
      <c r="B289" s="16" t="s">
        <v>741</v>
      </c>
      <c r="C289" s="1" t="s">
        <v>1246</v>
      </c>
      <c r="E289" s="5">
        <v>-64368.12</v>
      </c>
      <c r="G289" s="5">
        <v>-64082.62</v>
      </c>
      <c r="I289" s="9">
        <f t="shared" si="80"/>
        <v>-285.5</v>
      </c>
      <c r="K289" s="21">
        <f t="shared" si="81"/>
        <v>-0.004455186133151235</v>
      </c>
      <c r="M289" s="9">
        <v>-223655.44</v>
      </c>
      <c r="O289" s="9">
        <v>-222460.37</v>
      </c>
      <c r="Q289" s="9">
        <f t="shared" si="82"/>
        <v>-1195.070000000007</v>
      </c>
      <c r="S289" s="21">
        <f t="shared" si="83"/>
        <v>-0.00537205795351328</v>
      </c>
      <c r="U289" s="9">
        <v>-124825.34</v>
      </c>
      <c r="W289" s="9">
        <v>-168788.93</v>
      </c>
      <c r="Y289" s="9">
        <f t="shared" si="84"/>
        <v>43963.59</v>
      </c>
      <c r="AA289" s="21">
        <f t="shared" si="85"/>
        <v>0.2604648894924566</v>
      </c>
      <c r="AC289" s="9">
        <v>-893780.4419999999</v>
      </c>
      <c r="AE289" s="9">
        <v>-728736.4639999999</v>
      </c>
      <c r="AG289" s="9">
        <f t="shared" si="86"/>
        <v>-165043.978</v>
      </c>
      <c r="AI289" s="21">
        <f t="shared" si="87"/>
        <v>-0.22647964820379843</v>
      </c>
    </row>
    <row r="290" spans="1:35" ht="12.75" outlineLevel="1">
      <c r="A290" s="1" t="s">
        <v>742</v>
      </c>
      <c r="B290" s="16" t="s">
        <v>743</v>
      </c>
      <c r="C290" s="1" t="s">
        <v>1247</v>
      </c>
      <c r="E290" s="5">
        <v>-112242.54000000001</v>
      </c>
      <c r="G290" s="5">
        <v>-83302.57</v>
      </c>
      <c r="I290" s="9">
        <f t="shared" si="80"/>
        <v>-28939.97</v>
      </c>
      <c r="K290" s="21">
        <f t="shared" si="81"/>
        <v>-0.3474078890963388</v>
      </c>
      <c r="M290" s="9">
        <v>-299430.59</v>
      </c>
      <c r="O290" s="9">
        <v>-243520.9</v>
      </c>
      <c r="Q290" s="9">
        <f t="shared" si="82"/>
        <v>-55909.69000000003</v>
      </c>
      <c r="S290" s="21">
        <f t="shared" si="83"/>
        <v>-0.22958887717645604</v>
      </c>
      <c r="U290" s="9">
        <v>-202127.38</v>
      </c>
      <c r="W290" s="9">
        <v>-186382.43</v>
      </c>
      <c r="Y290" s="9">
        <f t="shared" si="84"/>
        <v>-15744.950000000012</v>
      </c>
      <c r="AA290" s="21">
        <f t="shared" si="85"/>
        <v>-0.08447657861312363</v>
      </c>
      <c r="AC290" s="9">
        <v>-1005024.9</v>
      </c>
      <c r="AE290" s="9">
        <v>-893568.3189999999</v>
      </c>
      <c r="AG290" s="9">
        <f t="shared" si="86"/>
        <v>-111456.58100000012</v>
      </c>
      <c r="AI290" s="21">
        <f t="shared" si="87"/>
        <v>-0.12473201951109027</v>
      </c>
    </row>
    <row r="291" spans="1:35" ht="12.75" outlineLevel="1">
      <c r="A291" s="1" t="s">
        <v>744</v>
      </c>
      <c r="B291" s="16" t="s">
        <v>745</v>
      </c>
      <c r="C291" s="1" t="s">
        <v>1248</v>
      </c>
      <c r="E291" s="5">
        <v>-81354.6</v>
      </c>
      <c r="G291" s="5">
        <v>-77642.5</v>
      </c>
      <c r="I291" s="9">
        <f t="shared" si="80"/>
        <v>-3712.100000000006</v>
      </c>
      <c r="K291" s="21">
        <f t="shared" si="81"/>
        <v>-0.04781015552049465</v>
      </c>
      <c r="M291" s="9">
        <v>-234990.92</v>
      </c>
      <c r="O291" s="9">
        <v>-235652.91</v>
      </c>
      <c r="Q291" s="9">
        <f t="shared" si="82"/>
        <v>661.9899999999907</v>
      </c>
      <c r="S291" s="21">
        <f t="shared" si="83"/>
        <v>0.0028091738820453806</v>
      </c>
      <c r="U291" s="9">
        <v>-162709.2</v>
      </c>
      <c r="W291" s="9">
        <v>-155285</v>
      </c>
      <c r="Y291" s="9">
        <f t="shared" si="84"/>
        <v>-7424.200000000012</v>
      </c>
      <c r="AA291" s="21">
        <f t="shared" si="85"/>
        <v>-0.04781015552049465</v>
      </c>
      <c r="AC291" s="9">
        <v>-874804.8400000001</v>
      </c>
      <c r="AE291" s="9">
        <v>-951130.9400000001</v>
      </c>
      <c r="AG291" s="9">
        <f t="shared" si="86"/>
        <v>76326.09999999998</v>
      </c>
      <c r="AI291" s="21">
        <f t="shared" si="87"/>
        <v>0.08024773119040789</v>
      </c>
    </row>
    <row r="292" spans="1:35" ht="12.75" outlineLevel="1">
      <c r="A292" s="1" t="s">
        <v>746</v>
      </c>
      <c r="B292" s="16" t="s">
        <v>747</v>
      </c>
      <c r="C292" s="1" t="s">
        <v>1249</v>
      </c>
      <c r="E292" s="5">
        <v>-3092.9300000000003</v>
      </c>
      <c r="G292" s="5">
        <v>22407.9</v>
      </c>
      <c r="I292" s="9">
        <f t="shared" si="80"/>
        <v>-25500.83</v>
      </c>
      <c r="K292" s="21">
        <f t="shared" si="81"/>
        <v>-1.1380285524301696</v>
      </c>
      <c r="M292" s="9">
        <v>80659.37</v>
      </c>
      <c r="O292" s="9">
        <v>155174.12</v>
      </c>
      <c r="Q292" s="9">
        <f t="shared" si="82"/>
        <v>-74514.75</v>
      </c>
      <c r="S292" s="21">
        <f t="shared" si="83"/>
        <v>-0.48020088659114035</v>
      </c>
      <c r="U292" s="9">
        <v>-40740.47</v>
      </c>
      <c r="W292" s="9">
        <v>104245.03</v>
      </c>
      <c r="Y292" s="9">
        <f t="shared" si="84"/>
        <v>-144985.5</v>
      </c>
      <c r="AA292" s="21">
        <f t="shared" si="85"/>
        <v>-1.390814506936206</v>
      </c>
      <c r="AC292" s="9">
        <v>-20860.48</v>
      </c>
      <c r="AE292" s="9">
        <v>3041.679999999993</v>
      </c>
      <c r="AG292" s="9">
        <f t="shared" si="86"/>
        <v>-23902.159999999993</v>
      </c>
      <c r="AI292" s="21">
        <f t="shared" si="87"/>
        <v>-7.858209936613992</v>
      </c>
    </row>
    <row r="293" spans="1:35" ht="12.75" outlineLevel="1">
      <c r="A293" s="1" t="s">
        <v>748</v>
      </c>
      <c r="B293" s="16" t="s">
        <v>749</v>
      </c>
      <c r="C293" s="1" t="s">
        <v>1250</v>
      </c>
      <c r="E293" s="5">
        <v>17466.86</v>
      </c>
      <c r="G293" s="5">
        <v>14527.62</v>
      </c>
      <c r="I293" s="9">
        <f aca="true" t="shared" si="88" ref="I293:I317">+E293-G293</f>
        <v>2939.24</v>
      </c>
      <c r="K293" s="21">
        <f aca="true" t="shared" si="89" ref="K293:K317">IF(G293&lt;0,IF(I293=0,0,IF(OR(G293=0,E293=0),"N.M.",IF(ABS(I293/G293)&gt;=10,"N.M.",I293/(-G293)))),IF(I293=0,0,IF(OR(G293=0,E293=0),"N.M.",IF(ABS(I293/G293)&gt;=10,"N.M.",I293/G293))))</f>
        <v>0.20232082061617798</v>
      </c>
      <c r="M293" s="9">
        <v>44790.18</v>
      </c>
      <c r="O293" s="9">
        <v>47546.75</v>
      </c>
      <c r="Q293" s="9">
        <f aca="true" t="shared" si="90" ref="Q293:Q317">(+M293-O293)</f>
        <v>-2756.5699999999997</v>
      </c>
      <c r="S293" s="21">
        <f aca="true" t="shared" si="91" ref="S293:S317">IF(O293&lt;0,IF(Q293=0,0,IF(OR(O293=0,M293=0),"N.M.",IF(ABS(Q293/O293)&gt;=10,"N.M.",Q293/(-O293)))),IF(Q293=0,0,IF(OR(O293=0,M293=0),"N.M.",IF(ABS(Q293/O293)&gt;=10,"N.M.",Q293/O293))))</f>
        <v>-0.0579759920499298</v>
      </c>
      <c r="U293" s="9">
        <v>29341.09</v>
      </c>
      <c r="W293" s="9">
        <v>27349.38</v>
      </c>
      <c r="Y293" s="9">
        <f aca="true" t="shared" si="92" ref="Y293:Y317">(+U293-W293)</f>
        <v>1991.7099999999991</v>
      </c>
      <c r="AA293" s="21">
        <f aca="true" t="shared" si="93" ref="AA293:AA317">IF(W293&lt;0,IF(Y293=0,0,IF(OR(W293=0,U293=0),"N.M.",IF(ABS(Y293/W293)&gt;=10,"N.M.",Y293/(-W293)))),IF(Y293=0,0,IF(OR(W293=0,U293=0),"N.M.",IF(ABS(Y293/W293)&gt;=10,"N.M.",Y293/W293))))</f>
        <v>0.07282468560530436</v>
      </c>
      <c r="AC293" s="9">
        <v>186536.56</v>
      </c>
      <c r="AE293" s="9">
        <v>182516.23</v>
      </c>
      <c r="AG293" s="9">
        <f aca="true" t="shared" si="94" ref="AG293:AG317">(+AC293-AE293)</f>
        <v>4020.329999999987</v>
      </c>
      <c r="AI293" s="21">
        <f aca="true" t="shared" si="95" ref="AI293:AI317">IF(AE293&lt;0,IF(AG293=0,0,IF(OR(AE293=0,AC293=0),"N.M.",IF(ABS(AG293/AE293)&gt;=10,"N.M.",AG293/(-AE293)))),IF(AG293=0,0,IF(OR(AE293=0,AC293=0),"N.M.",IF(ABS(AG293/AE293)&gt;=10,"N.M.",AG293/AE293))))</f>
        <v>0.022027246563223375</v>
      </c>
    </row>
    <row r="294" spans="1:35" ht="12.75" outlineLevel="1">
      <c r="A294" s="1" t="s">
        <v>750</v>
      </c>
      <c r="B294" s="16" t="s">
        <v>751</v>
      </c>
      <c r="C294" s="1" t="s">
        <v>1251</v>
      </c>
      <c r="E294" s="5">
        <v>14.94</v>
      </c>
      <c r="G294" s="5">
        <v>32.65</v>
      </c>
      <c r="I294" s="9">
        <f t="shared" si="88"/>
        <v>-17.71</v>
      </c>
      <c r="K294" s="21">
        <f t="shared" si="89"/>
        <v>-0.5424196018376723</v>
      </c>
      <c r="M294" s="9">
        <v>7.199999999999999</v>
      </c>
      <c r="O294" s="9">
        <v>37.39</v>
      </c>
      <c r="Q294" s="9">
        <f t="shared" si="90"/>
        <v>-30.19</v>
      </c>
      <c r="S294" s="21">
        <f t="shared" si="91"/>
        <v>-0.8074351430863868</v>
      </c>
      <c r="U294" s="9">
        <v>7.43</v>
      </c>
      <c r="W294" s="9">
        <v>34.28</v>
      </c>
      <c r="Y294" s="9">
        <f t="shared" si="92"/>
        <v>-26.85</v>
      </c>
      <c r="AA294" s="21">
        <f t="shared" si="93"/>
        <v>-0.7832555425904317</v>
      </c>
      <c r="AC294" s="9">
        <v>-22.490000000000002</v>
      </c>
      <c r="AE294" s="9">
        <v>37.39</v>
      </c>
      <c r="AG294" s="9">
        <f t="shared" si="94"/>
        <v>-59.88</v>
      </c>
      <c r="AI294" s="21">
        <f t="shared" si="95"/>
        <v>-1.6014977266648838</v>
      </c>
    </row>
    <row r="295" spans="1:35" ht="12.75" outlineLevel="1">
      <c r="A295" s="1" t="s">
        <v>752</v>
      </c>
      <c r="B295" s="16" t="s">
        <v>753</v>
      </c>
      <c r="C295" s="1" t="s">
        <v>1252</v>
      </c>
      <c r="E295" s="5">
        <v>-5.0600000000000005</v>
      </c>
      <c r="G295" s="5">
        <v>33.22</v>
      </c>
      <c r="I295" s="9">
        <f t="shared" si="88"/>
        <v>-38.28</v>
      </c>
      <c r="K295" s="21">
        <f t="shared" si="89"/>
        <v>-1.152317880794702</v>
      </c>
      <c r="M295" s="9">
        <v>-214.53</v>
      </c>
      <c r="O295" s="9">
        <v>47.790000000000006</v>
      </c>
      <c r="Q295" s="9">
        <f t="shared" si="90"/>
        <v>-262.32</v>
      </c>
      <c r="S295" s="21">
        <f t="shared" si="91"/>
        <v>-5.48901443816698</v>
      </c>
      <c r="U295" s="9">
        <v>-24.54</v>
      </c>
      <c r="W295" s="9">
        <v>34.800000000000004</v>
      </c>
      <c r="Y295" s="9">
        <f t="shared" si="92"/>
        <v>-59.34</v>
      </c>
      <c r="AA295" s="21">
        <f t="shared" si="93"/>
        <v>-1.7051724137931032</v>
      </c>
      <c r="AC295" s="9">
        <v>-2.289999999999999</v>
      </c>
      <c r="AE295" s="9">
        <v>47.790000000000006</v>
      </c>
      <c r="AG295" s="9">
        <f t="shared" si="94"/>
        <v>-50.080000000000005</v>
      </c>
      <c r="AI295" s="21">
        <f t="shared" si="95"/>
        <v>-1.0479179744716467</v>
      </c>
    </row>
    <row r="296" spans="1:35" ht="12.75" outlineLevel="1">
      <c r="A296" s="1" t="s">
        <v>754</v>
      </c>
      <c r="B296" s="16" t="s">
        <v>755</v>
      </c>
      <c r="C296" s="1" t="s">
        <v>1253</v>
      </c>
      <c r="E296" s="5">
        <v>-101.95</v>
      </c>
      <c r="G296" s="5">
        <v>28.02</v>
      </c>
      <c r="I296" s="9">
        <f t="shared" si="88"/>
        <v>-129.97</v>
      </c>
      <c r="K296" s="21">
        <f t="shared" si="89"/>
        <v>-4.638472519628837</v>
      </c>
      <c r="M296" s="9">
        <v>1931.98</v>
      </c>
      <c r="O296" s="9">
        <v>709.01</v>
      </c>
      <c r="Q296" s="9">
        <f t="shared" si="90"/>
        <v>1222.97</v>
      </c>
      <c r="S296" s="21">
        <f t="shared" si="91"/>
        <v>1.724898097347005</v>
      </c>
      <c r="U296" s="9">
        <v>1542.26</v>
      </c>
      <c r="W296" s="9">
        <v>-1272.22</v>
      </c>
      <c r="Y296" s="9">
        <f t="shared" si="92"/>
        <v>2814.48</v>
      </c>
      <c r="AA296" s="21">
        <f t="shared" si="93"/>
        <v>2.2122588860417225</v>
      </c>
      <c r="AC296" s="9">
        <v>2256.69</v>
      </c>
      <c r="AE296" s="9">
        <v>709.04</v>
      </c>
      <c r="AG296" s="9">
        <f t="shared" si="94"/>
        <v>1547.65</v>
      </c>
      <c r="AI296" s="21">
        <f t="shared" si="95"/>
        <v>2.1827400428748733</v>
      </c>
    </row>
    <row r="297" spans="1:35" ht="12.75" outlineLevel="1">
      <c r="A297" s="1" t="s">
        <v>756</v>
      </c>
      <c r="B297" s="16" t="s">
        <v>757</v>
      </c>
      <c r="C297" s="1" t="s">
        <v>1254</v>
      </c>
      <c r="E297" s="5">
        <v>0</v>
      </c>
      <c r="G297" s="5">
        <v>0</v>
      </c>
      <c r="I297" s="9">
        <f t="shared" si="88"/>
        <v>0</v>
      </c>
      <c r="K297" s="21">
        <f t="shared" si="89"/>
        <v>0</v>
      </c>
      <c r="M297" s="9">
        <v>0</v>
      </c>
      <c r="O297" s="9">
        <v>0</v>
      </c>
      <c r="Q297" s="9">
        <f t="shared" si="90"/>
        <v>0</v>
      </c>
      <c r="S297" s="21">
        <f t="shared" si="91"/>
        <v>0</v>
      </c>
      <c r="U297" s="9">
        <v>0</v>
      </c>
      <c r="W297" s="9">
        <v>0</v>
      </c>
      <c r="Y297" s="9">
        <f t="shared" si="92"/>
        <v>0</v>
      </c>
      <c r="AA297" s="21">
        <f t="shared" si="93"/>
        <v>0</v>
      </c>
      <c r="AC297" s="9">
        <v>0</v>
      </c>
      <c r="AE297" s="9">
        <v>77.60000000000001</v>
      </c>
      <c r="AG297" s="9">
        <f t="shared" si="94"/>
        <v>-77.60000000000001</v>
      </c>
      <c r="AI297" s="21" t="str">
        <f t="shared" si="95"/>
        <v>N.M.</v>
      </c>
    </row>
    <row r="298" spans="1:35" ht="12.75" outlineLevel="1">
      <c r="A298" s="1" t="s">
        <v>758</v>
      </c>
      <c r="B298" s="16" t="s">
        <v>759</v>
      </c>
      <c r="C298" s="1" t="s">
        <v>1255</v>
      </c>
      <c r="E298" s="5">
        <v>198</v>
      </c>
      <c r="G298" s="5">
        <v>0</v>
      </c>
      <c r="I298" s="9">
        <f t="shared" si="88"/>
        <v>198</v>
      </c>
      <c r="K298" s="21" t="str">
        <f t="shared" si="89"/>
        <v>N.M.</v>
      </c>
      <c r="M298" s="9">
        <v>8965.899999999994</v>
      </c>
      <c r="O298" s="9">
        <v>6313.98</v>
      </c>
      <c r="Q298" s="9">
        <f t="shared" si="90"/>
        <v>2651.9199999999946</v>
      </c>
      <c r="S298" s="21">
        <f t="shared" si="91"/>
        <v>0.4200076655295067</v>
      </c>
      <c r="U298" s="9">
        <v>-242829.1</v>
      </c>
      <c r="W298" s="9">
        <v>3313.98</v>
      </c>
      <c r="Y298" s="9">
        <f t="shared" si="92"/>
        <v>-246143.08000000002</v>
      </c>
      <c r="AA298" s="21" t="str">
        <f t="shared" si="93"/>
        <v>N.M.</v>
      </c>
      <c r="AC298" s="9">
        <v>26403.949999999983</v>
      </c>
      <c r="AE298" s="9">
        <v>12370.84</v>
      </c>
      <c r="AG298" s="9">
        <f t="shared" si="94"/>
        <v>14033.109999999982</v>
      </c>
      <c r="AI298" s="21">
        <f t="shared" si="95"/>
        <v>1.1343700185274388</v>
      </c>
    </row>
    <row r="299" spans="1:35" ht="12.75" outlineLevel="1">
      <c r="A299" s="1" t="s">
        <v>760</v>
      </c>
      <c r="B299" s="16" t="s">
        <v>761</v>
      </c>
      <c r="C299" s="1" t="s">
        <v>1256</v>
      </c>
      <c r="E299" s="5">
        <v>0</v>
      </c>
      <c r="G299" s="5">
        <v>0</v>
      </c>
      <c r="I299" s="9">
        <f t="shared" si="88"/>
        <v>0</v>
      </c>
      <c r="K299" s="21">
        <f t="shared" si="89"/>
        <v>0</v>
      </c>
      <c r="M299" s="9">
        <v>0</v>
      </c>
      <c r="O299" s="9">
        <v>0</v>
      </c>
      <c r="Q299" s="9">
        <f t="shared" si="90"/>
        <v>0</v>
      </c>
      <c r="S299" s="21">
        <f t="shared" si="91"/>
        <v>0</v>
      </c>
      <c r="U299" s="9">
        <v>0</v>
      </c>
      <c r="W299" s="9">
        <v>0</v>
      </c>
      <c r="Y299" s="9">
        <f t="shared" si="92"/>
        <v>0</v>
      </c>
      <c r="AA299" s="21">
        <f t="shared" si="93"/>
        <v>0</v>
      </c>
      <c r="AC299" s="9">
        <v>1500</v>
      </c>
      <c r="AE299" s="9">
        <v>1500</v>
      </c>
      <c r="AG299" s="9">
        <f t="shared" si="94"/>
        <v>0</v>
      </c>
      <c r="AI299" s="21">
        <f t="shared" si="95"/>
        <v>0</v>
      </c>
    </row>
    <row r="300" spans="1:35" ht="12.75" outlineLevel="1">
      <c r="A300" s="1" t="s">
        <v>762</v>
      </c>
      <c r="B300" s="16" t="s">
        <v>763</v>
      </c>
      <c r="C300" s="1" t="s">
        <v>1257</v>
      </c>
      <c r="E300" s="5">
        <v>0</v>
      </c>
      <c r="G300" s="5">
        <v>0</v>
      </c>
      <c r="I300" s="9">
        <f t="shared" si="88"/>
        <v>0</v>
      </c>
      <c r="K300" s="21">
        <f t="shared" si="89"/>
        <v>0</v>
      </c>
      <c r="M300" s="9">
        <v>0</v>
      </c>
      <c r="O300" s="9">
        <v>2.25</v>
      </c>
      <c r="Q300" s="9">
        <f t="shared" si="90"/>
        <v>-2.25</v>
      </c>
      <c r="S300" s="21" t="str">
        <f t="shared" si="91"/>
        <v>N.M.</v>
      </c>
      <c r="U300" s="9">
        <v>0</v>
      </c>
      <c r="W300" s="9">
        <v>0</v>
      </c>
      <c r="Y300" s="9">
        <f t="shared" si="92"/>
        <v>0</v>
      </c>
      <c r="AA300" s="21">
        <f t="shared" si="93"/>
        <v>0</v>
      </c>
      <c r="AC300" s="9">
        <v>0</v>
      </c>
      <c r="AE300" s="9">
        <v>2.36</v>
      </c>
      <c r="AG300" s="9">
        <f t="shared" si="94"/>
        <v>-2.36</v>
      </c>
      <c r="AI300" s="21" t="str">
        <f t="shared" si="95"/>
        <v>N.M.</v>
      </c>
    </row>
    <row r="301" spans="1:35" ht="12.75" outlineLevel="1">
      <c r="A301" s="1" t="s">
        <v>764</v>
      </c>
      <c r="B301" s="16" t="s">
        <v>765</v>
      </c>
      <c r="C301" s="1" t="s">
        <v>1258</v>
      </c>
      <c r="E301" s="5">
        <v>0</v>
      </c>
      <c r="G301" s="5">
        <v>0</v>
      </c>
      <c r="I301" s="9">
        <f t="shared" si="88"/>
        <v>0</v>
      </c>
      <c r="K301" s="21">
        <f t="shared" si="89"/>
        <v>0</v>
      </c>
      <c r="M301" s="9">
        <v>0</v>
      </c>
      <c r="O301" s="9">
        <v>0</v>
      </c>
      <c r="Q301" s="9">
        <f t="shared" si="90"/>
        <v>0</v>
      </c>
      <c r="S301" s="21">
        <f t="shared" si="91"/>
        <v>0</v>
      </c>
      <c r="U301" s="9">
        <v>0</v>
      </c>
      <c r="W301" s="9">
        <v>0</v>
      </c>
      <c r="Y301" s="9">
        <f t="shared" si="92"/>
        <v>0</v>
      </c>
      <c r="AA301" s="21">
        <f t="shared" si="93"/>
        <v>0</v>
      </c>
      <c r="AC301" s="9">
        <v>0</v>
      </c>
      <c r="AE301" s="9">
        <v>30</v>
      </c>
      <c r="AG301" s="9">
        <f t="shared" si="94"/>
        <v>-30</v>
      </c>
      <c r="AI301" s="21" t="str">
        <f t="shared" si="95"/>
        <v>N.M.</v>
      </c>
    </row>
    <row r="302" spans="1:35" ht="12.75" outlineLevel="1">
      <c r="A302" s="1" t="s">
        <v>766</v>
      </c>
      <c r="B302" s="16" t="s">
        <v>767</v>
      </c>
      <c r="C302" s="1" t="s">
        <v>1259</v>
      </c>
      <c r="E302" s="5">
        <v>0</v>
      </c>
      <c r="G302" s="5">
        <v>0</v>
      </c>
      <c r="I302" s="9">
        <f t="shared" si="88"/>
        <v>0</v>
      </c>
      <c r="K302" s="21">
        <f t="shared" si="89"/>
        <v>0</v>
      </c>
      <c r="M302" s="9">
        <v>0</v>
      </c>
      <c r="O302" s="9">
        <v>0</v>
      </c>
      <c r="Q302" s="9">
        <f t="shared" si="90"/>
        <v>0</v>
      </c>
      <c r="S302" s="21">
        <f t="shared" si="91"/>
        <v>0</v>
      </c>
      <c r="U302" s="9">
        <v>0</v>
      </c>
      <c r="W302" s="9">
        <v>0</v>
      </c>
      <c r="Y302" s="9">
        <f t="shared" si="92"/>
        <v>0</v>
      </c>
      <c r="AA302" s="21">
        <f t="shared" si="93"/>
        <v>0</v>
      </c>
      <c r="AC302" s="9">
        <v>561.79</v>
      </c>
      <c r="AE302" s="9">
        <v>704.89</v>
      </c>
      <c r="AG302" s="9">
        <f t="shared" si="94"/>
        <v>-143.10000000000002</v>
      </c>
      <c r="AI302" s="21">
        <f t="shared" si="95"/>
        <v>-0.20301039878562616</v>
      </c>
    </row>
    <row r="303" spans="1:35" ht="12.75" outlineLevel="1">
      <c r="A303" s="1" t="s">
        <v>768</v>
      </c>
      <c r="B303" s="16" t="s">
        <v>769</v>
      </c>
      <c r="C303" s="1" t="s">
        <v>1260</v>
      </c>
      <c r="E303" s="5">
        <v>0</v>
      </c>
      <c r="G303" s="5">
        <v>0</v>
      </c>
      <c r="I303" s="9">
        <f t="shared" si="88"/>
        <v>0</v>
      </c>
      <c r="K303" s="21">
        <f t="shared" si="89"/>
        <v>0</v>
      </c>
      <c r="M303" s="9">
        <v>56.49</v>
      </c>
      <c r="O303" s="9">
        <v>451.81</v>
      </c>
      <c r="Q303" s="9">
        <f t="shared" si="90"/>
        <v>-395.32</v>
      </c>
      <c r="S303" s="21">
        <f t="shared" si="91"/>
        <v>-0.8749695668533233</v>
      </c>
      <c r="U303" s="9">
        <v>56.49</v>
      </c>
      <c r="W303" s="9">
        <v>451.81</v>
      </c>
      <c r="Y303" s="9">
        <f t="shared" si="92"/>
        <v>-395.32</v>
      </c>
      <c r="AA303" s="21">
        <f t="shared" si="93"/>
        <v>-0.8749695668533233</v>
      </c>
      <c r="AC303" s="9">
        <v>127.13</v>
      </c>
      <c r="AE303" s="9">
        <v>1146.659</v>
      </c>
      <c r="AG303" s="9">
        <f t="shared" si="94"/>
        <v>-1019.5290000000001</v>
      </c>
      <c r="AI303" s="21">
        <f t="shared" si="95"/>
        <v>-0.8891300726719975</v>
      </c>
    </row>
    <row r="304" spans="1:35" ht="12.75" outlineLevel="1">
      <c r="A304" s="1" t="s">
        <v>770</v>
      </c>
      <c r="B304" s="16" t="s">
        <v>771</v>
      </c>
      <c r="C304" s="1" t="s">
        <v>1261</v>
      </c>
      <c r="E304" s="5">
        <v>57.72</v>
      </c>
      <c r="G304" s="5">
        <v>24.12</v>
      </c>
      <c r="I304" s="9">
        <f t="shared" si="88"/>
        <v>33.599999999999994</v>
      </c>
      <c r="K304" s="21">
        <f t="shared" si="89"/>
        <v>1.3930348258706464</v>
      </c>
      <c r="M304" s="9">
        <v>363.65</v>
      </c>
      <c r="O304" s="9">
        <v>88.54</v>
      </c>
      <c r="Q304" s="9">
        <f t="shared" si="90"/>
        <v>275.10999999999996</v>
      </c>
      <c r="S304" s="21">
        <f t="shared" si="91"/>
        <v>3.107183194036593</v>
      </c>
      <c r="U304" s="9">
        <v>219.17000000000002</v>
      </c>
      <c r="W304" s="9">
        <v>24.12</v>
      </c>
      <c r="Y304" s="9">
        <f t="shared" si="92"/>
        <v>195.05</v>
      </c>
      <c r="AA304" s="21">
        <f t="shared" si="93"/>
        <v>8.086650082918739</v>
      </c>
      <c r="AC304" s="9">
        <v>1320.64</v>
      </c>
      <c r="AE304" s="9">
        <v>923.8000000000001</v>
      </c>
      <c r="AG304" s="9">
        <f t="shared" si="94"/>
        <v>396.84000000000003</v>
      </c>
      <c r="AI304" s="21">
        <f t="shared" si="95"/>
        <v>0.42957350075773976</v>
      </c>
    </row>
    <row r="305" spans="1:35" ht="12.75" outlineLevel="1">
      <c r="A305" s="1" t="s">
        <v>772</v>
      </c>
      <c r="B305" s="16" t="s">
        <v>773</v>
      </c>
      <c r="C305" s="1" t="s">
        <v>1262</v>
      </c>
      <c r="E305" s="5">
        <v>0</v>
      </c>
      <c r="G305" s="5">
        <v>0</v>
      </c>
      <c r="I305" s="9">
        <f t="shared" si="88"/>
        <v>0</v>
      </c>
      <c r="K305" s="21">
        <f t="shared" si="89"/>
        <v>0</v>
      </c>
      <c r="M305" s="9">
        <v>0</v>
      </c>
      <c r="O305" s="9">
        <v>0</v>
      </c>
      <c r="Q305" s="9">
        <f t="shared" si="90"/>
        <v>0</v>
      </c>
      <c r="S305" s="21">
        <f t="shared" si="91"/>
        <v>0</v>
      </c>
      <c r="U305" s="9">
        <v>0</v>
      </c>
      <c r="W305" s="9">
        <v>0</v>
      </c>
      <c r="Y305" s="9">
        <f t="shared" si="92"/>
        <v>0</v>
      </c>
      <c r="AA305" s="21">
        <f t="shared" si="93"/>
        <v>0</v>
      </c>
      <c r="AC305" s="9">
        <v>10.88</v>
      </c>
      <c r="AE305" s="9">
        <v>5.64</v>
      </c>
      <c r="AG305" s="9">
        <f t="shared" si="94"/>
        <v>5.240000000000001</v>
      </c>
      <c r="AI305" s="21">
        <f t="shared" si="95"/>
        <v>0.9290780141843974</v>
      </c>
    </row>
    <row r="306" spans="1:35" ht="12.75" outlineLevel="1">
      <c r="A306" s="1" t="s">
        <v>774</v>
      </c>
      <c r="B306" s="16" t="s">
        <v>775</v>
      </c>
      <c r="C306" s="1" t="s">
        <v>1263</v>
      </c>
      <c r="E306" s="5">
        <v>378.22</v>
      </c>
      <c r="G306" s="5">
        <v>499.8</v>
      </c>
      <c r="I306" s="9">
        <f t="shared" si="88"/>
        <v>-121.57999999999998</v>
      </c>
      <c r="K306" s="21">
        <f t="shared" si="89"/>
        <v>-0.24325730292116843</v>
      </c>
      <c r="M306" s="9">
        <v>11344.21</v>
      </c>
      <c r="O306" s="9">
        <v>12368.84</v>
      </c>
      <c r="Q306" s="9">
        <f t="shared" si="90"/>
        <v>-1024.630000000001</v>
      </c>
      <c r="S306" s="21">
        <f t="shared" si="91"/>
        <v>-0.08283961956012051</v>
      </c>
      <c r="U306" s="9">
        <v>770.29</v>
      </c>
      <c r="W306" s="9">
        <v>911.35</v>
      </c>
      <c r="Y306" s="9">
        <f t="shared" si="92"/>
        <v>-141.06000000000006</v>
      </c>
      <c r="AA306" s="21">
        <f t="shared" si="93"/>
        <v>-0.15478136829977512</v>
      </c>
      <c r="AC306" s="9">
        <v>32664.25</v>
      </c>
      <c r="AE306" s="9">
        <v>23793.14</v>
      </c>
      <c r="AG306" s="9">
        <f t="shared" si="94"/>
        <v>8871.11</v>
      </c>
      <c r="AI306" s="21">
        <f t="shared" si="95"/>
        <v>0.37284318084960627</v>
      </c>
    </row>
    <row r="307" spans="1:35" ht="12.75" outlineLevel="1">
      <c r="A307" s="1" t="s">
        <v>776</v>
      </c>
      <c r="B307" s="16" t="s">
        <v>777</v>
      </c>
      <c r="C307" s="1" t="s">
        <v>1264</v>
      </c>
      <c r="E307" s="5">
        <v>0</v>
      </c>
      <c r="G307" s="5">
        <v>0</v>
      </c>
      <c r="I307" s="9">
        <f t="shared" si="88"/>
        <v>0</v>
      </c>
      <c r="K307" s="21">
        <f t="shared" si="89"/>
        <v>0</v>
      </c>
      <c r="M307" s="9">
        <v>0</v>
      </c>
      <c r="O307" s="9">
        <v>16978.86</v>
      </c>
      <c r="Q307" s="9">
        <f t="shared" si="90"/>
        <v>-16978.86</v>
      </c>
      <c r="S307" s="21" t="str">
        <f t="shared" si="91"/>
        <v>N.M.</v>
      </c>
      <c r="U307" s="9">
        <v>0</v>
      </c>
      <c r="W307" s="9">
        <v>16978.86</v>
      </c>
      <c r="Y307" s="9">
        <f t="shared" si="92"/>
        <v>-16978.86</v>
      </c>
      <c r="AA307" s="21" t="str">
        <f t="shared" si="93"/>
        <v>N.M.</v>
      </c>
      <c r="AC307" s="9">
        <v>6172.2300000000005</v>
      </c>
      <c r="AE307" s="9">
        <v>31212.323</v>
      </c>
      <c r="AG307" s="9">
        <f t="shared" si="94"/>
        <v>-25040.093</v>
      </c>
      <c r="AI307" s="21">
        <f t="shared" si="95"/>
        <v>-0.8022502202094987</v>
      </c>
    </row>
    <row r="308" spans="1:35" ht="12.75" outlineLevel="1">
      <c r="A308" s="1" t="s">
        <v>778</v>
      </c>
      <c r="B308" s="16" t="s">
        <v>779</v>
      </c>
      <c r="C308" s="1" t="s">
        <v>1265</v>
      </c>
      <c r="E308" s="5">
        <v>0</v>
      </c>
      <c r="G308" s="5">
        <v>0</v>
      </c>
      <c r="I308" s="9">
        <f t="shared" si="88"/>
        <v>0</v>
      </c>
      <c r="K308" s="21">
        <f t="shared" si="89"/>
        <v>0</v>
      </c>
      <c r="M308" s="9">
        <v>5.94</v>
      </c>
      <c r="O308" s="9">
        <v>0</v>
      </c>
      <c r="Q308" s="9">
        <f t="shared" si="90"/>
        <v>5.94</v>
      </c>
      <c r="S308" s="21" t="str">
        <f t="shared" si="91"/>
        <v>N.M.</v>
      </c>
      <c r="U308" s="9">
        <v>5.94</v>
      </c>
      <c r="W308" s="9">
        <v>0</v>
      </c>
      <c r="Y308" s="9">
        <f t="shared" si="92"/>
        <v>5.94</v>
      </c>
      <c r="AA308" s="21" t="str">
        <f t="shared" si="93"/>
        <v>N.M.</v>
      </c>
      <c r="AC308" s="9">
        <v>56.23</v>
      </c>
      <c r="AE308" s="9">
        <v>142.05</v>
      </c>
      <c r="AG308" s="9">
        <f t="shared" si="94"/>
        <v>-85.82000000000002</v>
      </c>
      <c r="AI308" s="21">
        <f t="shared" si="95"/>
        <v>-0.6041534670890533</v>
      </c>
    </row>
    <row r="309" spans="1:35" ht="12.75" outlineLevel="1">
      <c r="A309" s="1" t="s">
        <v>780</v>
      </c>
      <c r="B309" s="16" t="s">
        <v>781</v>
      </c>
      <c r="C309" s="1" t="s">
        <v>1266</v>
      </c>
      <c r="E309" s="5">
        <v>2312.27</v>
      </c>
      <c r="G309" s="5">
        <v>8380.84</v>
      </c>
      <c r="I309" s="9">
        <f t="shared" si="88"/>
        <v>-6068.57</v>
      </c>
      <c r="K309" s="21">
        <f t="shared" si="89"/>
        <v>-0.7241004481651003</v>
      </c>
      <c r="M309" s="9">
        <v>15665.83</v>
      </c>
      <c r="O309" s="9">
        <v>28887.08</v>
      </c>
      <c r="Q309" s="9">
        <f t="shared" si="90"/>
        <v>-13221.250000000002</v>
      </c>
      <c r="S309" s="21">
        <f t="shared" si="91"/>
        <v>-0.45768731211323543</v>
      </c>
      <c r="U309" s="9">
        <v>5248.91</v>
      </c>
      <c r="W309" s="9">
        <v>15254.630000000001</v>
      </c>
      <c r="Y309" s="9">
        <f t="shared" si="92"/>
        <v>-10005.720000000001</v>
      </c>
      <c r="AA309" s="21">
        <f t="shared" si="93"/>
        <v>-0.6559136472008826</v>
      </c>
      <c r="AC309" s="9">
        <v>56624.68000000001</v>
      </c>
      <c r="AE309" s="9">
        <v>84472.93400000001</v>
      </c>
      <c r="AG309" s="9">
        <f t="shared" si="94"/>
        <v>-27848.254</v>
      </c>
      <c r="AI309" s="21">
        <f t="shared" si="95"/>
        <v>-0.32967073216611603</v>
      </c>
    </row>
    <row r="310" spans="1:35" ht="12.75" outlineLevel="1">
      <c r="A310" s="1" t="s">
        <v>782</v>
      </c>
      <c r="B310" s="16" t="s">
        <v>783</v>
      </c>
      <c r="C310" s="1" t="s">
        <v>1267</v>
      </c>
      <c r="E310" s="5">
        <v>10173.5</v>
      </c>
      <c r="G310" s="5">
        <v>764.19</v>
      </c>
      <c r="I310" s="9">
        <f t="shared" si="88"/>
        <v>9409.31</v>
      </c>
      <c r="K310" s="21" t="str">
        <f t="shared" si="89"/>
        <v>N.M.</v>
      </c>
      <c r="M310" s="9">
        <v>118943.93000000001</v>
      </c>
      <c r="O310" s="9">
        <v>105480.35</v>
      </c>
      <c r="Q310" s="9">
        <f t="shared" si="90"/>
        <v>13463.580000000002</v>
      </c>
      <c r="S310" s="21">
        <f t="shared" si="91"/>
        <v>0.1276406458643719</v>
      </c>
      <c r="U310" s="9">
        <v>85935.1</v>
      </c>
      <c r="W310" s="9">
        <v>83758.67</v>
      </c>
      <c r="Y310" s="9">
        <f t="shared" si="92"/>
        <v>2176.4300000000076</v>
      </c>
      <c r="AA310" s="21">
        <f t="shared" si="93"/>
        <v>0.0259845338995952</v>
      </c>
      <c r="AC310" s="9">
        <v>163655.22</v>
      </c>
      <c r="AE310" s="9">
        <v>241413.898</v>
      </c>
      <c r="AG310" s="9">
        <f t="shared" si="94"/>
        <v>-77758.67799999999</v>
      </c>
      <c r="AI310" s="21">
        <f t="shared" si="95"/>
        <v>-0.3220969407486225</v>
      </c>
    </row>
    <row r="311" spans="1:35" ht="12.75" outlineLevel="1">
      <c r="A311" s="1" t="s">
        <v>784</v>
      </c>
      <c r="B311" s="16" t="s">
        <v>785</v>
      </c>
      <c r="C311" s="1" t="s">
        <v>1268</v>
      </c>
      <c r="E311" s="5">
        <v>821.91</v>
      </c>
      <c r="G311" s="5">
        <v>2463.781</v>
      </c>
      <c r="I311" s="9">
        <f t="shared" si="88"/>
        <v>-1641.871</v>
      </c>
      <c r="K311" s="21">
        <f t="shared" si="89"/>
        <v>-0.6664029798102997</v>
      </c>
      <c r="M311" s="9">
        <v>3232.708</v>
      </c>
      <c r="O311" s="9">
        <v>3155.139</v>
      </c>
      <c r="Q311" s="9">
        <f t="shared" si="90"/>
        <v>77.56899999999996</v>
      </c>
      <c r="S311" s="21">
        <f t="shared" si="91"/>
        <v>0.024584970741384122</v>
      </c>
      <c r="U311" s="9">
        <v>1440.478</v>
      </c>
      <c r="W311" s="9">
        <v>2339.349</v>
      </c>
      <c r="Y311" s="9">
        <f t="shared" si="92"/>
        <v>-898.8710000000001</v>
      </c>
      <c r="AA311" s="21">
        <f t="shared" si="93"/>
        <v>-0.38423980346669095</v>
      </c>
      <c r="AC311" s="9">
        <v>27192.311999999998</v>
      </c>
      <c r="AE311" s="9">
        <v>25689.199</v>
      </c>
      <c r="AG311" s="9">
        <f t="shared" si="94"/>
        <v>1503.1129999999976</v>
      </c>
      <c r="AI311" s="21">
        <f t="shared" si="95"/>
        <v>0.05851147791723664</v>
      </c>
    </row>
    <row r="312" spans="1:35" ht="12.75" outlineLevel="1">
      <c r="A312" s="1" t="s">
        <v>786</v>
      </c>
      <c r="B312" s="16" t="s">
        <v>787</v>
      </c>
      <c r="C312" s="1" t="s">
        <v>1269</v>
      </c>
      <c r="E312" s="5">
        <v>282.54</v>
      </c>
      <c r="G312" s="5">
        <v>0</v>
      </c>
      <c r="I312" s="9">
        <f t="shared" si="88"/>
        <v>282.54</v>
      </c>
      <c r="K312" s="21" t="str">
        <f t="shared" si="89"/>
        <v>N.M.</v>
      </c>
      <c r="M312" s="9">
        <v>1540.8600000000001</v>
      </c>
      <c r="O312" s="9">
        <v>475.2</v>
      </c>
      <c r="Q312" s="9">
        <f t="shared" si="90"/>
        <v>1065.66</v>
      </c>
      <c r="S312" s="21">
        <f t="shared" si="91"/>
        <v>2.2425505050505055</v>
      </c>
      <c r="U312" s="9">
        <v>1134.71</v>
      </c>
      <c r="W312" s="9">
        <v>45.56</v>
      </c>
      <c r="Y312" s="9">
        <f t="shared" si="92"/>
        <v>1089.15</v>
      </c>
      <c r="AA312" s="21" t="str">
        <f t="shared" si="93"/>
        <v>N.M.</v>
      </c>
      <c r="AC312" s="9">
        <v>6034.97</v>
      </c>
      <c r="AE312" s="9">
        <v>6077.85</v>
      </c>
      <c r="AG312" s="9">
        <f t="shared" si="94"/>
        <v>-42.88000000000011</v>
      </c>
      <c r="AI312" s="21">
        <f t="shared" si="95"/>
        <v>-0.0070551264016058485</v>
      </c>
    </row>
    <row r="313" spans="1:35" ht="12.75" outlineLevel="1">
      <c r="A313" s="1" t="s">
        <v>788</v>
      </c>
      <c r="B313" s="16" t="s">
        <v>789</v>
      </c>
      <c r="C313" s="1" t="s">
        <v>1270</v>
      </c>
      <c r="E313" s="5">
        <v>4174.49</v>
      </c>
      <c r="G313" s="5">
        <v>30520.084</v>
      </c>
      <c r="I313" s="9">
        <f t="shared" si="88"/>
        <v>-26345.593999999997</v>
      </c>
      <c r="K313" s="21">
        <f t="shared" si="89"/>
        <v>-0.8632215429026997</v>
      </c>
      <c r="M313" s="9">
        <v>12996.29</v>
      </c>
      <c r="O313" s="9">
        <v>56740.293999999994</v>
      </c>
      <c r="Q313" s="9">
        <f t="shared" si="90"/>
        <v>-43744.00399999999</v>
      </c>
      <c r="S313" s="21">
        <f t="shared" si="91"/>
        <v>-0.7709513101923652</v>
      </c>
      <c r="U313" s="9">
        <v>7931.68</v>
      </c>
      <c r="W313" s="9">
        <v>48249.344</v>
      </c>
      <c r="Y313" s="9">
        <f t="shared" si="92"/>
        <v>-40317.664</v>
      </c>
      <c r="AA313" s="21">
        <f t="shared" si="93"/>
        <v>-0.8356106147266997</v>
      </c>
      <c r="AC313" s="9">
        <v>272784.17</v>
      </c>
      <c r="AE313" s="9">
        <v>1954768.975</v>
      </c>
      <c r="AG313" s="9">
        <f t="shared" si="94"/>
        <v>-1681984.8050000002</v>
      </c>
      <c r="AI313" s="21">
        <f t="shared" si="95"/>
        <v>-0.8604519646624738</v>
      </c>
    </row>
    <row r="314" spans="1:35" ht="12.75" outlineLevel="1">
      <c r="A314" s="1" t="s">
        <v>790</v>
      </c>
      <c r="B314" s="16" t="s">
        <v>791</v>
      </c>
      <c r="C314" s="1" t="s">
        <v>1271</v>
      </c>
      <c r="E314" s="5">
        <v>0</v>
      </c>
      <c r="G314" s="5">
        <v>829.25</v>
      </c>
      <c r="I314" s="9">
        <f t="shared" si="88"/>
        <v>-829.25</v>
      </c>
      <c r="K314" s="21" t="str">
        <f t="shared" si="89"/>
        <v>N.M.</v>
      </c>
      <c r="M314" s="9">
        <v>0</v>
      </c>
      <c r="O314" s="9">
        <v>829.25</v>
      </c>
      <c r="Q314" s="9">
        <f t="shared" si="90"/>
        <v>-829.25</v>
      </c>
      <c r="S314" s="21" t="str">
        <f t="shared" si="91"/>
        <v>N.M.</v>
      </c>
      <c r="U314" s="9">
        <v>0</v>
      </c>
      <c r="W314" s="9">
        <v>829.25</v>
      </c>
      <c r="Y314" s="9">
        <f t="shared" si="92"/>
        <v>-829.25</v>
      </c>
      <c r="AA314" s="21" t="str">
        <f t="shared" si="93"/>
        <v>N.M.</v>
      </c>
      <c r="AC314" s="9">
        <v>850</v>
      </c>
      <c r="AE314" s="9">
        <v>1729.25</v>
      </c>
      <c r="AG314" s="9">
        <f t="shared" si="94"/>
        <v>-879.25</v>
      </c>
      <c r="AI314" s="21">
        <f t="shared" si="95"/>
        <v>-0.508457423738615</v>
      </c>
    </row>
    <row r="315" spans="1:35" ht="12.75" outlineLevel="1">
      <c r="A315" s="1" t="s">
        <v>792</v>
      </c>
      <c r="B315" s="16" t="s">
        <v>793</v>
      </c>
      <c r="C315" s="1" t="s">
        <v>1272</v>
      </c>
      <c r="E315" s="5">
        <v>7748.12</v>
      </c>
      <c r="G315" s="5">
        <v>7748.12</v>
      </c>
      <c r="I315" s="9">
        <f t="shared" si="88"/>
        <v>0</v>
      </c>
      <c r="K315" s="21">
        <f t="shared" si="89"/>
        <v>0</v>
      </c>
      <c r="M315" s="9">
        <v>23244.35</v>
      </c>
      <c r="O315" s="9">
        <v>23244.35</v>
      </c>
      <c r="Q315" s="9">
        <f t="shared" si="90"/>
        <v>0</v>
      </c>
      <c r="S315" s="21">
        <f t="shared" si="91"/>
        <v>0</v>
      </c>
      <c r="U315" s="9">
        <v>15496.24</v>
      </c>
      <c r="W315" s="9">
        <v>15496.24</v>
      </c>
      <c r="Y315" s="9">
        <f t="shared" si="92"/>
        <v>0</v>
      </c>
      <c r="AA315" s="21">
        <f t="shared" si="93"/>
        <v>0</v>
      </c>
      <c r="AC315" s="9">
        <v>92977.40000000001</v>
      </c>
      <c r="AE315" s="9">
        <v>93157.31000000001</v>
      </c>
      <c r="AG315" s="9">
        <f t="shared" si="94"/>
        <v>-179.9100000000035</v>
      </c>
      <c r="AI315" s="21">
        <f t="shared" si="95"/>
        <v>-0.0019312494102717594</v>
      </c>
    </row>
    <row r="316" spans="1:35" ht="12.75" outlineLevel="1">
      <c r="A316" s="1" t="s">
        <v>794</v>
      </c>
      <c r="B316" s="16" t="s">
        <v>795</v>
      </c>
      <c r="C316" s="1" t="s">
        <v>1273</v>
      </c>
      <c r="E316" s="5">
        <v>17598.63</v>
      </c>
      <c r="G316" s="5">
        <v>22024.74</v>
      </c>
      <c r="I316" s="9">
        <f t="shared" si="88"/>
        <v>-4426.110000000001</v>
      </c>
      <c r="K316" s="21">
        <f t="shared" si="89"/>
        <v>-0.20096082859547945</v>
      </c>
      <c r="M316" s="9">
        <v>54738.93</v>
      </c>
      <c r="O316" s="9">
        <v>67798.66</v>
      </c>
      <c r="Q316" s="9">
        <f t="shared" si="90"/>
        <v>-13059.730000000003</v>
      </c>
      <c r="S316" s="21">
        <f t="shared" si="91"/>
        <v>-0.19262519347727525</v>
      </c>
      <c r="U316" s="9">
        <v>36034.75</v>
      </c>
      <c r="W316" s="9">
        <v>44984.840000000004</v>
      </c>
      <c r="Y316" s="9">
        <f t="shared" si="92"/>
        <v>-8950.090000000004</v>
      </c>
      <c r="AA316" s="21">
        <f t="shared" si="93"/>
        <v>-0.19895791560001108</v>
      </c>
      <c r="AC316" s="9">
        <v>241508.2</v>
      </c>
      <c r="AE316" s="9">
        <v>279934.52</v>
      </c>
      <c r="AG316" s="9">
        <f t="shared" si="94"/>
        <v>-38426.32000000001</v>
      </c>
      <c r="AI316" s="21">
        <f t="shared" si="95"/>
        <v>-0.13726895846928777</v>
      </c>
    </row>
    <row r="317" spans="1:35" ht="12.75" outlineLevel="1">
      <c r="A317" s="1" t="s">
        <v>796</v>
      </c>
      <c r="B317" s="16" t="s">
        <v>797</v>
      </c>
      <c r="C317" s="1" t="s">
        <v>1274</v>
      </c>
      <c r="E317" s="5">
        <v>0</v>
      </c>
      <c r="G317" s="5">
        <v>0</v>
      </c>
      <c r="I317" s="9">
        <f t="shared" si="88"/>
        <v>0</v>
      </c>
      <c r="K317" s="21">
        <f t="shared" si="89"/>
        <v>0</v>
      </c>
      <c r="M317" s="9">
        <v>0</v>
      </c>
      <c r="O317" s="9">
        <v>23046.18</v>
      </c>
      <c r="Q317" s="9">
        <f t="shared" si="90"/>
        <v>-23046.18</v>
      </c>
      <c r="S317" s="21" t="str">
        <f t="shared" si="91"/>
        <v>N.M.</v>
      </c>
      <c r="U317" s="9">
        <v>0</v>
      </c>
      <c r="W317" s="9">
        <v>0</v>
      </c>
      <c r="Y317" s="9">
        <f t="shared" si="92"/>
        <v>0</v>
      </c>
      <c r="AA317" s="21">
        <f t="shared" si="93"/>
        <v>0</v>
      </c>
      <c r="AC317" s="9">
        <v>0</v>
      </c>
      <c r="AE317" s="9">
        <v>243250.39</v>
      </c>
      <c r="AG317" s="9">
        <f t="shared" si="94"/>
        <v>-243250.39</v>
      </c>
      <c r="AI317" s="21" t="str">
        <f t="shared" si="95"/>
        <v>N.M.</v>
      </c>
    </row>
    <row r="318" spans="1:68" s="90" customFormat="1" ht="12.75">
      <c r="A318" s="90" t="s">
        <v>33</v>
      </c>
      <c r="B318" s="91"/>
      <c r="C318" s="77" t="s">
        <v>1275</v>
      </c>
      <c r="D318" s="105"/>
      <c r="E318" s="105">
        <v>5155983.545</v>
      </c>
      <c r="F318" s="105"/>
      <c r="G318" s="105">
        <v>4757184.806</v>
      </c>
      <c r="H318" s="105"/>
      <c r="I318" s="9">
        <f>+E318-G318</f>
        <v>398798.73900000006</v>
      </c>
      <c r="J318" s="37" t="str">
        <f>IF((+E318-G318)=(I318),"  ",$AO$511)</f>
        <v>  </v>
      </c>
      <c r="K318" s="38">
        <f>IF(G318&lt;0,IF(I318=0,0,IF(OR(G318=0,E318=0),"N.M.",IF(ABS(I318/G318)&gt;=10,"N.M.",I318/(-G318)))),IF(I318=0,0,IF(OR(G318=0,E318=0),"N.M.",IF(ABS(I318/G318)&gt;=10,"N.M.",I318/G318))))</f>
        <v>0.08383082752997426</v>
      </c>
      <c r="L318" s="39"/>
      <c r="M318" s="5">
        <v>18944807.088</v>
      </c>
      <c r="N318" s="9"/>
      <c r="O318" s="5">
        <v>16380953.639000013</v>
      </c>
      <c r="P318" s="9"/>
      <c r="Q318" s="9">
        <f>(+M318-O318)</f>
        <v>2563853.448999986</v>
      </c>
      <c r="R318" s="37" t="str">
        <f>IF((+M318-O318)=(Q318),"  ",$AO$511)</f>
        <v>  </v>
      </c>
      <c r="S318" s="38">
        <f>IF(O318&lt;0,IF(Q318=0,0,IF(OR(O318=0,M318=0),"N.M.",IF(ABS(Q318/O318)&gt;=10,"N.M.",Q318/(-O318)))),IF(Q318=0,0,IF(OR(O318=0,M318=0),"N.M.",IF(ABS(Q318/O318)&gt;=10,"N.M.",Q318/O318))))</f>
        <v>0.1565142973664199</v>
      </c>
      <c r="T318" s="39"/>
      <c r="U318" s="9">
        <v>11520984.556</v>
      </c>
      <c r="V318" s="9"/>
      <c r="W318" s="9">
        <v>9905391.013000002</v>
      </c>
      <c r="X318" s="9"/>
      <c r="Y318" s="9">
        <f>(+U318-W318)</f>
        <v>1615593.5429999977</v>
      </c>
      <c r="Z318" s="37" t="str">
        <f>IF((+U318-W318)=(Y318),"  ",$AO$511)</f>
        <v>  </v>
      </c>
      <c r="AA318" s="38">
        <f>IF(W318&lt;0,IF(Y318=0,0,IF(OR(W318=0,U318=0),"N.M.",IF(ABS(Y318/W318)&gt;=10,"N.M.",Y318/(-W318)))),IF(Y318=0,0,IF(OR(W318=0,U318=0),"N.M.",IF(ABS(Y318/W318)&gt;=10,"N.M.",Y318/W318))))</f>
        <v>0.16310245005771762</v>
      </c>
      <c r="AB318" s="39"/>
      <c r="AC318" s="9">
        <v>58276049.194999956</v>
      </c>
      <c r="AD318" s="9"/>
      <c r="AE318" s="9">
        <v>65471962.651</v>
      </c>
      <c r="AF318" s="9"/>
      <c r="AG318" s="9">
        <f>(+AC318-AE318)</f>
        <v>-7195913.456000045</v>
      </c>
      <c r="AH318" s="37" t="str">
        <f>IF((+AC318-AE318)=(AG318),"  ",$AO$511)</f>
        <v>  </v>
      </c>
      <c r="AI318" s="38">
        <f>IF(AE318&lt;0,IF(AG318=0,0,IF(OR(AE318=0,AC318=0),"N.M.",IF(ABS(AG318/AE318)&gt;=10,"N.M.",AG318/(-AE318)))),IF(AG318=0,0,IF(OR(AE318=0,AC318=0),"N.M.",IF(ABS(AG318/AE318)&gt;=10,"N.M.",AG318/AE318))))</f>
        <v>-0.1099083205181743</v>
      </c>
      <c r="AJ318" s="105"/>
      <c r="AK318" s="105"/>
      <c r="AL318" s="105"/>
      <c r="AM318" s="105"/>
      <c r="AN318" s="105"/>
      <c r="AO318" s="105"/>
      <c r="AP318" s="106"/>
      <c r="AQ318" s="107"/>
      <c r="AR318" s="108"/>
      <c r="AS318" s="105"/>
      <c r="AT318" s="105"/>
      <c r="AU318" s="105"/>
      <c r="AV318" s="105"/>
      <c r="AW318" s="105"/>
      <c r="AX318" s="106"/>
      <c r="AY318" s="107"/>
      <c r="AZ318" s="108"/>
      <c r="BA318" s="105"/>
      <c r="BB318" s="105"/>
      <c r="BC318" s="105"/>
      <c r="BD318" s="106"/>
      <c r="BE318" s="107"/>
      <c r="BF318" s="108"/>
      <c r="BG318" s="105"/>
      <c r="BH318" s="109"/>
      <c r="BI318" s="105"/>
      <c r="BJ318" s="109"/>
      <c r="BK318" s="105"/>
      <c r="BL318" s="109"/>
      <c r="BM318" s="105"/>
      <c r="BN318" s="97"/>
      <c r="BO318" s="97"/>
      <c r="BP318" s="97"/>
    </row>
    <row r="319" spans="1:35" ht="12.75" outlineLevel="1">
      <c r="A319" s="1" t="s">
        <v>798</v>
      </c>
      <c r="B319" s="16" t="s">
        <v>799</v>
      </c>
      <c r="C319" s="1" t="s">
        <v>1276</v>
      </c>
      <c r="E319" s="5">
        <v>45902.6</v>
      </c>
      <c r="G319" s="5">
        <v>34529.94</v>
      </c>
      <c r="I319" s="9">
        <f aca="true" t="shared" si="96" ref="I319:I352">+E319-G319</f>
        <v>11372.659999999996</v>
      </c>
      <c r="K319" s="21">
        <f aca="true" t="shared" si="97" ref="K319:K352">IF(G319&lt;0,IF(I319=0,0,IF(OR(G319=0,E319=0),"N.M.",IF(ABS(I319/G319)&gt;=10,"N.M.",I319/(-G319)))),IF(I319=0,0,IF(OR(G319=0,E319=0),"N.M.",IF(ABS(I319/G319)&gt;=10,"N.M.",I319/G319))))</f>
        <v>0.3293564946825855</v>
      </c>
      <c r="M319" s="9">
        <v>109904.73999999999</v>
      </c>
      <c r="O319" s="9">
        <v>120804.93000000001</v>
      </c>
      <c r="Q319" s="9">
        <f aca="true" t="shared" si="98" ref="Q319:Q352">(+M319-O319)</f>
        <v>-10900.190000000017</v>
      </c>
      <c r="S319" s="21">
        <f aca="true" t="shared" si="99" ref="S319:S352">IF(O319&lt;0,IF(Q319=0,0,IF(OR(O319=0,M319=0),"N.M.",IF(ABS(Q319/O319)&gt;=10,"N.M.",Q319/(-O319)))),IF(Q319=0,0,IF(OR(O319=0,M319=0),"N.M.",IF(ABS(Q319/O319)&gt;=10,"N.M.",Q319/O319))))</f>
        <v>-0.09022967854043719</v>
      </c>
      <c r="U319" s="9">
        <v>74950.17</v>
      </c>
      <c r="W319" s="9">
        <v>76799.90000000001</v>
      </c>
      <c r="Y319" s="9">
        <f aca="true" t="shared" si="100" ref="Y319:Y352">(+U319-W319)</f>
        <v>-1849.7300000000105</v>
      </c>
      <c r="AA319" s="21">
        <f aca="true" t="shared" si="101" ref="AA319:AA352">IF(W319&lt;0,IF(Y319=0,0,IF(OR(W319=0,U319=0),"N.M.",IF(ABS(Y319/W319)&gt;=10,"N.M.",Y319/(-W319)))),IF(Y319=0,0,IF(OR(W319=0,U319=0),"N.M.",IF(ABS(Y319/W319)&gt;=10,"N.M.",Y319/W319))))</f>
        <v>-0.024085057402418626</v>
      </c>
      <c r="AC319" s="9">
        <v>453901.7</v>
      </c>
      <c r="AE319" s="9">
        <v>591183.323</v>
      </c>
      <c r="AG319" s="9">
        <f aca="true" t="shared" si="102" ref="AG319:AG352">(+AC319-AE319)</f>
        <v>-137281.62299999996</v>
      </c>
      <c r="AI319" s="21">
        <f aca="true" t="shared" si="103" ref="AI319:AI352">IF(AE319&lt;0,IF(AG319=0,0,IF(OR(AE319=0,AC319=0),"N.M.",IF(ABS(AG319/AE319)&gt;=10,"N.M.",AG319/(-AE319)))),IF(AG319=0,0,IF(OR(AE319=0,AC319=0),"N.M.",IF(ABS(AG319/AE319)&gt;=10,"N.M.",AG319/AE319))))</f>
        <v>-0.2322149791089421</v>
      </c>
    </row>
    <row r="320" spans="1:35" ht="12.75" outlineLevel="1">
      <c r="A320" s="1" t="s">
        <v>800</v>
      </c>
      <c r="B320" s="16" t="s">
        <v>801</v>
      </c>
      <c r="C320" s="1" t="s">
        <v>1277</v>
      </c>
      <c r="E320" s="5">
        <v>81539.51</v>
      </c>
      <c r="G320" s="5">
        <v>54219.630000000005</v>
      </c>
      <c r="I320" s="9">
        <f t="shared" si="96"/>
        <v>27319.87999999999</v>
      </c>
      <c r="K320" s="21">
        <f t="shared" si="97"/>
        <v>0.5038743348119489</v>
      </c>
      <c r="M320" s="9">
        <v>431701.24</v>
      </c>
      <c r="O320" s="9">
        <v>142490.22</v>
      </c>
      <c r="Q320" s="9">
        <f t="shared" si="98"/>
        <v>289211.02</v>
      </c>
      <c r="S320" s="21">
        <f t="shared" si="99"/>
        <v>2.0296903183951853</v>
      </c>
      <c r="U320" s="9">
        <v>128033.11</v>
      </c>
      <c r="W320" s="9">
        <v>101593.94</v>
      </c>
      <c r="Y320" s="9">
        <f t="shared" si="100"/>
        <v>26439.17</v>
      </c>
      <c r="AA320" s="21">
        <f t="shared" si="101"/>
        <v>0.26024357358322747</v>
      </c>
      <c r="AC320" s="9">
        <v>938369.63</v>
      </c>
      <c r="AE320" s="9">
        <v>597726.1429999999</v>
      </c>
      <c r="AG320" s="9">
        <f t="shared" si="102"/>
        <v>340643.4870000001</v>
      </c>
      <c r="AI320" s="21">
        <f t="shared" si="103"/>
        <v>0.5698989261040237</v>
      </c>
    </row>
    <row r="321" spans="1:35" ht="12.75" outlineLevel="1">
      <c r="A321" s="1" t="s">
        <v>802</v>
      </c>
      <c r="B321" s="16" t="s">
        <v>803</v>
      </c>
      <c r="C321" s="1" t="s">
        <v>1278</v>
      </c>
      <c r="E321" s="5">
        <v>441352.08</v>
      </c>
      <c r="G321" s="5">
        <v>694414.8200000001</v>
      </c>
      <c r="I321" s="9">
        <f t="shared" si="96"/>
        <v>-253062.74000000005</v>
      </c>
      <c r="K321" s="21">
        <f t="shared" si="97"/>
        <v>-0.36442589171699996</v>
      </c>
      <c r="M321" s="9">
        <v>2303403.3600000003</v>
      </c>
      <c r="O321" s="9">
        <v>2167077.0300000003</v>
      </c>
      <c r="Q321" s="9">
        <f t="shared" si="98"/>
        <v>136326.33000000007</v>
      </c>
      <c r="S321" s="21">
        <f t="shared" si="99"/>
        <v>0.0629079299502335</v>
      </c>
      <c r="U321" s="9">
        <v>921998.51</v>
      </c>
      <c r="W321" s="9">
        <v>1453796.79</v>
      </c>
      <c r="Y321" s="9">
        <f t="shared" si="100"/>
        <v>-531798.28</v>
      </c>
      <c r="AA321" s="21">
        <f t="shared" si="101"/>
        <v>-0.3657995970674829</v>
      </c>
      <c r="AC321" s="9">
        <v>7525760.5</v>
      </c>
      <c r="AE321" s="9">
        <v>15690793.958999999</v>
      </c>
      <c r="AG321" s="9">
        <f t="shared" si="102"/>
        <v>-8165033.458999999</v>
      </c>
      <c r="AI321" s="21">
        <f t="shared" si="103"/>
        <v>-0.5203709563923412</v>
      </c>
    </row>
    <row r="322" spans="1:35" ht="12.75" outlineLevel="1">
      <c r="A322" s="1" t="s">
        <v>804</v>
      </c>
      <c r="B322" s="16" t="s">
        <v>805</v>
      </c>
      <c r="C322" s="1" t="s">
        <v>1279</v>
      </c>
      <c r="E322" s="5">
        <v>0</v>
      </c>
      <c r="G322" s="5">
        <v>-0.62</v>
      </c>
      <c r="I322" s="9">
        <f t="shared" si="96"/>
        <v>0.62</v>
      </c>
      <c r="K322" s="21" t="str">
        <f t="shared" si="97"/>
        <v>N.M.</v>
      </c>
      <c r="M322" s="9">
        <v>0</v>
      </c>
      <c r="O322" s="9">
        <v>0</v>
      </c>
      <c r="Q322" s="9">
        <f t="shared" si="98"/>
        <v>0</v>
      </c>
      <c r="S322" s="21">
        <f t="shared" si="99"/>
        <v>0</v>
      </c>
      <c r="U322" s="9">
        <v>0</v>
      </c>
      <c r="W322" s="9">
        <v>0</v>
      </c>
      <c r="Y322" s="9">
        <f t="shared" si="100"/>
        <v>0</v>
      </c>
      <c r="AA322" s="21">
        <f t="shared" si="101"/>
        <v>0</v>
      </c>
      <c r="AC322" s="9">
        <v>0</v>
      </c>
      <c r="AE322" s="9">
        <v>0</v>
      </c>
      <c r="AG322" s="9">
        <f t="shared" si="102"/>
        <v>0</v>
      </c>
      <c r="AI322" s="21">
        <f t="shared" si="103"/>
        <v>0</v>
      </c>
    </row>
    <row r="323" spans="1:35" ht="12.75" outlineLevel="1">
      <c r="A323" s="1" t="s">
        <v>806</v>
      </c>
      <c r="B323" s="16" t="s">
        <v>807</v>
      </c>
      <c r="C323" s="1" t="s">
        <v>1280</v>
      </c>
      <c r="E323" s="5">
        <v>73414.32</v>
      </c>
      <c r="G323" s="5">
        <v>346216.82</v>
      </c>
      <c r="I323" s="9">
        <f t="shared" si="96"/>
        <v>-272802.5</v>
      </c>
      <c r="K323" s="21">
        <f t="shared" si="97"/>
        <v>-0.7879527632424097</v>
      </c>
      <c r="M323" s="9">
        <v>290970.67000000004</v>
      </c>
      <c r="O323" s="9">
        <v>1606582.27</v>
      </c>
      <c r="Q323" s="9">
        <f t="shared" si="98"/>
        <v>-1315611.6</v>
      </c>
      <c r="S323" s="21">
        <f t="shared" si="99"/>
        <v>-0.8188884096175169</v>
      </c>
      <c r="U323" s="9">
        <v>138370.47</v>
      </c>
      <c r="W323" s="9">
        <v>467217.02</v>
      </c>
      <c r="Y323" s="9">
        <f t="shared" si="100"/>
        <v>-328846.55000000005</v>
      </c>
      <c r="AA323" s="21">
        <f t="shared" si="101"/>
        <v>-0.7038411186304815</v>
      </c>
      <c r="AC323" s="9">
        <v>1561967.65</v>
      </c>
      <c r="AE323" s="9">
        <v>7089385.183</v>
      </c>
      <c r="AG323" s="9">
        <f t="shared" si="102"/>
        <v>-5527417.533</v>
      </c>
      <c r="AI323" s="21">
        <f t="shared" si="103"/>
        <v>-0.7796751608664849</v>
      </c>
    </row>
    <row r="324" spans="1:35" ht="12.75" outlineLevel="1">
      <c r="A324" s="1" t="s">
        <v>808</v>
      </c>
      <c r="B324" s="16" t="s">
        <v>809</v>
      </c>
      <c r="C324" s="1" t="s">
        <v>1281</v>
      </c>
      <c r="E324" s="5">
        <v>59020.79</v>
      </c>
      <c r="G324" s="5">
        <v>92482.68000000001</v>
      </c>
      <c r="I324" s="9">
        <f t="shared" si="96"/>
        <v>-33461.89000000001</v>
      </c>
      <c r="K324" s="21">
        <f t="shared" si="97"/>
        <v>-0.36181791012111675</v>
      </c>
      <c r="M324" s="9">
        <v>142409.31</v>
      </c>
      <c r="O324" s="9">
        <v>176663.41000000003</v>
      </c>
      <c r="Q324" s="9">
        <f t="shared" si="98"/>
        <v>-34254.100000000035</v>
      </c>
      <c r="S324" s="21">
        <f t="shared" si="99"/>
        <v>-0.19389470632317143</v>
      </c>
      <c r="U324" s="9">
        <v>92683.26</v>
      </c>
      <c r="W324" s="9">
        <v>148744.08000000002</v>
      </c>
      <c r="Y324" s="9">
        <f t="shared" si="100"/>
        <v>-56060.82000000002</v>
      </c>
      <c r="AA324" s="21">
        <f t="shared" si="101"/>
        <v>-0.3768944619510236</v>
      </c>
      <c r="AC324" s="9">
        <v>561203.77</v>
      </c>
      <c r="AE324" s="9">
        <v>735824.1869999999</v>
      </c>
      <c r="AG324" s="9">
        <f t="shared" si="102"/>
        <v>-174620.4169999999</v>
      </c>
      <c r="AI324" s="21">
        <f t="shared" si="103"/>
        <v>-0.23731268974989528</v>
      </c>
    </row>
    <row r="325" spans="1:35" ht="12.75" outlineLevel="1">
      <c r="A325" s="1" t="s">
        <v>810</v>
      </c>
      <c r="B325" s="16" t="s">
        <v>811</v>
      </c>
      <c r="C325" s="1" t="s">
        <v>1276</v>
      </c>
      <c r="E325" s="5">
        <v>11230.12</v>
      </c>
      <c r="G325" s="5">
        <v>9260.52</v>
      </c>
      <c r="I325" s="9">
        <f t="shared" si="96"/>
        <v>1969.6000000000004</v>
      </c>
      <c r="K325" s="21">
        <f t="shared" si="97"/>
        <v>0.21268784042364794</v>
      </c>
      <c r="M325" s="9">
        <v>30942.489999999998</v>
      </c>
      <c r="O325" s="9">
        <v>33228.48</v>
      </c>
      <c r="Q325" s="9">
        <f t="shared" si="98"/>
        <v>-2285.9900000000052</v>
      </c>
      <c r="S325" s="21">
        <f t="shared" si="99"/>
        <v>-0.06879610502797615</v>
      </c>
      <c r="U325" s="9">
        <v>20869.68</v>
      </c>
      <c r="W325" s="9">
        <v>25361.13</v>
      </c>
      <c r="Y325" s="9">
        <f t="shared" si="100"/>
        <v>-4491.450000000001</v>
      </c>
      <c r="AA325" s="21">
        <f t="shared" si="101"/>
        <v>-0.17709975856754018</v>
      </c>
      <c r="AC325" s="9">
        <v>107026.28</v>
      </c>
      <c r="AE325" s="9">
        <v>157471.00100000002</v>
      </c>
      <c r="AG325" s="9">
        <f t="shared" si="102"/>
        <v>-50444.72100000002</v>
      </c>
      <c r="AI325" s="21">
        <f t="shared" si="103"/>
        <v>-0.3203429245998126</v>
      </c>
    </row>
    <row r="326" spans="1:35" ht="12.75" outlineLevel="1">
      <c r="A326" s="1" t="s">
        <v>812</v>
      </c>
      <c r="B326" s="16" t="s">
        <v>813</v>
      </c>
      <c r="C326" s="1" t="s">
        <v>1277</v>
      </c>
      <c r="E326" s="5">
        <v>4368.02</v>
      </c>
      <c r="G326" s="5">
        <v>395.94</v>
      </c>
      <c r="I326" s="9">
        <f t="shared" si="96"/>
        <v>3972.0800000000004</v>
      </c>
      <c r="K326" s="21" t="str">
        <f t="shared" si="97"/>
        <v>N.M.</v>
      </c>
      <c r="M326" s="9">
        <v>8498.27</v>
      </c>
      <c r="O326" s="9">
        <v>2279.62</v>
      </c>
      <c r="Q326" s="9">
        <f t="shared" si="98"/>
        <v>6218.650000000001</v>
      </c>
      <c r="S326" s="21">
        <f t="shared" si="99"/>
        <v>2.7279327256297106</v>
      </c>
      <c r="U326" s="9">
        <v>5894.81</v>
      </c>
      <c r="W326" s="9">
        <v>2279.62</v>
      </c>
      <c r="Y326" s="9">
        <f t="shared" si="100"/>
        <v>3615.1900000000005</v>
      </c>
      <c r="AA326" s="21">
        <f t="shared" si="101"/>
        <v>1.5858739614497157</v>
      </c>
      <c r="AC326" s="9">
        <v>17171.23</v>
      </c>
      <c r="AE326" s="9">
        <v>13941.436000000002</v>
      </c>
      <c r="AG326" s="9">
        <f t="shared" si="102"/>
        <v>3229.793999999998</v>
      </c>
      <c r="AI326" s="21">
        <f t="shared" si="103"/>
        <v>0.23166867458990578</v>
      </c>
    </row>
    <row r="327" spans="1:35" ht="12.75" outlineLevel="1">
      <c r="A327" s="1" t="s">
        <v>814</v>
      </c>
      <c r="B327" s="16" t="s">
        <v>815</v>
      </c>
      <c r="C327" s="1" t="s">
        <v>1282</v>
      </c>
      <c r="E327" s="5">
        <v>4280.55</v>
      </c>
      <c r="G327" s="5">
        <v>3887.11</v>
      </c>
      <c r="I327" s="9">
        <f t="shared" si="96"/>
        <v>393.44000000000005</v>
      </c>
      <c r="K327" s="21">
        <f t="shared" si="97"/>
        <v>0.10121658507220017</v>
      </c>
      <c r="M327" s="9">
        <v>11284.060000000001</v>
      </c>
      <c r="O327" s="9">
        <v>10822.04</v>
      </c>
      <c r="Q327" s="9">
        <f t="shared" si="98"/>
        <v>462.02000000000044</v>
      </c>
      <c r="S327" s="21">
        <f t="shared" si="99"/>
        <v>0.04269250529475038</v>
      </c>
      <c r="U327" s="9">
        <v>8377.6</v>
      </c>
      <c r="W327" s="9">
        <v>8204.04</v>
      </c>
      <c r="Y327" s="9">
        <f t="shared" si="100"/>
        <v>173.5599999999995</v>
      </c>
      <c r="AA327" s="21">
        <f t="shared" si="101"/>
        <v>0.021155430739001696</v>
      </c>
      <c r="AC327" s="9">
        <v>46301.76</v>
      </c>
      <c r="AE327" s="9">
        <v>41747.72</v>
      </c>
      <c r="AG327" s="9">
        <f t="shared" si="102"/>
        <v>4554.040000000001</v>
      </c>
      <c r="AI327" s="21">
        <f t="shared" si="103"/>
        <v>0.10908475959884757</v>
      </c>
    </row>
    <row r="328" spans="1:35" ht="12.75" outlineLevel="1">
      <c r="A328" s="1" t="s">
        <v>816</v>
      </c>
      <c r="B328" s="16" t="s">
        <v>817</v>
      </c>
      <c r="C328" s="1" t="s">
        <v>1283</v>
      </c>
      <c r="E328" s="5">
        <v>17962.48</v>
      </c>
      <c r="G328" s="5">
        <v>20955.47</v>
      </c>
      <c r="I328" s="9">
        <f t="shared" si="96"/>
        <v>-2992.9900000000016</v>
      </c>
      <c r="K328" s="21">
        <f t="shared" si="97"/>
        <v>-0.14282619287470055</v>
      </c>
      <c r="M328" s="9">
        <v>70050.19</v>
      </c>
      <c r="O328" s="9">
        <v>71752.91</v>
      </c>
      <c r="Q328" s="9">
        <f t="shared" si="98"/>
        <v>-1702.7200000000012</v>
      </c>
      <c r="S328" s="21">
        <f t="shared" si="99"/>
        <v>-0.023730326756085586</v>
      </c>
      <c r="U328" s="9">
        <v>37403.62</v>
      </c>
      <c r="W328" s="9">
        <v>50300.25</v>
      </c>
      <c r="Y328" s="9">
        <f t="shared" si="100"/>
        <v>-12896.629999999997</v>
      </c>
      <c r="AA328" s="21">
        <f t="shared" si="101"/>
        <v>-0.25639296027355724</v>
      </c>
      <c r="AC328" s="9">
        <v>247210.09</v>
      </c>
      <c r="AE328" s="9">
        <v>252212.48</v>
      </c>
      <c r="AG328" s="9">
        <f t="shared" si="102"/>
        <v>-5002.390000000014</v>
      </c>
      <c r="AI328" s="21">
        <f t="shared" si="103"/>
        <v>-0.019834030417527373</v>
      </c>
    </row>
    <row r="329" spans="1:35" ht="12.75" outlineLevel="1">
      <c r="A329" s="1" t="s">
        <v>818</v>
      </c>
      <c r="B329" s="16" t="s">
        <v>819</v>
      </c>
      <c r="C329" s="1" t="s">
        <v>1284</v>
      </c>
      <c r="E329" s="5">
        <v>14848.210000000001</v>
      </c>
      <c r="G329" s="5">
        <v>15686.220000000001</v>
      </c>
      <c r="I329" s="9">
        <f t="shared" si="96"/>
        <v>-838.0100000000002</v>
      </c>
      <c r="K329" s="21">
        <f t="shared" si="97"/>
        <v>-0.05342332314604794</v>
      </c>
      <c r="M329" s="9">
        <v>50584.240000000005</v>
      </c>
      <c r="O329" s="9">
        <v>50281.02</v>
      </c>
      <c r="Q329" s="9">
        <f t="shared" si="98"/>
        <v>303.22000000000844</v>
      </c>
      <c r="S329" s="21">
        <f t="shared" si="99"/>
        <v>0.00603050614327252</v>
      </c>
      <c r="U329" s="9">
        <v>31787.81</v>
      </c>
      <c r="W329" s="9">
        <v>37378.99</v>
      </c>
      <c r="Y329" s="9">
        <f t="shared" si="100"/>
        <v>-5591.179999999997</v>
      </c>
      <c r="AA329" s="21">
        <f t="shared" si="101"/>
        <v>-0.14958082066957928</v>
      </c>
      <c r="AC329" s="9">
        <v>205855.53</v>
      </c>
      <c r="AE329" s="9">
        <v>212059.65</v>
      </c>
      <c r="AG329" s="9">
        <f t="shared" si="102"/>
        <v>-6204.119999999995</v>
      </c>
      <c r="AI329" s="21">
        <f t="shared" si="103"/>
        <v>-0.029256485144627916</v>
      </c>
    </row>
    <row r="330" spans="1:35" ht="12.75" outlineLevel="1">
      <c r="A330" s="1" t="s">
        <v>820</v>
      </c>
      <c r="B330" s="16" t="s">
        <v>821</v>
      </c>
      <c r="C330" s="1" t="s">
        <v>1285</v>
      </c>
      <c r="E330" s="5">
        <v>62059.76</v>
      </c>
      <c r="G330" s="5">
        <v>70226.71</v>
      </c>
      <c r="I330" s="9">
        <f t="shared" si="96"/>
        <v>-8166.950000000004</v>
      </c>
      <c r="K330" s="21">
        <f t="shared" si="97"/>
        <v>-0.1162940710165691</v>
      </c>
      <c r="M330" s="9">
        <v>179631.6</v>
      </c>
      <c r="O330" s="9">
        <v>203996.47</v>
      </c>
      <c r="Q330" s="9">
        <f t="shared" si="98"/>
        <v>-24364.869999999995</v>
      </c>
      <c r="S330" s="21">
        <f t="shared" si="99"/>
        <v>-0.1194377039955642</v>
      </c>
      <c r="U330" s="9">
        <v>99541.5</v>
      </c>
      <c r="W330" s="9">
        <v>148049.19</v>
      </c>
      <c r="Y330" s="9">
        <f t="shared" si="100"/>
        <v>-48507.69</v>
      </c>
      <c r="AA330" s="21">
        <f t="shared" si="101"/>
        <v>-0.32764576422201297</v>
      </c>
      <c r="AC330" s="9">
        <v>740479.3200000001</v>
      </c>
      <c r="AE330" s="9">
        <v>764072.74</v>
      </c>
      <c r="AG330" s="9">
        <f t="shared" si="102"/>
        <v>-23593.419999999925</v>
      </c>
      <c r="AI330" s="21">
        <f t="shared" si="103"/>
        <v>-0.03087849986638697</v>
      </c>
    </row>
    <row r="331" spans="1:35" ht="12.75" outlineLevel="1">
      <c r="A331" s="1" t="s">
        <v>822</v>
      </c>
      <c r="B331" s="16" t="s">
        <v>823</v>
      </c>
      <c r="C331" s="1" t="s">
        <v>1286</v>
      </c>
      <c r="E331" s="5">
        <v>-104782.87</v>
      </c>
      <c r="G331" s="5">
        <v>201657.7</v>
      </c>
      <c r="I331" s="9">
        <f t="shared" si="96"/>
        <v>-306440.57</v>
      </c>
      <c r="K331" s="21">
        <f t="shared" si="97"/>
        <v>-1.5196075825520174</v>
      </c>
      <c r="M331" s="9">
        <v>533836.67</v>
      </c>
      <c r="O331" s="9">
        <v>362889.84</v>
      </c>
      <c r="Q331" s="9">
        <f t="shared" si="98"/>
        <v>170946.83000000002</v>
      </c>
      <c r="S331" s="21">
        <f t="shared" si="99"/>
        <v>0.47107086271690607</v>
      </c>
      <c r="U331" s="9">
        <v>291145.01</v>
      </c>
      <c r="W331" s="9">
        <v>271899.88</v>
      </c>
      <c r="Y331" s="9">
        <f t="shared" si="100"/>
        <v>19245.130000000005</v>
      </c>
      <c r="AA331" s="21">
        <f t="shared" si="101"/>
        <v>0.07078020777353783</v>
      </c>
      <c r="AC331" s="9">
        <v>1888196.09</v>
      </c>
      <c r="AE331" s="9">
        <v>2196220.868</v>
      </c>
      <c r="AG331" s="9">
        <f t="shared" si="102"/>
        <v>-308024.7779999997</v>
      </c>
      <c r="AI331" s="21">
        <f t="shared" si="103"/>
        <v>-0.14025218614760915</v>
      </c>
    </row>
    <row r="332" spans="1:35" ht="12.75" outlineLevel="1">
      <c r="A332" s="1" t="s">
        <v>824</v>
      </c>
      <c r="B332" s="16" t="s">
        <v>825</v>
      </c>
      <c r="C332" s="1" t="s">
        <v>1287</v>
      </c>
      <c r="E332" s="5">
        <v>2.44</v>
      </c>
      <c r="G332" s="5">
        <v>0</v>
      </c>
      <c r="I332" s="9">
        <f t="shared" si="96"/>
        <v>2.44</v>
      </c>
      <c r="K332" s="21" t="str">
        <f t="shared" si="97"/>
        <v>N.M.</v>
      </c>
      <c r="M332" s="9">
        <v>5.45</v>
      </c>
      <c r="O332" s="9">
        <v>0.05999999999999961</v>
      </c>
      <c r="Q332" s="9">
        <f t="shared" si="98"/>
        <v>5.390000000000001</v>
      </c>
      <c r="S332" s="21" t="str">
        <f t="shared" si="99"/>
        <v>N.M.</v>
      </c>
      <c r="U332" s="9">
        <v>3.59</v>
      </c>
      <c r="W332" s="9">
        <v>-6.7700000000000005</v>
      </c>
      <c r="Y332" s="9">
        <f t="shared" si="100"/>
        <v>10.36</v>
      </c>
      <c r="AA332" s="21">
        <f t="shared" si="101"/>
        <v>1.5302806499261445</v>
      </c>
      <c r="AC332" s="9">
        <v>115.30000000000001</v>
      </c>
      <c r="AE332" s="9">
        <v>0.05999999999999961</v>
      </c>
      <c r="AG332" s="9">
        <f t="shared" si="102"/>
        <v>115.24000000000001</v>
      </c>
      <c r="AI332" s="21" t="str">
        <f t="shared" si="103"/>
        <v>N.M.</v>
      </c>
    </row>
    <row r="333" spans="1:35" ht="12.75" outlineLevel="1">
      <c r="A333" s="1" t="s">
        <v>826</v>
      </c>
      <c r="B333" s="16" t="s">
        <v>827</v>
      </c>
      <c r="C333" s="1" t="s">
        <v>1288</v>
      </c>
      <c r="E333" s="5">
        <v>0</v>
      </c>
      <c r="G333" s="5">
        <v>0</v>
      </c>
      <c r="I333" s="9">
        <f t="shared" si="96"/>
        <v>0</v>
      </c>
      <c r="K333" s="21">
        <f t="shared" si="97"/>
        <v>0</v>
      </c>
      <c r="M333" s="9">
        <v>0</v>
      </c>
      <c r="O333" s="9">
        <v>-5.2</v>
      </c>
      <c r="Q333" s="9">
        <f t="shared" si="98"/>
        <v>5.2</v>
      </c>
      <c r="S333" s="21" t="str">
        <f t="shared" si="99"/>
        <v>N.M.</v>
      </c>
      <c r="U333" s="9">
        <v>0</v>
      </c>
      <c r="W333" s="9">
        <v>0</v>
      </c>
      <c r="Y333" s="9">
        <f t="shared" si="100"/>
        <v>0</v>
      </c>
      <c r="AA333" s="21">
        <f t="shared" si="101"/>
        <v>0</v>
      </c>
      <c r="AC333" s="9">
        <v>992.316</v>
      </c>
      <c r="AE333" s="9">
        <v>3245.011</v>
      </c>
      <c r="AG333" s="9">
        <f t="shared" si="102"/>
        <v>-2252.6949999999997</v>
      </c>
      <c r="AI333" s="21">
        <f t="shared" si="103"/>
        <v>-0.6942025774334817</v>
      </c>
    </row>
    <row r="334" spans="1:35" ht="12.75" outlineLevel="1">
      <c r="A334" s="1" t="s">
        <v>828</v>
      </c>
      <c r="B334" s="16" t="s">
        <v>829</v>
      </c>
      <c r="C334" s="1" t="s">
        <v>1276</v>
      </c>
      <c r="E334" s="5">
        <v>331.88</v>
      </c>
      <c r="G334" s="5">
        <v>4528</v>
      </c>
      <c r="I334" s="9">
        <f t="shared" si="96"/>
        <v>-4196.12</v>
      </c>
      <c r="K334" s="21">
        <f t="shared" si="97"/>
        <v>-0.9267049469964664</v>
      </c>
      <c r="M334" s="9">
        <v>552.98</v>
      </c>
      <c r="O334" s="9">
        <v>5695.780000000001</v>
      </c>
      <c r="Q334" s="9">
        <f t="shared" si="98"/>
        <v>-5142.800000000001</v>
      </c>
      <c r="S334" s="21">
        <f t="shared" si="99"/>
        <v>-0.9029140872716293</v>
      </c>
      <c r="U334" s="9">
        <v>592.37</v>
      </c>
      <c r="W334" s="9">
        <v>5010.09</v>
      </c>
      <c r="Y334" s="9">
        <f t="shared" si="100"/>
        <v>-4417.72</v>
      </c>
      <c r="AA334" s="21">
        <f t="shared" si="101"/>
        <v>-0.8817645990391391</v>
      </c>
      <c r="AC334" s="9">
        <v>3078.58</v>
      </c>
      <c r="AE334" s="9">
        <v>9921.009</v>
      </c>
      <c r="AG334" s="9">
        <f t="shared" si="102"/>
        <v>-6842.429</v>
      </c>
      <c r="AI334" s="21">
        <f t="shared" si="103"/>
        <v>-0.6896908368896753</v>
      </c>
    </row>
    <row r="335" spans="1:35" ht="12.75" outlineLevel="1">
      <c r="A335" s="1" t="s">
        <v>830</v>
      </c>
      <c r="B335" s="16" t="s">
        <v>831</v>
      </c>
      <c r="C335" s="1" t="s">
        <v>1277</v>
      </c>
      <c r="E335" s="5">
        <v>-106.47</v>
      </c>
      <c r="G335" s="5">
        <v>963.39</v>
      </c>
      <c r="I335" s="9">
        <f t="shared" si="96"/>
        <v>-1069.86</v>
      </c>
      <c r="K335" s="21">
        <f t="shared" si="97"/>
        <v>-1.1105159904088686</v>
      </c>
      <c r="M335" s="9">
        <v>8440.34</v>
      </c>
      <c r="O335" s="9">
        <v>2425.95</v>
      </c>
      <c r="Q335" s="9">
        <f t="shared" si="98"/>
        <v>6014.39</v>
      </c>
      <c r="S335" s="21">
        <f t="shared" si="99"/>
        <v>2.4791895958284385</v>
      </c>
      <c r="U335" s="9">
        <v>324.90000000000003</v>
      </c>
      <c r="W335" s="9">
        <v>2148.52</v>
      </c>
      <c r="Y335" s="9">
        <f t="shared" si="100"/>
        <v>-1823.62</v>
      </c>
      <c r="AA335" s="21">
        <f t="shared" si="101"/>
        <v>-0.8487796250442164</v>
      </c>
      <c r="AC335" s="9">
        <v>12546.99</v>
      </c>
      <c r="AE335" s="9">
        <v>9682.86</v>
      </c>
      <c r="AG335" s="9">
        <f t="shared" si="102"/>
        <v>2864.129999999999</v>
      </c>
      <c r="AI335" s="21">
        <f t="shared" si="103"/>
        <v>0.2957938047229846</v>
      </c>
    </row>
    <row r="336" spans="1:35" ht="12.75" outlineLevel="1">
      <c r="A336" s="1" t="s">
        <v>832</v>
      </c>
      <c r="B336" s="16" t="s">
        <v>833</v>
      </c>
      <c r="C336" s="1" t="s">
        <v>1285</v>
      </c>
      <c r="E336" s="5">
        <v>86122.43000000001</v>
      </c>
      <c r="G336" s="5">
        <v>53212.200000000004</v>
      </c>
      <c r="I336" s="9">
        <f t="shared" si="96"/>
        <v>32910.23</v>
      </c>
      <c r="K336" s="21">
        <f t="shared" si="97"/>
        <v>0.6184715159305573</v>
      </c>
      <c r="M336" s="9">
        <v>257041.49</v>
      </c>
      <c r="O336" s="9">
        <v>173411.29</v>
      </c>
      <c r="Q336" s="9">
        <f t="shared" si="98"/>
        <v>83630.19999999998</v>
      </c>
      <c r="S336" s="21">
        <f t="shared" si="99"/>
        <v>0.48226502438220703</v>
      </c>
      <c r="U336" s="9">
        <v>156576.87</v>
      </c>
      <c r="W336" s="9">
        <v>115718.7</v>
      </c>
      <c r="Y336" s="9">
        <f t="shared" si="100"/>
        <v>40858.17</v>
      </c>
      <c r="AA336" s="21">
        <f t="shared" si="101"/>
        <v>0.35308182687845613</v>
      </c>
      <c r="AC336" s="9">
        <v>957567.17</v>
      </c>
      <c r="AE336" s="9">
        <v>757241.419</v>
      </c>
      <c r="AG336" s="9">
        <f t="shared" si="102"/>
        <v>200325.75100000005</v>
      </c>
      <c r="AI336" s="21">
        <f t="shared" si="103"/>
        <v>0.2645467429192486</v>
      </c>
    </row>
    <row r="337" spans="1:35" ht="12.75" outlineLevel="1">
      <c r="A337" s="1" t="s">
        <v>834</v>
      </c>
      <c r="B337" s="16" t="s">
        <v>835</v>
      </c>
      <c r="C337" s="1" t="s">
        <v>1286</v>
      </c>
      <c r="E337" s="5">
        <v>1461897.95</v>
      </c>
      <c r="G337" s="5">
        <v>11368546.752</v>
      </c>
      <c r="I337" s="9">
        <f t="shared" si="96"/>
        <v>-9906648.802000001</v>
      </c>
      <c r="K337" s="21">
        <f t="shared" si="97"/>
        <v>-0.871408546589931</v>
      </c>
      <c r="M337" s="9">
        <v>-5600875.49</v>
      </c>
      <c r="O337" s="9">
        <v>15860196.292</v>
      </c>
      <c r="Q337" s="9">
        <f t="shared" si="98"/>
        <v>-21461071.781999998</v>
      </c>
      <c r="S337" s="21">
        <f t="shared" si="99"/>
        <v>-1.35314036389481</v>
      </c>
      <c r="U337" s="9">
        <v>2181666.12</v>
      </c>
      <c r="W337" s="9">
        <v>14720740.842</v>
      </c>
      <c r="Y337" s="9">
        <f t="shared" si="100"/>
        <v>-12539074.722</v>
      </c>
      <c r="AA337" s="21">
        <f t="shared" si="101"/>
        <v>-0.8517964453408858</v>
      </c>
      <c r="AC337" s="9">
        <v>7613056.587</v>
      </c>
      <c r="AE337" s="9">
        <v>27689460.924000002</v>
      </c>
      <c r="AG337" s="9">
        <f t="shared" si="102"/>
        <v>-20076404.337</v>
      </c>
      <c r="AI337" s="21">
        <f t="shared" si="103"/>
        <v>-0.7250558034374248</v>
      </c>
    </row>
    <row r="338" spans="1:35" ht="12.75" outlineLevel="1">
      <c r="A338" s="1" t="s">
        <v>836</v>
      </c>
      <c r="B338" s="16" t="s">
        <v>837</v>
      </c>
      <c r="C338" s="1" t="s">
        <v>1289</v>
      </c>
      <c r="E338" s="5">
        <v>18147.94</v>
      </c>
      <c r="G338" s="5">
        <v>27503.57</v>
      </c>
      <c r="I338" s="9">
        <f t="shared" si="96"/>
        <v>-9355.630000000001</v>
      </c>
      <c r="K338" s="21">
        <f t="shared" si="97"/>
        <v>-0.34016056824623137</v>
      </c>
      <c r="M338" s="9">
        <v>41437.369999999995</v>
      </c>
      <c r="O338" s="9">
        <v>59214.979999999996</v>
      </c>
      <c r="Q338" s="9">
        <f t="shared" si="98"/>
        <v>-17777.61</v>
      </c>
      <c r="S338" s="21">
        <f t="shared" si="99"/>
        <v>-0.3002214980060789</v>
      </c>
      <c r="U338" s="9">
        <v>33734.99</v>
      </c>
      <c r="W338" s="9">
        <v>42114.11</v>
      </c>
      <c r="Y338" s="9">
        <f t="shared" si="100"/>
        <v>-8379.120000000003</v>
      </c>
      <c r="AA338" s="21">
        <f t="shared" si="101"/>
        <v>-0.19896229553467953</v>
      </c>
      <c r="AC338" s="9">
        <v>151827.1</v>
      </c>
      <c r="AE338" s="9">
        <v>157063.989</v>
      </c>
      <c r="AG338" s="9">
        <f t="shared" si="102"/>
        <v>-5236.888999999996</v>
      </c>
      <c r="AI338" s="21">
        <f t="shared" si="103"/>
        <v>-0.033342391424936973</v>
      </c>
    </row>
    <row r="339" spans="1:35" ht="12.75" outlineLevel="1">
      <c r="A339" s="1" t="s">
        <v>838</v>
      </c>
      <c r="B339" s="16" t="s">
        <v>839</v>
      </c>
      <c r="C339" s="1" t="s">
        <v>1287</v>
      </c>
      <c r="E339" s="5">
        <v>11487.39</v>
      </c>
      <c r="G339" s="5">
        <v>21748.21</v>
      </c>
      <c r="I339" s="9">
        <f t="shared" si="96"/>
        <v>-10260.82</v>
      </c>
      <c r="K339" s="21">
        <f t="shared" si="97"/>
        <v>-0.4718006677331146</v>
      </c>
      <c r="M339" s="9">
        <v>44094.41</v>
      </c>
      <c r="O339" s="9">
        <v>45874.96</v>
      </c>
      <c r="Q339" s="9">
        <f t="shared" si="98"/>
        <v>-1780.5499999999956</v>
      </c>
      <c r="S339" s="21">
        <f t="shared" si="99"/>
        <v>-0.0388131128615697</v>
      </c>
      <c r="U339" s="9">
        <v>26765.05</v>
      </c>
      <c r="W339" s="9">
        <v>30553.65</v>
      </c>
      <c r="Y339" s="9">
        <f t="shared" si="100"/>
        <v>-3788.600000000002</v>
      </c>
      <c r="AA339" s="21">
        <f t="shared" si="101"/>
        <v>-0.12399827843809175</v>
      </c>
      <c r="AC339" s="9">
        <v>176124.22999999998</v>
      </c>
      <c r="AE339" s="9">
        <v>210907.498</v>
      </c>
      <c r="AG339" s="9">
        <f t="shared" si="102"/>
        <v>-34783.26800000001</v>
      </c>
      <c r="AI339" s="21">
        <f t="shared" si="103"/>
        <v>-0.1649219128283434</v>
      </c>
    </row>
    <row r="340" spans="1:35" ht="12.75" outlineLevel="1">
      <c r="A340" s="1" t="s">
        <v>840</v>
      </c>
      <c r="B340" s="16" t="s">
        <v>841</v>
      </c>
      <c r="C340" s="1" t="s">
        <v>1290</v>
      </c>
      <c r="E340" s="5">
        <v>2057.42</v>
      </c>
      <c r="G340" s="5">
        <v>5585.49</v>
      </c>
      <c r="I340" s="9">
        <f t="shared" si="96"/>
        <v>-3528.0699999999997</v>
      </c>
      <c r="K340" s="21">
        <f t="shared" si="97"/>
        <v>-0.6316491480604208</v>
      </c>
      <c r="M340" s="9">
        <v>20852.05</v>
      </c>
      <c r="O340" s="9">
        <v>96098.35</v>
      </c>
      <c r="Q340" s="9">
        <f t="shared" si="98"/>
        <v>-75246.3</v>
      </c>
      <c r="S340" s="21">
        <f t="shared" si="99"/>
        <v>-0.7830134440393618</v>
      </c>
      <c r="U340" s="9">
        <v>10363.66</v>
      </c>
      <c r="W340" s="9">
        <v>30956.65</v>
      </c>
      <c r="Y340" s="9">
        <f t="shared" si="100"/>
        <v>-20592.99</v>
      </c>
      <c r="AA340" s="21">
        <f t="shared" si="101"/>
        <v>-0.6652202353936877</v>
      </c>
      <c r="AC340" s="9">
        <v>57668.880000000005</v>
      </c>
      <c r="AE340" s="9">
        <v>504333.668</v>
      </c>
      <c r="AG340" s="9">
        <f t="shared" si="102"/>
        <v>-446664.788</v>
      </c>
      <c r="AI340" s="21">
        <f t="shared" si="103"/>
        <v>-0.8856533210866263</v>
      </c>
    </row>
    <row r="341" spans="1:35" ht="12.75" outlineLevel="1">
      <c r="A341" s="1" t="s">
        <v>842</v>
      </c>
      <c r="B341" s="16" t="s">
        <v>843</v>
      </c>
      <c r="C341" s="1" t="s">
        <v>1291</v>
      </c>
      <c r="E341" s="5">
        <v>5975.03</v>
      </c>
      <c r="G341" s="5">
        <v>782.65</v>
      </c>
      <c r="I341" s="9">
        <f t="shared" si="96"/>
        <v>5192.38</v>
      </c>
      <c r="K341" s="21">
        <f t="shared" si="97"/>
        <v>6.634357631125024</v>
      </c>
      <c r="M341" s="9">
        <v>13880.22</v>
      </c>
      <c r="O341" s="9">
        <v>12220.54</v>
      </c>
      <c r="Q341" s="9">
        <f t="shared" si="98"/>
        <v>1659.6799999999985</v>
      </c>
      <c r="S341" s="21">
        <f t="shared" si="99"/>
        <v>0.1358106924898571</v>
      </c>
      <c r="U341" s="9">
        <v>9577.06</v>
      </c>
      <c r="W341" s="9">
        <v>5927.02</v>
      </c>
      <c r="Y341" s="9">
        <f t="shared" si="100"/>
        <v>3650.039999999999</v>
      </c>
      <c r="AA341" s="21">
        <f t="shared" si="101"/>
        <v>0.6158305522842843</v>
      </c>
      <c r="AC341" s="9">
        <v>49587.88</v>
      </c>
      <c r="AE341" s="9">
        <v>50774.096000000005</v>
      </c>
      <c r="AG341" s="9">
        <f t="shared" si="102"/>
        <v>-1186.2160000000076</v>
      </c>
      <c r="AI341" s="21">
        <f t="shared" si="103"/>
        <v>-0.023362621758938013</v>
      </c>
    </row>
    <row r="342" spans="1:35" ht="12.75" outlineLevel="1">
      <c r="A342" s="1" t="s">
        <v>844</v>
      </c>
      <c r="B342" s="16" t="s">
        <v>845</v>
      </c>
      <c r="C342" s="1" t="s">
        <v>1292</v>
      </c>
      <c r="E342" s="5">
        <v>5837.88</v>
      </c>
      <c r="G342" s="5">
        <v>2167.14</v>
      </c>
      <c r="I342" s="9">
        <f t="shared" si="96"/>
        <v>3670.7400000000002</v>
      </c>
      <c r="K342" s="21">
        <f t="shared" si="97"/>
        <v>1.693817658296188</v>
      </c>
      <c r="M342" s="9">
        <v>18130.84</v>
      </c>
      <c r="O342" s="9">
        <v>14534.06</v>
      </c>
      <c r="Q342" s="9">
        <f t="shared" si="98"/>
        <v>3596.7800000000007</v>
      </c>
      <c r="S342" s="21">
        <f t="shared" si="99"/>
        <v>0.2474724887608831</v>
      </c>
      <c r="U342" s="9">
        <v>11246.27</v>
      </c>
      <c r="W342" s="9">
        <v>9116.31</v>
      </c>
      <c r="Y342" s="9">
        <f t="shared" si="100"/>
        <v>2129.960000000001</v>
      </c>
      <c r="AA342" s="21">
        <f t="shared" si="101"/>
        <v>0.23364277871200093</v>
      </c>
      <c r="AC342" s="9">
        <v>52636.44</v>
      </c>
      <c r="AE342" s="9">
        <v>129821.944</v>
      </c>
      <c r="AG342" s="9">
        <f t="shared" si="102"/>
        <v>-77185.504</v>
      </c>
      <c r="AI342" s="21">
        <f t="shared" si="103"/>
        <v>-0.5945489770204027</v>
      </c>
    </row>
    <row r="343" spans="1:35" ht="12.75" outlineLevel="1">
      <c r="A343" s="1" t="s">
        <v>846</v>
      </c>
      <c r="B343" s="16" t="s">
        <v>847</v>
      </c>
      <c r="C343" s="1" t="s">
        <v>1293</v>
      </c>
      <c r="E343" s="5">
        <v>76768.93000000001</v>
      </c>
      <c r="G343" s="5">
        <v>29180.95</v>
      </c>
      <c r="I343" s="9">
        <f t="shared" si="96"/>
        <v>47587.98000000001</v>
      </c>
      <c r="K343" s="21">
        <f t="shared" si="97"/>
        <v>1.6307892649142681</v>
      </c>
      <c r="M343" s="9">
        <v>177904.18</v>
      </c>
      <c r="O343" s="9">
        <v>179685.62</v>
      </c>
      <c r="Q343" s="9">
        <f t="shared" si="98"/>
        <v>-1781.4400000000023</v>
      </c>
      <c r="S343" s="21">
        <f t="shared" si="99"/>
        <v>-0.009914204598008469</v>
      </c>
      <c r="U343" s="9">
        <v>144229.26</v>
      </c>
      <c r="W343" s="9">
        <v>99294.3</v>
      </c>
      <c r="Y343" s="9">
        <f t="shared" si="100"/>
        <v>44934.96000000001</v>
      </c>
      <c r="AA343" s="21">
        <f t="shared" si="101"/>
        <v>0.4525431973436542</v>
      </c>
      <c r="AC343" s="9">
        <v>547037.75</v>
      </c>
      <c r="AE343" s="9">
        <v>479337.966</v>
      </c>
      <c r="AG343" s="9">
        <f t="shared" si="102"/>
        <v>67699.78399999999</v>
      </c>
      <c r="AI343" s="21">
        <f t="shared" si="103"/>
        <v>0.14123601467445618</v>
      </c>
    </row>
    <row r="344" spans="1:35" ht="12.75" outlineLevel="1">
      <c r="A344" s="1" t="s">
        <v>848</v>
      </c>
      <c r="B344" s="16" t="s">
        <v>849</v>
      </c>
      <c r="C344" s="1" t="s">
        <v>1294</v>
      </c>
      <c r="E344" s="5">
        <v>356.96</v>
      </c>
      <c r="G344" s="5">
        <v>0</v>
      </c>
      <c r="I344" s="9">
        <f t="shared" si="96"/>
        <v>356.96</v>
      </c>
      <c r="K344" s="21" t="str">
        <f t="shared" si="97"/>
        <v>N.M.</v>
      </c>
      <c r="M344" s="9">
        <v>806.26</v>
      </c>
      <c r="O344" s="9">
        <v>191.26</v>
      </c>
      <c r="Q344" s="9">
        <f t="shared" si="98"/>
        <v>615</v>
      </c>
      <c r="S344" s="21">
        <f t="shared" si="99"/>
        <v>3.2155181428422046</v>
      </c>
      <c r="U344" s="9">
        <v>422.15000000000003</v>
      </c>
      <c r="W344" s="9">
        <v>0</v>
      </c>
      <c r="Y344" s="9">
        <f t="shared" si="100"/>
        <v>422.15000000000003</v>
      </c>
      <c r="AA344" s="21" t="str">
        <f t="shared" si="101"/>
        <v>N.M.</v>
      </c>
      <c r="AC344" s="9">
        <v>1189.64</v>
      </c>
      <c r="AE344" s="9">
        <v>534.33</v>
      </c>
      <c r="AG344" s="9">
        <f t="shared" si="102"/>
        <v>655.3100000000001</v>
      </c>
      <c r="AI344" s="21">
        <f t="shared" si="103"/>
        <v>1.2264143881122154</v>
      </c>
    </row>
    <row r="345" spans="1:35" ht="12.75" outlineLevel="1">
      <c r="A345" s="1" t="s">
        <v>850</v>
      </c>
      <c r="B345" s="16" t="s">
        <v>851</v>
      </c>
      <c r="C345" s="1" t="s">
        <v>1295</v>
      </c>
      <c r="E345" s="5">
        <v>18470.2</v>
      </c>
      <c r="G345" s="5">
        <v>14309.43</v>
      </c>
      <c r="I345" s="9">
        <f t="shared" si="96"/>
        <v>4160.77</v>
      </c>
      <c r="K345" s="21">
        <f t="shared" si="97"/>
        <v>0.2907711907462422</v>
      </c>
      <c r="M345" s="9">
        <v>111632.35</v>
      </c>
      <c r="O345" s="9">
        <v>86068.36</v>
      </c>
      <c r="Q345" s="9">
        <f t="shared" si="98"/>
        <v>25563.990000000005</v>
      </c>
      <c r="S345" s="21">
        <f t="shared" si="99"/>
        <v>0.29701960162828717</v>
      </c>
      <c r="U345" s="9">
        <v>37612.020000000004</v>
      </c>
      <c r="W345" s="9">
        <v>39290.23</v>
      </c>
      <c r="Y345" s="9">
        <f t="shared" si="100"/>
        <v>-1678.2099999999991</v>
      </c>
      <c r="AA345" s="21">
        <f t="shared" si="101"/>
        <v>-0.042713163043331615</v>
      </c>
      <c r="AC345" s="9">
        <v>389817.4</v>
      </c>
      <c r="AE345" s="9">
        <v>264203.5</v>
      </c>
      <c r="AG345" s="9">
        <f t="shared" si="102"/>
        <v>125613.90000000002</v>
      </c>
      <c r="AI345" s="21">
        <f t="shared" si="103"/>
        <v>0.4754437393902807</v>
      </c>
    </row>
    <row r="346" spans="1:35" ht="12.75" outlineLevel="1">
      <c r="A346" s="1" t="s">
        <v>852</v>
      </c>
      <c r="B346" s="16" t="s">
        <v>853</v>
      </c>
      <c r="C346" s="1" t="s">
        <v>1296</v>
      </c>
      <c r="E346" s="5">
        <v>6522.96</v>
      </c>
      <c r="G346" s="5">
        <v>3781.46</v>
      </c>
      <c r="I346" s="9">
        <f t="shared" si="96"/>
        <v>2741.5</v>
      </c>
      <c r="K346" s="21">
        <f t="shared" si="97"/>
        <v>0.7249845297847921</v>
      </c>
      <c r="M346" s="9">
        <v>33845.9</v>
      </c>
      <c r="O346" s="9">
        <v>15653.780000000002</v>
      </c>
      <c r="Q346" s="9">
        <f t="shared" si="98"/>
        <v>18192.12</v>
      </c>
      <c r="S346" s="21">
        <f t="shared" si="99"/>
        <v>1.1621550833089513</v>
      </c>
      <c r="U346" s="9">
        <v>8341.37</v>
      </c>
      <c r="W346" s="9">
        <v>5907.650000000001</v>
      </c>
      <c r="Y346" s="9">
        <f t="shared" si="100"/>
        <v>2433.7200000000003</v>
      </c>
      <c r="AA346" s="21">
        <f t="shared" si="101"/>
        <v>0.41196076273983734</v>
      </c>
      <c r="AC346" s="9">
        <v>72294.77</v>
      </c>
      <c r="AE346" s="9">
        <v>65815.512</v>
      </c>
      <c r="AG346" s="9">
        <f t="shared" si="102"/>
        <v>6479.258000000002</v>
      </c>
      <c r="AI346" s="21">
        <f t="shared" si="103"/>
        <v>0.0984457585014305</v>
      </c>
    </row>
    <row r="347" spans="1:35" ht="12.75" outlineLevel="1">
      <c r="A347" s="1" t="s">
        <v>854</v>
      </c>
      <c r="B347" s="16" t="s">
        <v>855</v>
      </c>
      <c r="C347" s="1" t="s">
        <v>1297</v>
      </c>
      <c r="E347" s="5">
        <v>0</v>
      </c>
      <c r="G347" s="5">
        <v>0</v>
      </c>
      <c r="I347" s="9">
        <f t="shared" si="96"/>
        <v>0</v>
      </c>
      <c r="K347" s="21">
        <f t="shared" si="97"/>
        <v>0</v>
      </c>
      <c r="M347" s="9">
        <v>0</v>
      </c>
      <c r="O347" s="9">
        <v>0</v>
      </c>
      <c r="Q347" s="9">
        <f t="shared" si="98"/>
        <v>0</v>
      </c>
      <c r="S347" s="21">
        <f t="shared" si="99"/>
        <v>0</v>
      </c>
      <c r="U347" s="9">
        <v>0</v>
      </c>
      <c r="W347" s="9">
        <v>0</v>
      </c>
      <c r="Y347" s="9">
        <f t="shared" si="100"/>
        <v>0</v>
      </c>
      <c r="AA347" s="21">
        <f t="shared" si="101"/>
        <v>0</v>
      </c>
      <c r="AC347" s="9">
        <v>867.1800000000001</v>
      </c>
      <c r="AE347" s="9">
        <v>0</v>
      </c>
      <c r="AG347" s="9">
        <f t="shared" si="102"/>
        <v>867.1800000000001</v>
      </c>
      <c r="AI347" s="21" t="str">
        <f t="shared" si="103"/>
        <v>N.M.</v>
      </c>
    </row>
    <row r="348" spans="1:35" ht="12.75" outlineLevel="1">
      <c r="A348" s="1" t="s">
        <v>856</v>
      </c>
      <c r="B348" s="16" t="s">
        <v>857</v>
      </c>
      <c r="C348" s="1" t="s">
        <v>1298</v>
      </c>
      <c r="E348" s="5">
        <v>0</v>
      </c>
      <c r="G348" s="5">
        <v>1376.47</v>
      </c>
      <c r="I348" s="9">
        <f t="shared" si="96"/>
        <v>-1376.47</v>
      </c>
      <c r="K348" s="21" t="str">
        <f t="shared" si="97"/>
        <v>N.M.</v>
      </c>
      <c r="M348" s="9">
        <v>0</v>
      </c>
      <c r="O348" s="9">
        <v>1376.47</v>
      </c>
      <c r="Q348" s="9">
        <f t="shared" si="98"/>
        <v>-1376.47</v>
      </c>
      <c r="S348" s="21" t="str">
        <f t="shared" si="99"/>
        <v>N.M.</v>
      </c>
      <c r="U348" s="9">
        <v>0</v>
      </c>
      <c r="W348" s="9">
        <v>1376.47</v>
      </c>
      <c r="Y348" s="9">
        <f t="shared" si="100"/>
        <v>-1376.47</v>
      </c>
      <c r="AA348" s="21" t="str">
        <f t="shared" si="101"/>
        <v>N.M.</v>
      </c>
      <c r="AC348" s="9">
        <v>54186.06</v>
      </c>
      <c r="AE348" s="9">
        <v>1376.47</v>
      </c>
      <c r="AG348" s="9">
        <f t="shared" si="102"/>
        <v>52809.59</v>
      </c>
      <c r="AI348" s="21" t="str">
        <f t="shared" si="103"/>
        <v>N.M.</v>
      </c>
    </row>
    <row r="349" spans="1:35" ht="12.75" outlineLevel="1">
      <c r="A349" s="1" t="s">
        <v>858</v>
      </c>
      <c r="B349" s="16" t="s">
        <v>859</v>
      </c>
      <c r="C349" s="1" t="s">
        <v>1299</v>
      </c>
      <c r="E349" s="5">
        <v>0</v>
      </c>
      <c r="G349" s="5">
        <v>-70.41</v>
      </c>
      <c r="I349" s="9">
        <f t="shared" si="96"/>
        <v>70.41</v>
      </c>
      <c r="K349" s="21" t="str">
        <f t="shared" si="97"/>
        <v>N.M.</v>
      </c>
      <c r="M349" s="9">
        <v>111.7</v>
      </c>
      <c r="O349" s="9">
        <v>33.96</v>
      </c>
      <c r="Q349" s="9">
        <f t="shared" si="98"/>
        <v>77.74000000000001</v>
      </c>
      <c r="S349" s="21">
        <f t="shared" si="99"/>
        <v>2.289163722025913</v>
      </c>
      <c r="U349" s="9">
        <v>0</v>
      </c>
      <c r="W349" s="9">
        <v>24.37</v>
      </c>
      <c r="Y349" s="9">
        <f t="shared" si="100"/>
        <v>-24.37</v>
      </c>
      <c r="AA349" s="21" t="str">
        <f t="shared" si="101"/>
        <v>N.M.</v>
      </c>
      <c r="AC349" s="9">
        <v>215.5</v>
      </c>
      <c r="AE349" s="9">
        <v>150.72</v>
      </c>
      <c r="AG349" s="9">
        <f t="shared" si="102"/>
        <v>64.78</v>
      </c>
      <c r="AI349" s="21">
        <f t="shared" si="103"/>
        <v>0.42980360934182593</v>
      </c>
    </row>
    <row r="350" spans="1:35" ht="12.75" outlineLevel="1">
      <c r="A350" s="1" t="s">
        <v>860</v>
      </c>
      <c r="B350" s="16" t="s">
        <v>861</v>
      </c>
      <c r="C350" s="1" t="s">
        <v>1300</v>
      </c>
      <c r="E350" s="5">
        <v>81802.13</v>
      </c>
      <c r="G350" s="5">
        <v>91986.93000000001</v>
      </c>
      <c r="I350" s="9">
        <f t="shared" si="96"/>
        <v>-10184.800000000003</v>
      </c>
      <c r="K350" s="21">
        <f t="shared" si="97"/>
        <v>-0.1107200772979379</v>
      </c>
      <c r="M350" s="9">
        <v>282360.32</v>
      </c>
      <c r="O350" s="9">
        <v>288867.49</v>
      </c>
      <c r="Q350" s="9">
        <f t="shared" si="98"/>
        <v>-6507.169999999984</v>
      </c>
      <c r="S350" s="21">
        <f t="shared" si="99"/>
        <v>-0.022526487837035536</v>
      </c>
      <c r="U350" s="9">
        <v>170414.55000000002</v>
      </c>
      <c r="W350" s="9">
        <v>178765.4</v>
      </c>
      <c r="Y350" s="9">
        <f t="shared" si="100"/>
        <v>-8350.849999999977</v>
      </c>
      <c r="AA350" s="21">
        <f t="shared" si="101"/>
        <v>-0.04671401736577647</v>
      </c>
      <c r="AC350" s="9">
        <v>1018328.4</v>
      </c>
      <c r="AE350" s="9">
        <v>1032285.889</v>
      </c>
      <c r="AG350" s="9">
        <f t="shared" si="102"/>
        <v>-13957.488999999943</v>
      </c>
      <c r="AI350" s="21">
        <f t="shared" si="103"/>
        <v>-0.01352095301188404</v>
      </c>
    </row>
    <row r="351" spans="1:35" ht="12.75" outlineLevel="1">
      <c r="A351" s="1" t="s">
        <v>862</v>
      </c>
      <c r="B351" s="16" t="s">
        <v>863</v>
      </c>
      <c r="C351" s="1" t="s">
        <v>1301</v>
      </c>
      <c r="E351" s="5">
        <v>0</v>
      </c>
      <c r="G351" s="5">
        <v>-55.78</v>
      </c>
      <c r="I351" s="9">
        <f t="shared" si="96"/>
        <v>55.78</v>
      </c>
      <c r="K351" s="21" t="str">
        <f t="shared" si="97"/>
        <v>N.M.</v>
      </c>
      <c r="M351" s="9">
        <v>0</v>
      </c>
      <c r="O351" s="9">
        <v>2940.58</v>
      </c>
      <c r="Q351" s="9">
        <f t="shared" si="98"/>
        <v>-2940.58</v>
      </c>
      <c r="S351" s="21" t="str">
        <f t="shared" si="99"/>
        <v>N.M.</v>
      </c>
      <c r="U351" s="9">
        <v>0</v>
      </c>
      <c r="W351" s="9">
        <v>90.64</v>
      </c>
      <c r="Y351" s="9">
        <f t="shared" si="100"/>
        <v>-90.64</v>
      </c>
      <c r="AA351" s="21" t="str">
        <f t="shared" si="101"/>
        <v>N.M.</v>
      </c>
      <c r="AC351" s="9">
        <v>-58.14</v>
      </c>
      <c r="AE351" s="9">
        <v>6722.72</v>
      </c>
      <c r="AG351" s="9">
        <f t="shared" si="102"/>
        <v>-6780.860000000001</v>
      </c>
      <c r="AI351" s="21">
        <f t="shared" si="103"/>
        <v>-1.008648285217888</v>
      </c>
    </row>
    <row r="352" spans="1:35" ht="12.75" outlineLevel="1">
      <c r="A352" s="1" t="s">
        <v>864</v>
      </c>
      <c r="B352" s="16" t="s">
        <v>865</v>
      </c>
      <c r="C352" s="1" t="s">
        <v>1302</v>
      </c>
      <c r="E352" s="5">
        <v>0</v>
      </c>
      <c r="G352" s="5">
        <v>0</v>
      </c>
      <c r="I352" s="9">
        <f t="shared" si="96"/>
        <v>0</v>
      </c>
      <c r="K352" s="21">
        <f t="shared" si="97"/>
        <v>0</v>
      </c>
      <c r="M352" s="9">
        <v>0</v>
      </c>
      <c r="O352" s="9">
        <v>0</v>
      </c>
      <c r="Q352" s="9">
        <f t="shared" si="98"/>
        <v>0</v>
      </c>
      <c r="S352" s="21">
        <f t="shared" si="99"/>
        <v>0</v>
      </c>
      <c r="U352" s="9">
        <v>0</v>
      </c>
      <c r="W352" s="9">
        <v>0</v>
      </c>
      <c r="Y352" s="9">
        <f t="shared" si="100"/>
        <v>0</v>
      </c>
      <c r="AA352" s="21">
        <f t="shared" si="101"/>
        <v>0</v>
      </c>
      <c r="AC352" s="9">
        <v>62.35</v>
      </c>
      <c r="AE352" s="9">
        <v>0</v>
      </c>
      <c r="AG352" s="9">
        <f t="shared" si="102"/>
        <v>62.35</v>
      </c>
      <c r="AI352" s="21" t="str">
        <f t="shared" si="103"/>
        <v>N.M.</v>
      </c>
    </row>
    <row r="353" spans="1:68" s="90" customFormat="1" ht="12.75">
      <c r="A353" s="90" t="s">
        <v>34</v>
      </c>
      <c r="B353" s="91"/>
      <c r="C353" s="77" t="s">
        <v>1303</v>
      </c>
      <c r="D353" s="105"/>
      <c r="E353" s="105">
        <v>2486870.6399999997</v>
      </c>
      <c r="F353" s="105"/>
      <c r="G353" s="105">
        <v>13169479.392000003</v>
      </c>
      <c r="H353" s="105"/>
      <c r="I353" s="9">
        <f aca="true" t="shared" si="104" ref="I353:I360">+E353-G353</f>
        <v>-10682608.752000004</v>
      </c>
      <c r="J353" s="37" t="str">
        <f>IF((+E353-G353)=(I353),"  ",$AO$511)</f>
        <v>  </v>
      </c>
      <c r="K353" s="38">
        <f aca="true" t="shared" si="105" ref="K353:K360">IF(G353&lt;0,IF(I353=0,0,IF(OR(G353=0,E353=0),"N.M.",IF(ABS(I353/G353)&gt;=10,"N.M.",I353/(-G353)))),IF(I353=0,0,IF(OR(G353=0,E353=0),"N.M.",IF(ABS(I353/G353)&gt;=10,"N.M.",I353/G353))))</f>
        <v>-0.8111640888772956</v>
      </c>
      <c r="L353" s="39"/>
      <c r="M353" s="5">
        <v>-426562.7899999992</v>
      </c>
      <c r="N353" s="9"/>
      <c r="O353" s="5">
        <v>21793352.821999993</v>
      </c>
      <c r="P353" s="9"/>
      <c r="Q353" s="9">
        <f aca="true" t="shared" si="106" ref="Q353:Q360">(+M353-O353)</f>
        <v>-22219915.611999992</v>
      </c>
      <c r="R353" s="37" t="str">
        <f>IF((+M353-O353)=(Q353),"  ",$AO$511)</f>
        <v>  </v>
      </c>
      <c r="S353" s="38">
        <f aca="true" t="shared" si="107" ref="S353:S360">IF(O353&lt;0,IF(Q353=0,0,IF(OR(O353=0,M353=0),"N.M.",IF(ABS(Q353/O353)&gt;=10,"N.M.",Q353/(-O353)))),IF(Q353=0,0,IF(OR(O353=0,M353=0),"N.M.",IF(ABS(Q353/O353)&gt;=10,"N.M.",Q353/O353))))</f>
        <v>-1.0195730686087636</v>
      </c>
      <c r="T353" s="39"/>
      <c r="U353" s="9">
        <v>4642925.779999999</v>
      </c>
      <c r="V353" s="9"/>
      <c r="W353" s="9">
        <v>18078653.011999995</v>
      </c>
      <c r="X353" s="9"/>
      <c r="Y353" s="9">
        <f aca="true" t="shared" si="108" ref="Y353:Y360">(+U353-W353)</f>
        <v>-13435727.231999995</v>
      </c>
      <c r="Z353" s="37" t="str">
        <f>IF((+U353-W353)=(Y353),"  ",$AO$511)</f>
        <v>  </v>
      </c>
      <c r="AA353" s="38">
        <f aca="true" t="shared" si="109" ref="AA353:AA360">IF(W353&lt;0,IF(Y353=0,0,IF(OR(W353=0,U353=0),"N.M.",IF(ABS(Y353/W353)&gt;=10,"N.M.",Y353/(-W353)))),IF(Y353=0,0,IF(OR(W353=0,U353=0),"N.M.",IF(ABS(Y353/W353)&gt;=10,"N.M.",Y353/W353))))</f>
        <v>-0.743181874395278</v>
      </c>
      <c r="AB353" s="39"/>
      <c r="AC353" s="9">
        <v>25452585.933000002</v>
      </c>
      <c r="AD353" s="9"/>
      <c r="AE353" s="9">
        <v>59715518.275</v>
      </c>
      <c r="AF353" s="9"/>
      <c r="AG353" s="9">
        <f aca="true" t="shared" si="110" ref="AG353:AG360">(+AC353-AE353)</f>
        <v>-34262932.34199999</v>
      </c>
      <c r="AH353" s="37" t="str">
        <f>IF((+AC353-AE353)=(AG353),"  ",$AO$511)</f>
        <v>  </v>
      </c>
      <c r="AI353" s="38">
        <f aca="true" t="shared" si="111" ref="AI353:AI360">IF(AE353&lt;0,IF(AG353=0,0,IF(OR(AE353=0,AC353=0),"N.M.",IF(ABS(AG353/AE353)&gt;=10,"N.M.",AG353/(-AE353)))),IF(AG353=0,0,IF(OR(AE353=0,AC353=0),"N.M.",IF(ABS(AG353/AE353)&gt;=10,"N.M.",AG353/AE353))))</f>
        <v>-0.5737693204673102</v>
      </c>
      <c r="AJ353" s="105"/>
      <c r="AK353" s="105"/>
      <c r="AL353" s="105"/>
      <c r="AM353" s="105"/>
      <c r="AN353" s="105"/>
      <c r="AO353" s="105"/>
      <c r="AP353" s="106"/>
      <c r="AQ353" s="107"/>
      <c r="AR353" s="108"/>
      <c r="AS353" s="105"/>
      <c r="AT353" s="105"/>
      <c r="AU353" s="105"/>
      <c r="AV353" s="105"/>
      <c r="AW353" s="105"/>
      <c r="AX353" s="106"/>
      <c r="AY353" s="107"/>
      <c r="AZ353" s="108"/>
      <c r="BA353" s="105"/>
      <c r="BB353" s="105"/>
      <c r="BC353" s="105"/>
      <c r="BD353" s="106"/>
      <c r="BE353" s="107"/>
      <c r="BF353" s="108"/>
      <c r="BG353" s="105"/>
      <c r="BH353" s="109"/>
      <c r="BI353" s="105"/>
      <c r="BJ353" s="109"/>
      <c r="BK353" s="105"/>
      <c r="BL353" s="109"/>
      <c r="BM353" s="105"/>
      <c r="BN353" s="97"/>
      <c r="BO353" s="97"/>
      <c r="BP353" s="97"/>
    </row>
    <row r="354" spans="1:68" s="17" customFormat="1" ht="12.75">
      <c r="A354" s="17" t="s">
        <v>35</v>
      </c>
      <c r="B354" s="98"/>
      <c r="C354" s="17" t="s">
        <v>36</v>
      </c>
      <c r="D354" s="18"/>
      <c r="E354" s="18">
        <v>47586462.655</v>
      </c>
      <c r="F354" s="18"/>
      <c r="G354" s="18">
        <v>51678859.948</v>
      </c>
      <c r="H354" s="18"/>
      <c r="I354" s="18">
        <f t="shared" si="104"/>
        <v>-4092397.2929999977</v>
      </c>
      <c r="J354" s="37" t="str">
        <f>IF((+E354-G354)=(I354),"  ",$AO$511)</f>
        <v>  </v>
      </c>
      <c r="K354" s="40">
        <f t="shared" si="105"/>
        <v>-0.07918900101739523</v>
      </c>
      <c r="L354" s="39"/>
      <c r="M354" s="8">
        <v>138620041.70800003</v>
      </c>
      <c r="N354" s="18"/>
      <c r="O354" s="8">
        <v>159334064.5810001</v>
      </c>
      <c r="P354" s="18"/>
      <c r="Q354" s="18">
        <f t="shared" si="106"/>
        <v>-20714022.873000056</v>
      </c>
      <c r="R354" s="37" t="str">
        <f>IF((+M354-O354)=(Q354),"  ",$AO$511)</f>
        <v>  </v>
      </c>
      <c r="S354" s="40">
        <f t="shared" si="107"/>
        <v>-0.13000373101302354</v>
      </c>
      <c r="T354" s="39"/>
      <c r="U354" s="18">
        <v>99254256.94600007</v>
      </c>
      <c r="V354" s="18"/>
      <c r="W354" s="18">
        <v>106827368.495</v>
      </c>
      <c r="X354" s="18"/>
      <c r="Y354" s="18">
        <f t="shared" si="108"/>
        <v>-7573111.548999935</v>
      </c>
      <c r="Z354" s="37" t="str">
        <f>IF((+U354-W354)=(Y354),"  ",$AO$511)</f>
        <v>  </v>
      </c>
      <c r="AA354" s="40">
        <f t="shared" si="109"/>
        <v>-0.07089111765731074</v>
      </c>
      <c r="AB354" s="39"/>
      <c r="AC354" s="18">
        <v>515434911.207</v>
      </c>
      <c r="AD354" s="18"/>
      <c r="AE354" s="18">
        <v>579307466.1919999</v>
      </c>
      <c r="AF354" s="18"/>
      <c r="AG354" s="18">
        <f t="shared" si="110"/>
        <v>-63872554.984999895</v>
      </c>
      <c r="AH354" s="37" t="str">
        <f>IF((+AC354-AE354)=(AG354),"  ",$AO$511)</f>
        <v>  </v>
      </c>
      <c r="AI354" s="40">
        <f t="shared" si="111"/>
        <v>-0.11025674397890568</v>
      </c>
      <c r="AJ354" s="18"/>
      <c r="AK354" s="18"/>
      <c r="AL354" s="18"/>
      <c r="AM354" s="18"/>
      <c r="AN354" s="18"/>
      <c r="AO354" s="18"/>
      <c r="AP354" s="85"/>
      <c r="AQ354" s="117"/>
      <c r="AR354" s="39"/>
      <c r="AS354" s="18"/>
      <c r="AT354" s="18"/>
      <c r="AU354" s="18"/>
      <c r="AV354" s="18"/>
      <c r="AW354" s="18"/>
      <c r="AX354" s="85"/>
      <c r="AY354" s="117"/>
      <c r="AZ354" s="39"/>
      <c r="BA354" s="18"/>
      <c r="BB354" s="18"/>
      <c r="BC354" s="18"/>
      <c r="BD354" s="85"/>
      <c r="BE354" s="117"/>
      <c r="BF354" s="39"/>
      <c r="BG354" s="18"/>
      <c r="BH354" s="104"/>
      <c r="BI354" s="18"/>
      <c r="BJ354" s="104"/>
      <c r="BK354" s="18"/>
      <c r="BL354" s="104"/>
      <c r="BM354" s="18"/>
      <c r="BN354" s="104"/>
      <c r="BO354" s="104"/>
      <c r="BP354" s="104"/>
    </row>
    <row r="355" spans="1:35" ht="12.75" outlineLevel="1">
      <c r="A355" s="1" t="s">
        <v>866</v>
      </c>
      <c r="B355" s="16" t="s">
        <v>867</v>
      </c>
      <c r="C355" s="1" t="s">
        <v>1304</v>
      </c>
      <c r="E355" s="5">
        <v>4030975.51</v>
      </c>
      <c r="G355" s="5">
        <v>3860084.15</v>
      </c>
      <c r="I355" s="9">
        <f t="shared" si="104"/>
        <v>170891.35999999987</v>
      </c>
      <c r="K355" s="21">
        <f t="shared" si="105"/>
        <v>0.044271407917363635</v>
      </c>
      <c r="M355" s="9">
        <v>12084504.94</v>
      </c>
      <c r="O355" s="9">
        <v>11409792.21</v>
      </c>
      <c r="Q355" s="9">
        <f t="shared" si="106"/>
        <v>674712.7299999986</v>
      </c>
      <c r="S355" s="21">
        <f t="shared" si="107"/>
        <v>0.05913453265245735</v>
      </c>
      <c r="U355" s="9">
        <v>8043730.68</v>
      </c>
      <c r="W355" s="9">
        <v>7702449.0600000005</v>
      </c>
      <c r="Y355" s="9">
        <f t="shared" si="108"/>
        <v>341281.6199999992</v>
      </c>
      <c r="AA355" s="21">
        <f t="shared" si="109"/>
        <v>0.044308195658485684</v>
      </c>
      <c r="AC355" s="9">
        <v>47722734.39</v>
      </c>
      <c r="AE355" s="9">
        <v>45010196.59</v>
      </c>
      <c r="AG355" s="9">
        <f t="shared" si="110"/>
        <v>2712537.799999997</v>
      </c>
      <c r="AI355" s="21">
        <f t="shared" si="111"/>
        <v>0.06026496228640438</v>
      </c>
    </row>
    <row r="356" spans="1:35" ht="12.75" outlineLevel="1">
      <c r="A356" s="1" t="s">
        <v>868</v>
      </c>
      <c r="B356" s="16" t="s">
        <v>869</v>
      </c>
      <c r="C356" s="1" t="s">
        <v>1305</v>
      </c>
      <c r="E356" s="5">
        <v>0</v>
      </c>
      <c r="G356" s="5">
        <v>0</v>
      </c>
      <c r="I356" s="9">
        <f t="shared" si="104"/>
        <v>0</v>
      </c>
      <c r="K356" s="21">
        <f t="shared" si="105"/>
        <v>0</v>
      </c>
      <c r="M356" s="9">
        <v>0</v>
      </c>
      <c r="O356" s="9">
        <v>0</v>
      </c>
      <c r="Q356" s="9">
        <f t="shared" si="106"/>
        <v>0</v>
      </c>
      <c r="S356" s="21">
        <f t="shared" si="107"/>
        <v>0</v>
      </c>
      <c r="U356" s="9">
        <v>0</v>
      </c>
      <c r="W356" s="9">
        <v>0</v>
      </c>
      <c r="Y356" s="9">
        <f t="shared" si="108"/>
        <v>0</v>
      </c>
      <c r="AA356" s="21">
        <f t="shared" si="109"/>
        <v>0</v>
      </c>
      <c r="AC356" s="9">
        <v>0</v>
      </c>
      <c r="AE356" s="9">
        <v>-901358.04</v>
      </c>
      <c r="AG356" s="9">
        <f t="shared" si="110"/>
        <v>901358.04</v>
      </c>
      <c r="AI356" s="21" t="str">
        <f t="shared" si="111"/>
        <v>N.M.</v>
      </c>
    </row>
    <row r="357" spans="1:35" ht="12.75" outlineLevel="1">
      <c r="A357" s="1" t="s">
        <v>870</v>
      </c>
      <c r="B357" s="16" t="s">
        <v>871</v>
      </c>
      <c r="C357" s="1" t="s">
        <v>1306</v>
      </c>
      <c r="E357" s="5">
        <v>303276.36</v>
      </c>
      <c r="G357" s="5">
        <v>353998.99</v>
      </c>
      <c r="I357" s="9">
        <f t="shared" si="104"/>
        <v>-50722.630000000005</v>
      </c>
      <c r="K357" s="21">
        <f t="shared" si="105"/>
        <v>-0.14328467434327993</v>
      </c>
      <c r="M357" s="9">
        <v>896332.05</v>
      </c>
      <c r="O357" s="9">
        <v>1014671.81</v>
      </c>
      <c r="Q357" s="9">
        <f t="shared" si="106"/>
        <v>-118339.76000000001</v>
      </c>
      <c r="S357" s="21">
        <f t="shared" si="107"/>
        <v>-0.11662860723409671</v>
      </c>
      <c r="U357" s="9">
        <v>599945.35</v>
      </c>
      <c r="W357" s="9">
        <v>701374.5700000001</v>
      </c>
      <c r="Y357" s="9">
        <f t="shared" si="108"/>
        <v>-101429.22000000009</v>
      </c>
      <c r="AA357" s="21">
        <f t="shared" si="109"/>
        <v>-0.14461490954826048</v>
      </c>
      <c r="AC357" s="9">
        <v>4176897.52</v>
      </c>
      <c r="AE357" s="9">
        <v>3910453.8600000003</v>
      </c>
      <c r="AG357" s="9">
        <f t="shared" si="110"/>
        <v>266443.6599999997</v>
      </c>
      <c r="AI357" s="21">
        <f t="shared" si="111"/>
        <v>0.06813624953498355</v>
      </c>
    </row>
    <row r="358" spans="1:35" ht="12.75" outlineLevel="1">
      <c r="A358" s="1" t="s">
        <v>872</v>
      </c>
      <c r="B358" s="16" t="s">
        <v>873</v>
      </c>
      <c r="C358" s="1" t="s">
        <v>1307</v>
      </c>
      <c r="E358" s="5">
        <v>3218</v>
      </c>
      <c r="G358" s="5">
        <v>3218</v>
      </c>
      <c r="I358" s="9">
        <f t="shared" si="104"/>
        <v>0</v>
      </c>
      <c r="K358" s="21">
        <f t="shared" si="105"/>
        <v>0</v>
      </c>
      <c r="M358" s="9">
        <v>9654</v>
      </c>
      <c r="O358" s="9">
        <v>9654</v>
      </c>
      <c r="Q358" s="9">
        <f t="shared" si="106"/>
        <v>0</v>
      </c>
      <c r="S358" s="21">
        <f t="shared" si="107"/>
        <v>0</v>
      </c>
      <c r="U358" s="9">
        <v>6436</v>
      </c>
      <c r="W358" s="9">
        <v>6436</v>
      </c>
      <c r="Y358" s="9">
        <f t="shared" si="108"/>
        <v>0</v>
      </c>
      <c r="AA358" s="21">
        <f t="shared" si="109"/>
        <v>0</v>
      </c>
      <c r="AC358" s="9">
        <v>38616</v>
      </c>
      <c r="AE358" s="9">
        <v>38616</v>
      </c>
      <c r="AG358" s="9">
        <f t="shared" si="110"/>
        <v>0</v>
      </c>
      <c r="AI358" s="21">
        <f t="shared" si="111"/>
        <v>0</v>
      </c>
    </row>
    <row r="359" spans="1:35" ht="12.75" outlineLevel="1">
      <c r="A359" s="1" t="s">
        <v>874</v>
      </c>
      <c r="B359" s="16" t="s">
        <v>875</v>
      </c>
      <c r="C359" s="1" t="s">
        <v>1308</v>
      </c>
      <c r="E359" s="5">
        <v>25959.56</v>
      </c>
      <c r="G359" s="5">
        <v>25959.56</v>
      </c>
      <c r="I359" s="9">
        <f t="shared" si="104"/>
        <v>0</v>
      </c>
      <c r="K359" s="21">
        <f t="shared" si="105"/>
        <v>0</v>
      </c>
      <c r="M359" s="9">
        <v>77878.68000000001</v>
      </c>
      <c r="O359" s="9">
        <v>77878.68000000001</v>
      </c>
      <c r="Q359" s="9">
        <f t="shared" si="106"/>
        <v>0</v>
      </c>
      <c r="S359" s="21">
        <f t="shared" si="107"/>
        <v>0</v>
      </c>
      <c r="U359" s="9">
        <v>51919.12</v>
      </c>
      <c r="W359" s="9">
        <v>51919.12</v>
      </c>
      <c r="Y359" s="9">
        <f t="shared" si="108"/>
        <v>0</v>
      </c>
      <c r="AA359" s="21">
        <f t="shared" si="109"/>
        <v>0</v>
      </c>
      <c r="AC359" s="9">
        <v>311514.72000000003</v>
      </c>
      <c r="AE359" s="9">
        <v>524379.25</v>
      </c>
      <c r="AG359" s="9">
        <f t="shared" si="110"/>
        <v>-212864.52999999997</v>
      </c>
      <c r="AI359" s="21">
        <f t="shared" si="111"/>
        <v>-0.4059362188721235</v>
      </c>
    </row>
    <row r="360" spans="1:68" s="90" customFormat="1" ht="12.75">
      <c r="A360" s="90" t="s">
        <v>37</v>
      </c>
      <c r="B360" s="91"/>
      <c r="C360" s="77" t="s">
        <v>1309</v>
      </c>
      <c r="D360" s="105"/>
      <c r="E360" s="105">
        <v>4363429.43</v>
      </c>
      <c r="F360" s="105"/>
      <c r="G360" s="105">
        <v>4243260.699999999</v>
      </c>
      <c r="H360" s="105"/>
      <c r="I360" s="9">
        <f t="shared" si="104"/>
        <v>120168.73000000045</v>
      </c>
      <c r="J360" s="37" t="str">
        <f>IF((+E360-G360)=(I360),"  ",$AO$511)</f>
        <v>  </v>
      </c>
      <c r="K360" s="38">
        <f t="shared" si="105"/>
        <v>0.028319902663534312</v>
      </c>
      <c r="L360" s="39"/>
      <c r="M360" s="5">
        <v>13068369.669999998</v>
      </c>
      <c r="N360" s="9"/>
      <c r="O360" s="5">
        <v>12511996.7</v>
      </c>
      <c r="P360" s="9"/>
      <c r="Q360" s="9">
        <f t="shared" si="106"/>
        <v>556372.9699999988</v>
      </c>
      <c r="R360" s="37" t="str">
        <f>IF((+M360-O360)=(Q360),"  ",$AO$511)</f>
        <v>  </v>
      </c>
      <c r="S360" s="38">
        <f t="shared" si="107"/>
        <v>0.044467160864900074</v>
      </c>
      <c r="T360" s="39"/>
      <c r="U360" s="9">
        <v>8702031.149999999</v>
      </c>
      <c r="V360" s="9"/>
      <c r="W360" s="9">
        <v>8462178.75</v>
      </c>
      <c r="X360" s="9"/>
      <c r="Y360" s="9">
        <f t="shared" si="108"/>
        <v>239852.3999999985</v>
      </c>
      <c r="Z360" s="37" t="str">
        <f>IF((+U360-W360)=(Y360),"  ",$AO$511)</f>
        <v>  </v>
      </c>
      <c r="AA360" s="38">
        <f t="shared" si="109"/>
        <v>0.028344047920282764</v>
      </c>
      <c r="AB360" s="39"/>
      <c r="AC360" s="9">
        <v>52249762.63</v>
      </c>
      <c r="AD360" s="9"/>
      <c r="AE360" s="9">
        <v>48582287.660000004</v>
      </c>
      <c r="AF360" s="9"/>
      <c r="AG360" s="9">
        <f t="shared" si="110"/>
        <v>3667474.969999999</v>
      </c>
      <c r="AH360" s="37" t="str">
        <f>IF((+AC360-AE360)=(AG360),"  ",$AO$511)</f>
        <v>  </v>
      </c>
      <c r="AI360" s="38">
        <f t="shared" si="111"/>
        <v>0.07548996036717301</v>
      </c>
      <c r="AJ360" s="105"/>
      <c r="AK360" s="105"/>
      <c r="AL360" s="105"/>
      <c r="AM360" s="105"/>
      <c r="AN360" s="105"/>
      <c r="AO360" s="105"/>
      <c r="AP360" s="106"/>
      <c r="AQ360" s="107"/>
      <c r="AR360" s="108"/>
      <c r="AS360" s="105"/>
      <c r="AT360" s="105"/>
      <c r="AU360" s="105"/>
      <c r="AV360" s="105"/>
      <c r="AW360" s="105"/>
      <c r="AX360" s="106"/>
      <c r="AY360" s="107"/>
      <c r="AZ360" s="108"/>
      <c r="BA360" s="105"/>
      <c r="BB360" s="105"/>
      <c r="BC360" s="105"/>
      <c r="BD360" s="106"/>
      <c r="BE360" s="107"/>
      <c r="BF360" s="108"/>
      <c r="BG360" s="105"/>
      <c r="BH360" s="109"/>
      <c r="BI360" s="105"/>
      <c r="BJ360" s="109"/>
      <c r="BK360" s="105"/>
      <c r="BL360" s="109"/>
      <c r="BM360" s="105"/>
      <c r="BN360" s="97"/>
      <c r="BO360" s="97"/>
      <c r="BP360" s="97"/>
    </row>
    <row r="361" spans="1:35" ht="12.75" outlineLevel="1">
      <c r="A361" s="1" t="s">
        <v>876</v>
      </c>
      <c r="B361" s="16" t="s">
        <v>877</v>
      </c>
      <c r="C361" s="1" t="s">
        <v>1310</v>
      </c>
      <c r="E361" s="5">
        <v>204748.06</v>
      </c>
      <c r="G361" s="5">
        <v>316520.31</v>
      </c>
      <c r="I361" s="9">
        <f aca="true" t="shared" si="112" ref="I361:I400">+E361-G361</f>
        <v>-111772.25</v>
      </c>
      <c r="K361" s="21">
        <f aca="true" t="shared" si="113" ref="K361:K400">IF(G361&lt;0,IF(I361=0,0,IF(OR(G361=0,E361=0),"N.M.",IF(ABS(I361/G361)&gt;=10,"N.M.",I361/(-G361)))),IF(I361=0,0,IF(OR(G361=0,E361=0),"N.M.",IF(ABS(I361/G361)&gt;=10,"N.M.",I361/G361))))</f>
        <v>-0.35312820842365533</v>
      </c>
      <c r="M361" s="9">
        <v>672692.88</v>
      </c>
      <c r="O361" s="9">
        <v>934124.3200000001</v>
      </c>
      <c r="Q361" s="9">
        <f aca="true" t="shared" si="114" ref="Q361:Q400">(+M361-O361)</f>
        <v>-261431.44000000006</v>
      </c>
      <c r="S361" s="21">
        <f aca="true" t="shared" si="115" ref="S361:S400">IF(O361&lt;0,IF(Q361=0,0,IF(OR(O361=0,M361=0),"N.M.",IF(ABS(Q361/O361)&gt;=10,"N.M.",Q361/(-O361)))),IF(Q361=0,0,IF(OR(O361=0,M361=0),"N.M.",IF(ABS(Q361/O361)&gt;=10,"N.M.",Q361/O361))))</f>
        <v>-0.2798679302129721</v>
      </c>
      <c r="U361" s="9">
        <v>430590.97000000003</v>
      </c>
      <c r="W361" s="9">
        <v>537638.39</v>
      </c>
      <c r="Y361" s="9">
        <f aca="true" t="shared" si="116" ref="Y361:Y400">(+U361-W361)</f>
        <v>-107047.41999999998</v>
      </c>
      <c r="AA361" s="21">
        <f aca="true" t="shared" si="117" ref="AA361:AA400">IF(W361&lt;0,IF(Y361=0,0,IF(OR(W361=0,U361=0),"N.M.",IF(ABS(Y361/W361)&gt;=10,"N.M.",Y361/(-W361)))),IF(Y361=0,0,IF(OR(W361=0,U361=0),"N.M.",IF(ABS(Y361/W361)&gt;=10,"N.M.",Y361/W361))))</f>
        <v>-0.1991067267350458</v>
      </c>
      <c r="AC361" s="9">
        <v>2581793.5590000004</v>
      </c>
      <c r="AE361" s="9">
        <v>3068975.3140000002</v>
      </c>
      <c r="AG361" s="9">
        <f aca="true" t="shared" si="118" ref="AG361:AG400">(+AC361-AE361)</f>
        <v>-487181.7549999999</v>
      </c>
      <c r="AI361" s="21">
        <f aca="true" t="shared" si="119" ref="AI361:AI400">IF(AE361&lt;0,IF(AG361=0,0,IF(OR(AE361=0,AC361=0),"N.M.",IF(ABS(AG361/AE361)&gt;=10,"N.M.",AG361/(-AE361)))),IF(AG361=0,0,IF(OR(AE361=0,AC361=0),"N.M.",IF(ABS(AG361/AE361)&gt;=10,"N.M.",AG361/AE361))))</f>
        <v>-0.1587441100544479</v>
      </c>
    </row>
    <row r="362" spans="1:35" ht="12.75" outlineLevel="1">
      <c r="A362" s="1" t="s">
        <v>878</v>
      </c>
      <c r="B362" s="16" t="s">
        <v>879</v>
      </c>
      <c r="C362" s="1" t="s">
        <v>1311</v>
      </c>
      <c r="E362" s="5">
        <v>1457.71</v>
      </c>
      <c r="G362" s="5">
        <v>-241.88</v>
      </c>
      <c r="I362" s="9">
        <f t="shared" si="112"/>
        <v>1699.5900000000001</v>
      </c>
      <c r="K362" s="21">
        <f t="shared" si="113"/>
        <v>7.026583429799902</v>
      </c>
      <c r="M362" s="9">
        <v>27050.93</v>
      </c>
      <c r="O362" s="9">
        <v>27382.49</v>
      </c>
      <c r="Q362" s="9">
        <f t="shared" si="114"/>
        <v>-331.5600000000013</v>
      </c>
      <c r="S362" s="21">
        <f t="shared" si="115"/>
        <v>-0.012108467856648585</v>
      </c>
      <c r="U362" s="9">
        <v>22222.03</v>
      </c>
      <c r="W362" s="9">
        <v>11963.02</v>
      </c>
      <c r="Y362" s="9">
        <f t="shared" si="116"/>
        <v>10259.009999999998</v>
      </c>
      <c r="AA362" s="21">
        <f t="shared" si="117"/>
        <v>0.8575602147283878</v>
      </c>
      <c r="AC362" s="9">
        <v>27440.47</v>
      </c>
      <c r="AE362" s="9">
        <v>29226.7</v>
      </c>
      <c r="AG362" s="9">
        <f t="shared" si="118"/>
        <v>-1786.2299999999996</v>
      </c>
      <c r="AI362" s="21">
        <f t="shared" si="119"/>
        <v>-0.06111637646398668</v>
      </c>
    </row>
    <row r="363" spans="1:35" ht="12.75" outlineLevel="1">
      <c r="A363" s="1" t="s">
        <v>880</v>
      </c>
      <c r="B363" s="16" t="s">
        <v>881</v>
      </c>
      <c r="C363" s="1" t="s">
        <v>1312</v>
      </c>
      <c r="E363" s="5">
        <v>0</v>
      </c>
      <c r="G363" s="5">
        <v>0</v>
      </c>
      <c r="I363" s="9">
        <f t="shared" si="112"/>
        <v>0</v>
      </c>
      <c r="K363" s="21">
        <f t="shared" si="113"/>
        <v>0</v>
      </c>
      <c r="M363" s="9">
        <v>0</v>
      </c>
      <c r="O363" s="9">
        <v>31.220000000000002</v>
      </c>
      <c r="Q363" s="9">
        <f t="shared" si="114"/>
        <v>-31.220000000000002</v>
      </c>
      <c r="S363" s="21" t="str">
        <f t="shared" si="115"/>
        <v>N.M.</v>
      </c>
      <c r="U363" s="9">
        <v>0</v>
      </c>
      <c r="W363" s="9">
        <v>0</v>
      </c>
      <c r="Y363" s="9">
        <f t="shared" si="116"/>
        <v>0</v>
      </c>
      <c r="AA363" s="21">
        <f t="shared" si="117"/>
        <v>0</v>
      </c>
      <c r="AC363" s="9">
        <v>0</v>
      </c>
      <c r="AE363" s="9">
        <v>31.220000000000002</v>
      </c>
      <c r="AG363" s="9">
        <f t="shared" si="118"/>
        <v>-31.220000000000002</v>
      </c>
      <c r="AI363" s="21" t="str">
        <f t="shared" si="119"/>
        <v>N.M.</v>
      </c>
    </row>
    <row r="364" spans="1:35" ht="12.75" outlineLevel="1">
      <c r="A364" s="1" t="s">
        <v>882</v>
      </c>
      <c r="B364" s="16" t="s">
        <v>883</v>
      </c>
      <c r="C364" s="1" t="s">
        <v>1312</v>
      </c>
      <c r="E364" s="5">
        <v>0</v>
      </c>
      <c r="G364" s="5">
        <v>0</v>
      </c>
      <c r="I364" s="9">
        <f t="shared" si="112"/>
        <v>0</v>
      </c>
      <c r="K364" s="21">
        <f t="shared" si="113"/>
        <v>0</v>
      </c>
      <c r="M364" s="9">
        <v>0</v>
      </c>
      <c r="O364" s="9">
        <v>9834.24</v>
      </c>
      <c r="Q364" s="9">
        <f t="shared" si="114"/>
        <v>-9834.24</v>
      </c>
      <c r="S364" s="21" t="str">
        <f t="shared" si="115"/>
        <v>N.M.</v>
      </c>
      <c r="U364" s="9">
        <v>0</v>
      </c>
      <c r="W364" s="9">
        <v>0</v>
      </c>
      <c r="Y364" s="9">
        <f t="shared" si="116"/>
        <v>0</v>
      </c>
      <c r="AA364" s="21">
        <f t="shared" si="117"/>
        <v>0</v>
      </c>
      <c r="AC364" s="9">
        <v>1815.3700000000001</v>
      </c>
      <c r="AE364" s="9">
        <v>128738.84</v>
      </c>
      <c r="AG364" s="9">
        <f t="shared" si="118"/>
        <v>-126923.47</v>
      </c>
      <c r="AI364" s="21">
        <f t="shared" si="119"/>
        <v>-0.9858988165498462</v>
      </c>
    </row>
    <row r="365" spans="1:35" ht="12.75" outlineLevel="1">
      <c r="A365" s="1" t="s">
        <v>884</v>
      </c>
      <c r="B365" s="16" t="s">
        <v>885</v>
      </c>
      <c r="C365" s="1" t="s">
        <v>1312</v>
      </c>
      <c r="E365" s="5">
        <v>0</v>
      </c>
      <c r="G365" s="5">
        <v>0</v>
      </c>
      <c r="I365" s="9">
        <f t="shared" si="112"/>
        <v>0</v>
      </c>
      <c r="K365" s="21">
        <f t="shared" si="113"/>
        <v>0</v>
      </c>
      <c r="M365" s="9">
        <v>0</v>
      </c>
      <c r="O365" s="9">
        <v>72132.67</v>
      </c>
      <c r="Q365" s="9">
        <f t="shared" si="114"/>
        <v>-72132.67</v>
      </c>
      <c r="S365" s="21" t="str">
        <f t="shared" si="115"/>
        <v>N.M.</v>
      </c>
      <c r="U365" s="9">
        <v>0</v>
      </c>
      <c r="W365" s="9">
        <v>0</v>
      </c>
      <c r="Y365" s="9">
        <f t="shared" si="116"/>
        <v>0</v>
      </c>
      <c r="AA365" s="21">
        <f t="shared" si="117"/>
        <v>0</v>
      </c>
      <c r="AC365" s="9">
        <v>-11197.35</v>
      </c>
      <c r="AE365" s="9">
        <v>-69058.68000000001</v>
      </c>
      <c r="AG365" s="9">
        <f t="shared" si="118"/>
        <v>57861.33000000001</v>
      </c>
      <c r="AI365" s="21">
        <f t="shared" si="119"/>
        <v>0.8378574568758048</v>
      </c>
    </row>
    <row r="366" spans="1:35" ht="12.75" outlineLevel="1">
      <c r="A366" s="1" t="s">
        <v>886</v>
      </c>
      <c r="B366" s="16" t="s">
        <v>887</v>
      </c>
      <c r="C366" s="1" t="s">
        <v>1312</v>
      </c>
      <c r="E366" s="5">
        <v>0</v>
      </c>
      <c r="G366" s="5">
        <v>0</v>
      </c>
      <c r="I366" s="9">
        <f t="shared" si="112"/>
        <v>0</v>
      </c>
      <c r="K366" s="21">
        <f t="shared" si="113"/>
        <v>0</v>
      </c>
      <c r="M366" s="9">
        <v>0</v>
      </c>
      <c r="O366" s="9">
        <v>660174</v>
      </c>
      <c r="Q366" s="9">
        <f t="shared" si="114"/>
        <v>-660174</v>
      </c>
      <c r="S366" s="21" t="str">
        <f t="shared" si="115"/>
        <v>N.M.</v>
      </c>
      <c r="U366" s="9">
        <v>0</v>
      </c>
      <c r="W366" s="9">
        <v>0</v>
      </c>
      <c r="Y366" s="9">
        <f t="shared" si="116"/>
        <v>0</v>
      </c>
      <c r="AA366" s="21">
        <f t="shared" si="117"/>
        <v>0</v>
      </c>
      <c r="AC366" s="9">
        <v>856472.0700000001</v>
      </c>
      <c r="AE366" s="9">
        <v>6602693.18</v>
      </c>
      <c r="AG366" s="9">
        <f t="shared" si="118"/>
        <v>-5746221.109999999</v>
      </c>
      <c r="AI366" s="21">
        <f t="shared" si="119"/>
        <v>-0.870284435964053</v>
      </c>
    </row>
    <row r="367" spans="1:35" ht="12.75" outlineLevel="1">
      <c r="A367" s="1" t="s">
        <v>888</v>
      </c>
      <c r="B367" s="16" t="s">
        <v>889</v>
      </c>
      <c r="C367" s="1" t="s">
        <v>1312</v>
      </c>
      <c r="E367" s="5">
        <v>0</v>
      </c>
      <c r="G367" s="5">
        <v>720668</v>
      </c>
      <c r="I367" s="9">
        <f t="shared" si="112"/>
        <v>-720668</v>
      </c>
      <c r="K367" s="21" t="str">
        <f t="shared" si="113"/>
        <v>N.M.</v>
      </c>
      <c r="M367" s="9">
        <v>750070</v>
      </c>
      <c r="O367" s="9">
        <v>1441536.82</v>
      </c>
      <c r="Q367" s="9">
        <f t="shared" si="114"/>
        <v>-691466.8200000001</v>
      </c>
      <c r="S367" s="21">
        <f t="shared" si="115"/>
        <v>-0.47967336692794293</v>
      </c>
      <c r="U367" s="9">
        <v>0</v>
      </c>
      <c r="W367" s="9">
        <v>1441336</v>
      </c>
      <c r="Y367" s="9">
        <f t="shared" si="116"/>
        <v>-1441336</v>
      </c>
      <c r="AA367" s="21" t="str">
        <f t="shared" si="117"/>
        <v>N.M.</v>
      </c>
      <c r="AC367" s="9">
        <v>7274580.34</v>
      </c>
      <c r="AE367" s="9">
        <v>1441536.82</v>
      </c>
      <c r="AG367" s="9">
        <f t="shared" si="118"/>
        <v>5833043.52</v>
      </c>
      <c r="AI367" s="21">
        <f t="shared" si="119"/>
        <v>4.046406195854227</v>
      </c>
    </row>
    <row r="368" spans="1:35" ht="12.75" outlineLevel="1">
      <c r="A368" s="1" t="s">
        <v>890</v>
      </c>
      <c r="B368" s="16" t="s">
        <v>891</v>
      </c>
      <c r="C368" s="1" t="s">
        <v>1312</v>
      </c>
      <c r="E368" s="5">
        <v>748818</v>
      </c>
      <c r="G368" s="5">
        <v>0</v>
      </c>
      <c r="I368" s="9">
        <f t="shared" si="112"/>
        <v>748818</v>
      </c>
      <c r="K368" s="21" t="str">
        <f t="shared" si="113"/>
        <v>N.M.</v>
      </c>
      <c r="M368" s="9">
        <v>1497636</v>
      </c>
      <c r="O368" s="9">
        <v>0</v>
      </c>
      <c r="Q368" s="9">
        <f t="shared" si="114"/>
        <v>1497636</v>
      </c>
      <c r="S368" s="21" t="str">
        <f t="shared" si="115"/>
        <v>N.M.</v>
      </c>
      <c r="U368" s="9">
        <v>1497636</v>
      </c>
      <c r="W368" s="9">
        <v>0</v>
      </c>
      <c r="Y368" s="9">
        <f t="shared" si="116"/>
        <v>1497636</v>
      </c>
      <c r="AA368" s="21" t="str">
        <f t="shared" si="117"/>
        <v>N.M.</v>
      </c>
      <c r="AC368" s="9">
        <v>1497834.37</v>
      </c>
      <c r="AE368" s="9">
        <v>0</v>
      </c>
      <c r="AG368" s="9">
        <f t="shared" si="118"/>
        <v>1497834.37</v>
      </c>
      <c r="AI368" s="21" t="str">
        <f t="shared" si="119"/>
        <v>N.M.</v>
      </c>
    </row>
    <row r="369" spans="1:35" ht="12.75" outlineLevel="1">
      <c r="A369" s="1" t="s">
        <v>892</v>
      </c>
      <c r="B369" s="16" t="s">
        <v>893</v>
      </c>
      <c r="C369" s="1" t="s">
        <v>1313</v>
      </c>
      <c r="E369" s="5">
        <v>0</v>
      </c>
      <c r="G369" s="5">
        <v>-16746</v>
      </c>
      <c r="I369" s="9">
        <f t="shared" si="112"/>
        <v>16746</v>
      </c>
      <c r="K369" s="21" t="str">
        <f t="shared" si="113"/>
        <v>N.M.</v>
      </c>
      <c r="M369" s="9">
        <v>0</v>
      </c>
      <c r="O369" s="9">
        <v>-6746</v>
      </c>
      <c r="Q369" s="9">
        <f t="shared" si="114"/>
        <v>6746</v>
      </c>
      <c r="S369" s="21" t="str">
        <f t="shared" si="115"/>
        <v>N.M.</v>
      </c>
      <c r="U369" s="9">
        <v>0</v>
      </c>
      <c r="W369" s="9">
        <v>-16746</v>
      </c>
      <c r="Y369" s="9">
        <f t="shared" si="116"/>
        <v>16746</v>
      </c>
      <c r="AA369" s="21" t="str">
        <f t="shared" si="117"/>
        <v>N.M.</v>
      </c>
      <c r="AC369" s="9">
        <v>0</v>
      </c>
      <c r="AE369" s="9">
        <v>140832</v>
      </c>
      <c r="AG369" s="9">
        <f t="shared" si="118"/>
        <v>-140832</v>
      </c>
      <c r="AI369" s="21" t="str">
        <f t="shared" si="119"/>
        <v>N.M.</v>
      </c>
    </row>
    <row r="370" spans="1:35" ht="12.75" outlineLevel="1">
      <c r="A370" s="1" t="s">
        <v>894</v>
      </c>
      <c r="B370" s="16" t="s">
        <v>895</v>
      </c>
      <c r="C370" s="1" t="s">
        <v>1313</v>
      </c>
      <c r="E370" s="5">
        <v>-54754</v>
      </c>
      <c r="G370" s="5">
        <v>13917</v>
      </c>
      <c r="I370" s="9">
        <f t="shared" si="112"/>
        <v>-68671</v>
      </c>
      <c r="K370" s="21">
        <f t="shared" si="113"/>
        <v>-4.93432492634907</v>
      </c>
      <c r="M370" s="9">
        <v>-40841</v>
      </c>
      <c r="O370" s="9">
        <v>27834</v>
      </c>
      <c r="Q370" s="9">
        <f t="shared" si="114"/>
        <v>-68675</v>
      </c>
      <c r="S370" s="21">
        <f t="shared" si="115"/>
        <v>-2.46730617230725</v>
      </c>
      <c r="U370" s="9">
        <v>-54754</v>
      </c>
      <c r="W370" s="9">
        <v>27834</v>
      </c>
      <c r="Y370" s="9">
        <f t="shared" si="116"/>
        <v>-82588</v>
      </c>
      <c r="AA370" s="21">
        <f t="shared" si="117"/>
        <v>-2.967162463174535</v>
      </c>
      <c r="AC370" s="9">
        <v>140563</v>
      </c>
      <c r="AE370" s="9">
        <v>27834</v>
      </c>
      <c r="AG370" s="9">
        <f t="shared" si="118"/>
        <v>112729</v>
      </c>
      <c r="AI370" s="21">
        <f t="shared" si="119"/>
        <v>4.050046705468133</v>
      </c>
    </row>
    <row r="371" spans="1:35" ht="12.75" outlineLevel="1">
      <c r="A371" s="1" t="s">
        <v>896</v>
      </c>
      <c r="B371" s="16" t="s">
        <v>897</v>
      </c>
      <c r="C371" s="1" t="s">
        <v>1313</v>
      </c>
      <c r="E371" s="5">
        <v>21572</v>
      </c>
      <c r="G371" s="5">
        <v>0</v>
      </c>
      <c r="I371" s="9">
        <f t="shared" si="112"/>
        <v>21572</v>
      </c>
      <c r="K371" s="21" t="str">
        <f t="shared" si="113"/>
        <v>N.M.</v>
      </c>
      <c r="M371" s="9">
        <v>43144</v>
      </c>
      <c r="O371" s="9">
        <v>0</v>
      </c>
      <c r="Q371" s="9">
        <f t="shared" si="114"/>
        <v>43144</v>
      </c>
      <c r="S371" s="21" t="str">
        <f t="shared" si="115"/>
        <v>N.M.</v>
      </c>
      <c r="U371" s="9">
        <v>43144</v>
      </c>
      <c r="W371" s="9">
        <v>0</v>
      </c>
      <c r="Y371" s="9">
        <f t="shared" si="116"/>
        <v>43144</v>
      </c>
      <c r="AA371" s="21" t="str">
        <f t="shared" si="117"/>
        <v>N.M.</v>
      </c>
      <c r="AC371" s="9">
        <v>43144</v>
      </c>
      <c r="AE371" s="9">
        <v>0</v>
      </c>
      <c r="AG371" s="9">
        <f t="shared" si="118"/>
        <v>43144</v>
      </c>
      <c r="AI371" s="21" t="str">
        <f t="shared" si="119"/>
        <v>N.M.</v>
      </c>
    </row>
    <row r="372" spans="1:35" ht="12.75" outlineLevel="1">
      <c r="A372" s="1" t="s">
        <v>898</v>
      </c>
      <c r="B372" s="16" t="s">
        <v>899</v>
      </c>
      <c r="C372" s="1" t="s">
        <v>1314</v>
      </c>
      <c r="E372" s="5">
        <v>4278.2300000000005</v>
      </c>
      <c r="G372" s="5">
        <v>1543.46</v>
      </c>
      <c r="I372" s="9">
        <f t="shared" si="112"/>
        <v>2734.7700000000004</v>
      </c>
      <c r="K372" s="21">
        <f t="shared" si="113"/>
        <v>1.771843779560209</v>
      </c>
      <c r="M372" s="9">
        <v>39620.94</v>
      </c>
      <c r="O372" s="9">
        <v>24132.64</v>
      </c>
      <c r="Q372" s="9">
        <f t="shared" si="114"/>
        <v>15488.300000000003</v>
      </c>
      <c r="S372" s="21">
        <f t="shared" si="115"/>
        <v>0.641798825159618</v>
      </c>
      <c r="U372" s="9">
        <v>35128.3</v>
      </c>
      <c r="W372" s="9">
        <v>9906.51</v>
      </c>
      <c r="Y372" s="9">
        <f t="shared" si="116"/>
        <v>25221.79</v>
      </c>
      <c r="AA372" s="21">
        <f t="shared" si="117"/>
        <v>2.5459813799208804</v>
      </c>
      <c r="AC372" s="9">
        <v>55987.82000000001</v>
      </c>
      <c r="AE372" s="9">
        <v>25847.79</v>
      </c>
      <c r="AG372" s="9">
        <f t="shared" si="118"/>
        <v>30140.030000000006</v>
      </c>
      <c r="AI372" s="21">
        <f t="shared" si="119"/>
        <v>1.1660582974405165</v>
      </c>
    </row>
    <row r="373" spans="1:35" ht="12.75" outlineLevel="1">
      <c r="A373" s="1" t="s">
        <v>900</v>
      </c>
      <c r="B373" s="16" t="s">
        <v>901</v>
      </c>
      <c r="C373" s="1" t="s">
        <v>1315</v>
      </c>
      <c r="E373" s="5">
        <v>0</v>
      </c>
      <c r="G373" s="5">
        <v>0</v>
      </c>
      <c r="I373" s="9">
        <f t="shared" si="112"/>
        <v>0</v>
      </c>
      <c r="K373" s="21">
        <f t="shared" si="113"/>
        <v>0</v>
      </c>
      <c r="M373" s="9">
        <v>0</v>
      </c>
      <c r="O373" s="9">
        <v>0</v>
      </c>
      <c r="Q373" s="9">
        <f t="shared" si="114"/>
        <v>0</v>
      </c>
      <c r="S373" s="21">
        <f t="shared" si="115"/>
        <v>0</v>
      </c>
      <c r="U373" s="9">
        <v>0</v>
      </c>
      <c r="W373" s="9">
        <v>0</v>
      </c>
      <c r="Y373" s="9">
        <f t="shared" si="116"/>
        <v>0</v>
      </c>
      <c r="AA373" s="21">
        <f t="shared" si="117"/>
        <v>0</v>
      </c>
      <c r="AC373" s="9">
        <v>0</v>
      </c>
      <c r="AE373" s="9">
        <v>-57439</v>
      </c>
      <c r="AG373" s="9">
        <f t="shared" si="118"/>
        <v>57439</v>
      </c>
      <c r="AI373" s="21" t="str">
        <f t="shared" si="119"/>
        <v>N.M.</v>
      </c>
    </row>
    <row r="374" spans="1:35" ht="12.75" outlineLevel="1">
      <c r="A374" s="1" t="s">
        <v>902</v>
      </c>
      <c r="B374" s="16" t="s">
        <v>903</v>
      </c>
      <c r="C374" s="1" t="s">
        <v>1315</v>
      </c>
      <c r="E374" s="5">
        <v>0</v>
      </c>
      <c r="G374" s="5">
        <v>0</v>
      </c>
      <c r="I374" s="9">
        <f t="shared" si="112"/>
        <v>0</v>
      </c>
      <c r="K374" s="21">
        <f t="shared" si="113"/>
        <v>0</v>
      </c>
      <c r="M374" s="9">
        <v>-16</v>
      </c>
      <c r="O374" s="9">
        <v>-48000</v>
      </c>
      <c r="Q374" s="9">
        <f t="shared" si="114"/>
        <v>47984</v>
      </c>
      <c r="S374" s="21">
        <f t="shared" si="115"/>
        <v>0.9996666666666667</v>
      </c>
      <c r="U374" s="9">
        <v>0</v>
      </c>
      <c r="W374" s="9">
        <v>0</v>
      </c>
      <c r="Y374" s="9">
        <f t="shared" si="116"/>
        <v>0</v>
      </c>
      <c r="AA374" s="21">
        <f t="shared" si="117"/>
        <v>0</v>
      </c>
      <c r="AC374" s="9">
        <v>-5085</v>
      </c>
      <c r="AE374" s="9">
        <v>65175</v>
      </c>
      <c r="AG374" s="9">
        <f t="shared" si="118"/>
        <v>-70260</v>
      </c>
      <c r="AI374" s="21">
        <f t="shared" si="119"/>
        <v>-1.0780207134637514</v>
      </c>
    </row>
    <row r="375" spans="1:35" ht="12.75" outlineLevel="1">
      <c r="A375" s="1" t="s">
        <v>904</v>
      </c>
      <c r="B375" s="16" t="s">
        <v>905</v>
      </c>
      <c r="C375" s="1" t="s">
        <v>1315</v>
      </c>
      <c r="E375" s="5">
        <v>0</v>
      </c>
      <c r="G375" s="5">
        <v>0</v>
      </c>
      <c r="I375" s="9">
        <f t="shared" si="112"/>
        <v>0</v>
      </c>
      <c r="K375" s="21">
        <f t="shared" si="113"/>
        <v>0</v>
      </c>
      <c r="M375" s="9">
        <v>2050</v>
      </c>
      <c r="O375" s="9">
        <v>35600</v>
      </c>
      <c r="Q375" s="9">
        <f t="shared" si="114"/>
        <v>-33550</v>
      </c>
      <c r="S375" s="21">
        <f t="shared" si="115"/>
        <v>-0.9424157303370787</v>
      </c>
      <c r="U375" s="9">
        <v>0</v>
      </c>
      <c r="W375" s="9">
        <v>35600</v>
      </c>
      <c r="Y375" s="9">
        <f t="shared" si="116"/>
        <v>-35600</v>
      </c>
      <c r="AA375" s="21" t="str">
        <f t="shared" si="117"/>
        <v>N.M.</v>
      </c>
      <c r="AC375" s="9">
        <v>37950</v>
      </c>
      <c r="AE375" s="9">
        <v>35600</v>
      </c>
      <c r="AG375" s="9">
        <f t="shared" si="118"/>
        <v>2350</v>
      </c>
      <c r="AI375" s="21">
        <f t="shared" si="119"/>
        <v>0.06601123595505617</v>
      </c>
    </row>
    <row r="376" spans="1:35" ht="12.75" outlineLevel="1">
      <c r="A376" s="1" t="s">
        <v>906</v>
      </c>
      <c r="B376" s="16" t="s">
        <v>907</v>
      </c>
      <c r="C376" s="1" t="s">
        <v>1316</v>
      </c>
      <c r="E376" s="5">
        <v>0</v>
      </c>
      <c r="G376" s="5">
        <v>0</v>
      </c>
      <c r="I376" s="9">
        <f t="shared" si="112"/>
        <v>0</v>
      </c>
      <c r="K376" s="21">
        <f t="shared" si="113"/>
        <v>0</v>
      </c>
      <c r="M376" s="9">
        <v>0</v>
      </c>
      <c r="O376" s="9">
        <v>0</v>
      </c>
      <c r="Q376" s="9">
        <f t="shared" si="114"/>
        <v>0</v>
      </c>
      <c r="S376" s="21">
        <f t="shared" si="115"/>
        <v>0</v>
      </c>
      <c r="U376" s="9">
        <v>0</v>
      </c>
      <c r="W376" s="9">
        <v>0</v>
      </c>
      <c r="Y376" s="9">
        <f t="shared" si="116"/>
        <v>0</v>
      </c>
      <c r="AA376" s="21">
        <f t="shared" si="117"/>
        <v>0</v>
      </c>
      <c r="AC376" s="9">
        <v>0</v>
      </c>
      <c r="AE376" s="9">
        <v>7500.68</v>
      </c>
      <c r="AG376" s="9">
        <f t="shared" si="118"/>
        <v>-7500.68</v>
      </c>
      <c r="AI376" s="21" t="str">
        <f t="shared" si="119"/>
        <v>N.M.</v>
      </c>
    </row>
    <row r="377" spans="1:35" ht="12.75" outlineLevel="1">
      <c r="A377" s="1" t="s">
        <v>908</v>
      </c>
      <c r="B377" s="16" t="s">
        <v>909</v>
      </c>
      <c r="C377" s="1" t="s">
        <v>1316</v>
      </c>
      <c r="E377" s="5">
        <v>0</v>
      </c>
      <c r="G377" s="5">
        <v>0</v>
      </c>
      <c r="I377" s="9">
        <f t="shared" si="112"/>
        <v>0</v>
      </c>
      <c r="K377" s="21">
        <f t="shared" si="113"/>
        <v>0</v>
      </c>
      <c r="M377" s="9">
        <v>0</v>
      </c>
      <c r="O377" s="9">
        <v>0</v>
      </c>
      <c r="Q377" s="9">
        <f t="shared" si="114"/>
        <v>0</v>
      </c>
      <c r="S377" s="21">
        <f t="shared" si="115"/>
        <v>0</v>
      </c>
      <c r="U377" s="9">
        <v>0</v>
      </c>
      <c r="W377" s="9">
        <v>0</v>
      </c>
      <c r="Y377" s="9">
        <f t="shared" si="116"/>
        <v>0</v>
      </c>
      <c r="AA377" s="21">
        <f t="shared" si="117"/>
        <v>0</v>
      </c>
      <c r="AC377" s="9">
        <v>0</v>
      </c>
      <c r="AE377" s="9">
        <v>2029.04</v>
      </c>
      <c r="AG377" s="9">
        <f t="shared" si="118"/>
        <v>-2029.04</v>
      </c>
      <c r="AI377" s="21" t="str">
        <f t="shared" si="119"/>
        <v>N.M.</v>
      </c>
    </row>
    <row r="378" spans="1:35" ht="12.75" outlineLevel="1">
      <c r="A378" s="1" t="s">
        <v>910</v>
      </c>
      <c r="B378" s="16" t="s">
        <v>911</v>
      </c>
      <c r="C378" s="1" t="s">
        <v>1316</v>
      </c>
      <c r="E378" s="5">
        <v>0</v>
      </c>
      <c r="G378" s="5">
        <v>0</v>
      </c>
      <c r="I378" s="9">
        <f t="shared" si="112"/>
        <v>0</v>
      </c>
      <c r="K378" s="21">
        <f t="shared" si="113"/>
        <v>0</v>
      </c>
      <c r="M378" s="9">
        <v>0</v>
      </c>
      <c r="O378" s="9">
        <v>0</v>
      </c>
      <c r="Q378" s="9">
        <f t="shared" si="114"/>
        <v>0</v>
      </c>
      <c r="S378" s="21">
        <f t="shared" si="115"/>
        <v>0</v>
      </c>
      <c r="U378" s="9">
        <v>0</v>
      </c>
      <c r="W378" s="9">
        <v>0</v>
      </c>
      <c r="Y378" s="9">
        <f t="shared" si="116"/>
        <v>0</v>
      </c>
      <c r="AA378" s="21">
        <f t="shared" si="117"/>
        <v>0</v>
      </c>
      <c r="AC378" s="9">
        <v>4262.08</v>
      </c>
      <c r="AE378" s="9">
        <v>0</v>
      </c>
      <c r="AG378" s="9">
        <f t="shared" si="118"/>
        <v>4262.08</v>
      </c>
      <c r="AI378" s="21" t="str">
        <f t="shared" si="119"/>
        <v>N.M.</v>
      </c>
    </row>
    <row r="379" spans="1:35" ht="12.75" outlineLevel="1">
      <c r="A379" s="1" t="s">
        <v>912</v>
      </c>
      <c r="B379" s="16" t="s">
        <v>913</v>
      </c>
      <c r="C379" s="1" t="s">
        <v>1317</v>
      </c>
      <c r="E379" s="5">
        <v>0</v>
      </c>
      <c r="G379" s="5">
        <v>0</v>
      </c>
      <c r="I379" s="9">
        <f t="shared" si="112"/>
        <v>0</v>
      </c>
      <c r="K379" s="21">
        <f t="shared" si="113"/>
        <v>0</v>
      </c>
      <c r="M379" s="9">
        <v>0</v>
      </c>
      <c r="O379" s="9">
        <v>0</v>
      </c>
      <c r="Q379" s="9">
        <f t="shared" si="114"/>
        <v>0</v>
      </c>
      <c r="S379" s="21">
        <f t="shared" si="115"/>
        <v>0</v>
      </c>
      <c r="U379" s="9">
        <v>0</v>
      </c>
      <c r="W379" s="9">
        <v>0</v>
      </c>
      <c r="Y379" s="9">
        <f t="shared" si="116"/>
        <v>0</v>
      </c>
      <c r="AA379" s="21">
        <f t="shared" si="117"/>
        <v>0</v>
      </c>
      <c r="AC379" s="9">
        <v>0</v>
      </c>
      <c r="AE379" s="9">
        <v>40</v>
      </c>
      <c r="AG379" s="9">
        <f t="shared" si="118"/>
        <v>-40</v>
      </c>
      <c r="AI379" s="21" t="str">
        <f t="shared" si="119"/>
        <v>N.M.</v>
      </c>
    </row>
    <row r="380" spans="1:35" ht="12.75" outlineLevel="1">
      <c r="A380" s="1" t="s">
        <v>914</v>
      </c>
      <c r="B380" s="16" t="s">
        <v>915</v>
      </c>
      <c r="C380" s="1" t="s">
        <v>1317</v>
      </c>
      <c r="E380" s="5">
        <v>0</v>
      </c>
      <c r="G380" s="5">
        <v>0</v>
      </c>
      <c r="I380" s="9">
        <f t="shared" si="112"/>
        <v>0</v>
      </c>
      <c r="K380" s="21">
        <f t="shared" si="113"/>
        <v>0</v>
      </c>
      <c r="M380" s="9">
        <v>15</v>
      </c>
      <c r="O380" s="9">
        <v>0</v>
      </c>
      <c r="Q380" s="9">
        <f t="shared" si="114"/>
        <v>15</v>
      </c>
      <c r="S380" s="21" t="str">
        <f t="shared" si="115"/>
        <v>N.M.</v>
      </c>
      <c r="U380" s="9">
        <v>0</v>
      </c>
      <c r="W380" s="9">
        <v>0</v>
      </c>
      <c r="Y380" s="9">
        <f t="shared" si="116"/>
        <v>0</v>
      </c>
      <c r="AA380" s="21">
        <f t="shared" si="117"/>
        <v>0</v>
      </c>
      <c r="AC380" s="9">
        <v>225</v>
      </c>
      <c r="AE380" s="9">
        <v>0</v>
      </c>
      <c r="AG380" s="9">
        <f t="shared" si="118"/>
        <v>225</v>
      </c>
      <c r="AI380" s="21" t="str">
        <f t="shared" si="119"/>
        <v>N.M.</v>
      </c>
    </row>
    <row r="381" spans="1:35" ht="12.75" outlineLevel="1">
      <c r="A381" s="1" t="s">
        <v>916</v>
      </c>
      <c r="B381" s="16" t="s">
        <v>917</v>
      </c>
      <c r="C381" s="1" t="s">
        <v>1318</v>
      </c>
      <c r="E381" s="5">
        <v>0</v>
      </c>
      <c r="G381" s="5">
        <v>0</v>
      </c>
      <c r="I381" s="9">
        <f t="shared" si="112"/>
        <v>0</v>
      </c>
      <c r="K381" s="21">
        <f t="shared" si="113"/>
        <v>0</v>
      </c>
      <c r="M381" s="9">
        <v>0</v>
      </c>
      <c r="O381" s="9">
        <v>0</v>
      </c>
      <c r="Q381" s="9">
        <f t="shared" si="114"/>
        <v>0</v>
      </c>
      <c r="S381" s="21">
        <f t="shared" si="115"/>
        <v>0</v>
      </c>
      <c r="U381" s="9">
        <v>0</v>
      </c>
      <c r="W381" s="9">
        <v>0</v>
      </c>
      <c r="Y381" s="9">
        <f t="shared" si="116"/>
        <v>0</v>
      </c>
      <c r="AA381" s="21">
        <f t="shared" si="117"/>
        <v>0</v>
      </c>
      <c r="AC381" s="9">
        <v>0</v>
      </c>
      <c r="AE381" s="9">
        <v>226252.82</v>
      </c>
      <c r="AG381" s="9">
        <f t="shared" si="118"/>
        <v>-226252.82</v>
      </c>
      <c r="AI381" s="21" t="str">
        <f t="shared" si="119"/>
        <v>N.M.</v>
      </c>
    </row>
    <row r="382" spans="1:35" ht="12.75" outlineLevel="1">
      <c r="A382" s="1" t="s">
        <v>918</v>
      </c>
      <c r="B382" s="16" t="s">
        <v>919</v>
      </c>
      <c r="C382" s="1" t="s">
        <v>1318</v>
      </c>
      <c r="E382" s="5">
        <v>0</v>
      </c>
      <c r="G382" s="5">
        <v>55863.8</v>
      </c>
      <c r="I382" s="9">
        <f t="shared" si="112"/>
        <v>-55863.8</v>
      </c>
      <c r="K382" s="21" t="str">
        <f t="shared" si="113"/>
        <v>N.M.</v>
      </c>
      <c r="M382" s="9">
        <v>0</v>
      </c>
      <c r="O382" s="9">
        <v>167591.40000000002</v>
      </c>
      <c r="Q382" s="9">
        <f t="shared" si="114"/>
        <v>-167591.40000000002</v>
      </c>
      <c r="S382" s="21" t="str">
        <f t="shared" si="115"/>
        <v>N.M.</v>
      </c>
      <c r="U382" s="9">
        <v>0</v>
      </c>
      <c r="W382" s="9">
        <v>111727.6</v>
      </c>
      <c r="Y382" s="9">
        <f t="shared" si="116"/>
        <v>-111727.6</v>
      </c>
      <c r="AA382" s="21" t="str">
        <f t="shared" si="117"/>
        <v>N.M.</v>
      </c>
      <c r="AC382" s="9">
        <v>223455.24</v>
      </c>
      <c r="AE382" s="9">
        <v>446910.4</v>
      </c>
      <c r="AG382" s="9">
        <f t="shared" si="118"/>
        <v>-223455.16000000003</v>
      </c>
      <c r="AI382" s="21">
        <f t="shared" si="119"/>
        <v>-0.4999999104966007</v>
      </c>
    </row>
    <row r="383" spans="1:35" ht="12.75" outlineLevel="1">
      <c r="A383" s="1" t="s">
        <v>920</v>
      </c>
      <c r="B383" s="16" t="s">
        <v>921</v>
      </c>
      <c r="C383" s="1" t="s">
        <v>1318</v>
      </c>
      <c r="E383" s="5">
        <v>62479.56</v>
      </c>
      <c r="G383" s="5">
        <v>0</v>
      </c>
      <c r="I383" s="9">
        <f t="shared" si="112"/>
        <v>62479.56</v>
      </c>
      <c r="K383" s="21" t="str">
        <f t="shared" si="113"/>
        <v>N.M.</v>
      </c>
      <c r="M383" s="9">
        <v>187438.68</v>
      </c>
      <c r="O383" s="9">
        <v>0</v>
      </c>
      <c r="Q383" s="9">
        <f t="shared" si="114"/>
        <v>187438.68</v>
      </c>
      <c r="S383" s="21" t="str">
        <f t="shared" si="115"/>
        <v>N.M.</v>
      </c>
      <c r="U383" s="9">
        <v>124959.12</v>
      </c>
      <c r="W383" s="9">
        <v>0</v>
      </c>
      <c r="Y383" s="9">
        <f t="shared" si="116"/>
        <v>124959.12</v>
      </c>
      <c r="AA383" s="21" t="str">
        <f t="shared" si="117"/>
        <v>N.M.</v>
      </c>
      <c r="AC383" s="9">
        <v>499836.48</v>
      </c>
      <c r="AE383" s="9">
        <v>0</v>
      </c>
      <c r="AG383" s="9">
        <f t="shared" si="118"/>
        <v>499836.48</v>
      </c>
      <c r="AI383" s="21" t="str">
        <f t="shared" si="119"/>
        <v>N.M.</v>
      </c>
    </row>
    <row r="384" spans="1:35" ht="12.75" outlineLevel="1">
      <c r="A384" s="1" t="s">
        <v>922</v>
      </c>
      <c r="B384" s="16" t="s">
        <v>923</v>
      </c>
      <c r="C384" s="1" t="s">
        <v>1319</v>
      </c>
      <c r="E384" s="5">
        <v>0</v>
      </c>
      <c r="G384" s="5">
        <v>0</v>
      </c>
      <c r="I384" s="9">
        <f t="shared" si="112"/>
        <v>0</v>
      </c>
      <c r="K384" s="21">
        <f t="shared" si="113"/>
        <v>0</v>
      </c>
      <c r="M384" s="9">
        <v>0</v>
      </c>
      <c r="O384" s="9">
        <v>-613600</v>
      </c>
      <c r="Q384" s="9">
        <f t="shared" si="114"/>
        <v>613600</v>
      </c>
      <c r="S384" s="21" t="str">
        <f t="shared" si="115"/>
        <v>N.M.</v>
      </c>
      <c r="U384" s="9">
        <v>0</v>
      </c>
      <c r="W384" s="9">
        <v>-613600</v>
      </c>
      <c r="Y384" s="9">
        <f t="shared" si="116"/>
        <v>613600</v>
      </c>
      <c r="AA384" s="21" t="str">
        <f t="shared" si="117"/>
        <v>N.M.</v>
      </c>
      <c r="AC384" s="9">
        <v>-227000</v>
      </c>
      <c r="AE384" s="9">
        <v>-386600</v>
      </c>
      <c r="AG384" s="9">
        <f t="shared" si="118"/>
        <v>159600</v>
      </c>
      <c r="AI384" s="21">
        <f t="shared" si="119"/>
        <v>0.4128297982410761</v>
      </c>
    </row>
    <row r="385" spans="1:35" ht="12.75" outlineLevel="1">
      <c r="A385" s="1" t="s">
        <v>924</v>
      </c>
      <c r="B385" s="16" t="s">
        <v>925</v>
      </c>
      <c r="C385" s="1" t="s">
        <v>1319</v>
      </c>
      <c r="E385" s="5">
        <v>0</v>
      </c>
      <c r="G385" s="5">
        <v>0</v>
      </c>
      <c r="I385" s="9">
        <f t="shared" si="112"/>
        <v>0</v>
      </c>
      <c r="K385" s="21">
        <f t="shared" si="113"/>
        <v>0</v>
      </c>
      <c r="M385" s="9">
        <v>0</v>
      </c>
      <c r="O385" s="9">
        <v>80120.37</v>
      </c>
      <c r="Q385" s="9">
        <f t="shared" si="114"/>
        <v>-80120.37</v>
      </c>
      <c r="S385" s="21" t="str">
        <f t="shared" si="115"/>
        <v>N.M.</v>
      </c>
      <c r="U385" s="9">
        <v>0</v>
      </c>
      <c r="W385" s="9">
        <v>78438.19</v>
      </c>
      <c r="Y385" s="9">
        <f t="shared" si="116"/>
        <v>-78438.19</v>
      </c>
      <c r="AA385" s="21" t="str">
        <f t="shared" si="117"/>
        <v>N.M.</v>
      </c>
      <c r="AC385" s="9">
        <v>164843.83000000002</v>
      </c>
      <c r="AE385" s="9">
        <v>207730.13</v>
      </c>
      <c r="AG385" s="9">
        <f t="shared" si="118"/>
        <v>-42886.29999999999</v>
      </c>
      <c r="AI385" s="21">
        <f t="shared" si="119"/>
        <v>-0.20645199615481868</v>
      </c>
    </row>
    <row r="386" spans="1:35" ht="12.75" outlineLevel="1">
      <c r="A386" s="1" t="s">
        <v>926</v>
      </c>
      <c r="B386" s="16" t="s">
        <v>927</v>
      </c>
      <c r="C386" s="1" t="s">
        <v>1319</v>
      </c>
      <c r="E386" s="5">
        <v>0</v>
      </c>
      <c r="G386" s="5">
        <v>2276.36</v>
      </c>
      <c r="I386" s="9">
        <f t="shared" si="112"/>
        <v>-2276.36</v>
      </c>
      <c r="K386" s="21" t="str">
        <f t="shared" si="113"/>
        <v>N.M.</v>
      </c>
      <c r="M386" s="9">
        <v>2579.84</v>
      </c>
      <c r="O386" s="9">
        <v>2276.36</v>
      </c>
      <c r="Q386" s="9">
        <f t="shared" si="114"/>
        <v>303.48</v>
      </c>
      <c r="S386" s="21">
        <f t="shared" si="115"/>
        <v>0.1333181043420197</v>
      </c>
      <c r="U386" s="9">
        <v>1513.34</v>
      </c>
      <c r="W386" s="9">
        <v>2276.36</v>
      </c>
      <c r="Y386" s="9">
        <f t="shared" si="116"/>
        <v>-763.0200000000002</v>
      </c>
      <c r="AA386" s="21">
        <f t="shared" si="117"/>
        <v>-0.33519302746490015</v>
      </c>
      <c r="AC386" s="9">
        <v>14281.960000000001</v>
      </c>
      <c r="AE386" s="9">
        <v>2276.36</v>
      </c>
      <c r="AG386" s="9">
        <f t="shared" si="118"/>
        <v>12005.6</v>
      </c>
      <c r="AI386" s="21">
        <f t="shared" si="119"/>
        <v>5.274033984079846</v>
      </c>
    </row>
    <row r="387" spans="1:35" ht="12.75" outlineLevel="1">
      <c r="A387" s="1" t="s">
        <v>928</v>
      </c>
      <c r="B387" s="16" t="s">
        <v>929</v>
      </c>
      <c r="C387" s="1" t="s">
        <v>1319</v>
      </c>
      <c r="E387" s="5">
        <v>1993.13</v>
      </c>
      <c r="G387" s="5">
        <v>0</v>
      </c>
      <c r="I387" s="9">
        <f t="shared" si="112"/>
        <v>1993.13</v>
      </c>
      <c r="K387" s="21" t="str">
        <f t="shared" si="113"/>
        <v>N.M.</v>
      </c>
      <c r="M387" s="9">
        <v>1993.13</v>
      </c>
      <c r="O387" s="9">
        <v>0</v>
      </c>
      <c r="Q387" s="9">
        <f t="shared" si="114"/>
        <v>1993.13</v>
      </c>
      <c r="S387" s="21" t="str">
        <f t="shared" si="115"/>
        <v>N.M.</v>
      </c>
      <c r="U387" s="9">
        <v>1993.13</v>
      </c>
      <c r="W387" s="9">
        <v>0</v>
      </c>
      <c r="Y387" s="9">
        <f t="shared" si="116"/>
        <v>1993.13</v>
      </c>
      <c r="AA387" s="21" t="str">
        <f t="shared" si="117"/>
        <v>N.M.</v>
      </c>
      <c r="AC387" s="9">
        <v>1993.13</v>
      </c>
      <c r="AE387" s="9">
        <v>0</v>
      </c>
      <c r="AG387" s="9">
        <f t="shared" si="118"/>
        <v>1993.13</v>
      </c>
      <c r="AI387" s="21" t="str">
        <f t="shared" si="119"/>
        <v>N.M.</v>
      </c>
    </row>
    <row r="388" spans="1:35" ht="12.75" outlineLevel="1">
      <c r="A388" s="1" t="s">
        <v>930</v>
      </c>
      <c r="B388" s="16" t="s">
        <v>931</v>
      </c>
      <c r="C388" s="1" t="s">
        <v>1320</v>
      </c>
      <c r="E388" s="5">
        <v>0</v>
      </c>
      <c r="G388" s="5">
        <v>100</v>
      </c>
      <c r="I388" s="9">
        <f t="shared" si="112"/>
        <v>-100</v>
      </c>
      <c r="K388" s="21" t="str">
        <f t="shared" si="113"/>
        <v>N.M.</v>
      </c>
      <c r="M388" s="9">
        <v>0</v>
      </c>
      <c r="O388" s="9">
        <v>100</v>
      </c>
      <c r="Q388" s="9">
        <f t="shared" si="114"/>
        <v>-100</v>
      </c>
      <c r="S388" s="21" t="str">
        <f t="shared" si="115"/>
        <v>N.M.</v>
      </c>
      <c r="U388" s="9">
        <v>0</v>
      </c>
      <c r="W388" s="9">
        <v>100</v>
      </c>
      <c r="Y388" s="9">
        <f t="shared" si="116"/>
        <v>-100</v>
      </c>
      <c r="AA388" s="21" t="str">
        <f t="shared" si="117"/>
        <v>N.M.</v>
      </c>
      <c r="AC388" s="9">
        <v>0</v>
      </c>
      <c r="AE388" s="9">
        <v>100</v>
      </c>
      <c r="AG388" s="9">
        <f t="shared" si="118"/>
        <v>-100</v>
      </c>
      <c r="AI388" s="21" t="str">
        <f t="shared" si="119"/>
        <v>N.M.</v>
      </c>
    </row>
    <row r="389" spans="1:35" ht="12.75" outlineLevel="1">
      <c r="A389" s="1" t="s">
        <v>932</v>
      </c>
      <c r="B389" s="16" t="s">
        <v>933</v>
      </c>
      <c r="C389" s="1" t="s">
        <v>1321</v>
      </c>
      <c r="E389" s="5">
        <v>0</v>
      </c>
      <c r="G389" s="5">
        <v>0</v>
      </c>
      <c r="I389" s="9">
        <f t="shared" si="112"/>
        <v>0</v>
      </c>
      <c r="K389" s="21">
        <f t="shared" si="113"/>
        <v>0</v>
      </c>
      <c r="M389" s="9">
        <v>0</v>
      </c>
      <c r="O389" s="9">
        <v>134.82</v>
      </c>
      <c r="Q389" s="9">
        <f t="shared" si="114"/>
        <v>-134.82</v>
      </c>
      <c r="S389" s="21" t="str">
        <f t="shared" si="115"/>
        <v>N.M.</v>
      </c>
      <c r="U389" s="9">
        <v>0</v>
      </c>
      <c r="W389" s="9">
        <v>0</v>
      </c>
      <c r="Y389" s="9">
        <f t="shared" si="116"/>
        <v>0</v>
      </c>
      <c r="AA389" s="21">
        <f t="shared" si="117"/>
        <v>0</v>
      </c>
      <c r="AC389" s="9">
        <v>0</v>
      </c>
      <c r="AE389" s="9">
        <v>-670.8000000000001</v>
      </c>
      <c r="AG389" s="9">
        <f t="shared" si="118"/>
        <v>670.8000000000001</v>
      </c>
      <c r="AI389" s="21" t="str">
        <f t="shared" si="119"/>
        <v>N.M.</v>
      </c>
    </row>
    <row r="390" spans="1:35" ht="12.75" outlineLevel="1">
      <c r="A390" s="1" t="s">
        <v>934</v>
      </c>
      <c r="B390" s="16" t="s">
        <v>935</v>
      </c>
      <c r="C390" s="1" t="s">
        <v>1321</v>
      </c>
      <c r="E390" s="5">
        <v>0</v>
      </c>
      <c r="G390" s="5">
        <v>0</v>
      </c>
      <c r="I390" s="9">
        <f t="shared" si="112"/>
        <v>0</v>
      </c>
      <c r="K390" s="21">
        <f t="shared" si="113"/>
        <v>0</v>
      </c>
      <c r="M390" s="9">
        <v>0</v>
      </c>
      <c r="O390" s="9">
        <v>2043.0900000000001</v>
      </c>
      <c r="Q390" s="9">
        <f t="shared" si="114"/>
        <v>-2043.0900000000001</v>
      </c>
      <c r="S390" s="21" t="str">
        <f t="shared" si="115"/>
        <v>N.M.</v>
      </c>
      <c r="U390" s="9">
        <v>0</v>
      </c>
      <c r="W390" s="9">
        <v>0</v>
      </c>
      <c r="Y390" s="9">
        <f t="shared" si="116"/>
        <v>0</v>
      </c>
      <c r="AA390" s="21">
        <f t="shared" si="117"/>
        <v>0</v>
      </c>
      <c r="AC390" s="9">
        <v>103.72</v>
      </c>
      <c r="AE390" s="9">
        <v>-10940.42</v>
      </c>
      <c r="AG390" s="9">
        <f t="shared" si="118"/>
        <v>11044.14</v>
      </c>
      <c r="AI390" s="21">
        <f t="shared" si="119"/>
        <v>1.0094804404218485</v>
      </c>
    </row>
    <row r="391" spans="1:35" ht="12.75" outlineLevel="1">
      <c r="A391" s="1" t="s">
        <v>936</v>
      </c>
      <c r="B391" s="16" t="s">
        <v>937</v>
      </c>
      <c r="C391" s="1" t="s">
        <v>1321</v>
      </c>
      <c r="E391" s="5">
        <v>0</v>
      </c>
      <c r="G391" s="5">
        <v>0</v>
      </c>
      <c r="I391" s="9">
        <f t="shared" si="112"/>
        <v>0</v>
      </c>
      <c r="K391" s="21">
        <f t="shared" si="113"/>
        <v>0</v>
      </c>
      <c r="M391" s="9">
        <v>0</v>
      </c>
      <c r="O391" s="9">
        <v>2943</v>
      </c>
      <c r="Q391" s="9">
        <f t="shared" si="114"/>
        <v>-2943</v>
      </c>
      <c r="S391" s="21" t="str">
        <f t="shared" si="115"/>
        <v>N.M.</v>
      </c>
      <c r="U391" s="9">
        <v>0</v>
      </c>
      <c r="W391" s="9">
        <v>0</v>
      </c>
      <c r="Y391" s="9">
        <f t="shared" si="116"/>
        <v>0</v>
      </c>
      <c r="AA391" s="21">
        <f t="shared" si="117"/>
        <v>0</v>
      </c>
      <c r="AC391" s="9">
        <v>81.13</v>
      </c>
      <c r="AE391" s="9">
        <v>29268</v>
      </c>
      <c r="AG391" s="9">
        <f t="shared" si="118"/>
        <v>-29186.87</v>
      </c>
      <c r="AI391" s="21">
        <f t="shared" si="119"/>
        <v>-0.9972280306136394</v>
      </c>
    </row>
    <row r="392" spans="1:35" ht="12.75" outlineLevel="1">
      <c r="A392" s="1" t="s">
        <v>938</v>
      </c>
      <c r="B392" s="16" t="s">
        <v>939</v>
      </c>
      <c r="C392" s="1" t="s">
        <v>1321</v>
      </c>
      <c r="E392" s="5">
        <v>0</v>
      </c>
      <c r="G392" s="5">
        <v>2750</v>
      </c>
      <c r="I392" s="9">
        <f t="shared" si="112"/>
        <v>-2750</v>
      </c>
      <c r="K392" s="21" t="str">
        <f t="shared" si="113"/>
        <v>N.M.</v>
      </c>
      <c r="M392" s="9">
        <v>2814.01</v>
      </c>
      <c r="O392" s="9">
        <v>5500</v>
      </c>
      <c r="Q392" s="9">
        <f t="shared" si="114"/>
        <v>-2685.99</v>
      </c>
      <c r="S392" s="21">
        <f t="shared" si="115"/>
        <v>-0.4883618181818181</v>
      </c>
      <c r="U392" s="9">
        <v>26.75</v>
      </c>
      <c r="W392" s="9">
        <v>5500</v>
      </c>
      <c r="Y392" s="9">
        <f t="shared" si="116"/>
        <v>-5473.25</v>
      </c>
      <c r="AA392" s="21">
        <f t="shared" si="117"/>
        <v>-0.9951363636363636</v>
      </c>
      <c r="AC392" s="9">
        <v>39693.44</v>
      </c>
      <c r="AE392" s="9">
        <v>5500</v>
      </c>
      <c r="AG392" s="9">
        <f t="shared" si="118"/>
        <v>34193.44</v>
      </c>
      <c r="AI392" s="21">
        <f t="shared" si="119"/>
        <v>6.216989090909092</v>
      </c>
    </row>
    <row r="393" spans="1:35" ht="12.75" outlineLevel="1">
      <c r="A393" s="1" t="s">
        <v>940</v>
      </c>
      <c r="B393" s="16" t="s">
        <v>941</v>
      </c>
      <c r="C393" s="1" t="s">
        <v>1322</v>
      </c>
      <c r="E393" s="5">
        <v>8859</v>
      </c>
      <c r="G393" s="5">
        <v>0</v>
      </c>
      <c r="I393" s="9">
        <f t="shared" si="112"/>
        <v>8859</v>
      </c>
      <c r="K393" s="21" t="str">
        <f t="shared" si="113"/>
        <v>N.M.</v>
      </c>
      <c r="M393" s="9">
        <v>17718</v>
      </c>
      <c r="O393" s="9">
        <v>0</v>
      </c>
      <c r="Q393" s="9">
        <f t="shared" si="114"/>
        <v>17718</v>
      </c>
      <c r="S393" s="21" t="str">
        <f t="shared" si="115"/>
        <v>N.M.</v>
      </c>
      <c r="U393" s="9">
        <v>17718</v>
      </c>
      <c r="W393" s="9">
        <v>0</v>
      </c>
      <c r="Y393" s="9">
        <f t="shared" si="116"/>
        <v>17718</v>
      </c>
      <c r="AA393" s="21" t="str">
        <f t="shared" si="117"/>
        <v>N.M.</v>
      </c>
      <c r="AC393" s="9">
        <v>17718</v>
      </c>
      <c r="AE393" s="9">
        <v>0</v>
      </c>
      <c r="AG393" s="9">
        <f t="shared" si="118"/>
        <v>17718</v>
      </c>
      <c r="AI393" s="21" t="str">
        <f t="shared" si="119"/>
        <v>N.M.</v>
      </c>
    </row>
    <row r="394" spans="1:35" ht="12.75" outlineLevel="1">
      <c r="A394" s="1" t="s">
        <v>942</v>
      </c>
      <c r="B394" s="16" t="s">
        <v>943</v>
      </c>
      <c r="C394" s="1" t="s">
        <v>1323</v>
      </c>
      <c r="E394" s="5">
        <v>-67269.99</v>
      </c>
      <c r="G394" s="5">
        <v>-91194.85</v>
      </c>
      <c r="I394" s="9">
        <f t="shared" si="112"/>
        <v>23924.86</v>
      </c>
      <c r="K394" s="21">
        <f t="shared" si="113"/>
        <v>0.2623488058810338</v>
      </c>
      <c r="M394" s="9">
        <v>-244877.11</v>
      </c>
      <c r="O394" s="9">
        <v>-327180.526</v>
      </c>
      <c r="Q394" s="9">
        <f t="shared" si="114"/>
        <v>82303.41600000003</v>
      </c>
      <c r="S394" s="21">
        <f t="shared" si="115"/>
        <v>0.25155352919751717</v>
      </c>
      <c r="U394" s="9">
        <v>-136363.94</v>
      </c>
      <c r="W394" s="9">
        <v>-226581.69</v>
      </c>
      <c r="Y394" s="9">
        <f t="shared" si="116"/>
        <v>90217.75</v>
      </c>
      <c r="AA394" s="21">
        <f t="shared" si="117"/>
        <v>0.39816875759025366</v>
      </c>
      <c r="AC394" s="9">
        <v>-967257.513</v>
      </c>
      <c r="AE394" s="9">
        <v>-1215727.755</v>
      </c>
      <c r="AG394" s="9">
        <f t="shared" si="118"/>
        <v>248470.24199999985</v>
      </c>
      <c r="AI394" s="21">
        <f t="shared" si="119"/>
        <v>0.2043798383133894</v>
      </c>
    </row>
    <row r="395" spans="1:35" ht="12.75" outlineLevel="1">
      <c r="A395" s="1" t="s">
        <v>944</v>
      </c>
      <c r="B395" s="16" t="s">
        <v>945</v>
      </c>
      <c r="C395" s="1" t="s">
        <v>1324</v>
      </c>
      <c r="E395" s="5">
        <v>-834.77</v>
      </c>
      <c r="G395" s="5">
        <v>-736.74</v>
      </c>
      <c r="I395" s="9">
        <f t="shared" si="112"/>
        <v>-98.02999999999997</v>
      </c>
      <c r="K395" s="21">
        <f t="shared" si="113"/>
        <v>-0.13305915248255826</v>
      </c>
      <c r="M395" s="9">
        <v>-2620.58</v>
      </c>
      <c r="O395" s="9">
        <v>-2880.495</v>
      </c>
      <c r="Q395" s="9">
        <f t="shared" si="114"/>
        <v>259.91499999999996</v>
      </c>
      <c r="S395" s="21">
        <f t="shared" si="115"/>
        <v>0.0902327551341002</v>
      </c>
      <c r="U395" s="9">
        <v>-1576.43</v>
      </c>
      <c r="W395" s="9">
        <v>-1923.67</v>
      </c>
      <c r="Y395" s="9">
        <f t="shared" si="116"/>
        <v>347.24</v>
      </c>
      <c r="AA395" s="21">
        <f t="shared" si="117"/>
        <v>0.18050913098400453</v>
      </c>
      <c r="AC395" s="9">
        <v>-11117.334</v>
      </c>
      <c r="AE395" s="9">
        <v>-12111.394</v>
      </c>
      <c r="AG395" s="9">
        <f t="shared" si="118"/>
        <v>994.0599999999995</v>
      </c>
      <c r="AI395" s="21">
        <f t="shared" si="119"/>
        <v>0.0820764314991321</v>
      </c>
    </row>
    <row r="396" spans="1:35" ht="12.75" outlineLevel="1">
      <c r="A396" s="1" t="s">
        <v>946</v>
      </c>
      <c r="B396" s="16" t="s">
        <v>947</v>
      </c>
      <c r="C396" s="1" t="s">
        <v>1325</v>
      </c>
      <c r="E396" s="5">
        <v>-834.91</v>
      </c>
      <c r="G396" s="5">
        <v>-960.26</v>
      </c>
      <c r="I396" s="9">
        <f t="shared" si="112"/>
        <v>125.35000000000002</v>
      </c>
      <c r="K396" s="21">
        <f t="shared" si="113"/>
        <v>0.13053756274342368</v>
      </c>
      <c r="M396" s="9">
        <v>-2620.7200000000003</v>
      </c>
      <c r="O396" s="9">
        <v>-3373.1040000000003</v>
      </c>
      <c r="Q396" s="9">
        <f t="shared" si="114"/>
        <v>752.384</v>
      </c>
      <c r="S396" s="21">
        <f t="shared" si="115"/>
        <v>0.22305389931647526</v>
      </c>
      <c r="U396" s="9">
        <v>-1576.57</v>
      </c>
      <c r="W396" s="9">
        <v>-2416.31</v>
      </c>
      <c r="Y396" s="9">
        <f t="shared" si="116"/>
        <v>839.74</v>
      </c>
      <c r="AA396" s="21">
        <f t="shared" si="117"/>
        <v>0.34752991131104866</v>
      </c>
      <c r="AC396" s="9">
        <v>-11402.982</v>
      </c>
      <c r="AE396" s="9">
        <v>-12418.426</v>
      </c>
      <c r="AG396" s="9">
        <f t="shared" si="118"/>
        <v>1015.4439999999995</v>
      </c>
      <c r="AI396" s="21">
        <f t="shared" si="119"/>
        <v>0.08176913885866047</v>
      </c>
    </row>
    <row r="397" spans="1:35" ht="12.75" outlineLevel="1">
      <c r="A397" s="1" t="s">
        <v>948</v>
      </c>
      <c r="B397" s="16" t="s">
        <v>949</v>
      </c>
      <c r="C397" s="1" t="s">
        <v>1326</v>
      </c>
      <c r="E397" s="5">
        <v>0</v>
      </c>
      <c r="G397" s="5">
        <v>0</v>
      </c>
      <c r="I397" s="9">
        <f t="shared" si="112"/>
        <v>0</v>
      </c>
      <c r="K397" s="21">
        <f t="shared" si="113"/>
        <v>0</v>
      </c>
      <c r="M397" s="9">
        <v>0</v>
      </c>
      <c r="O397" s="9">
        <v>0</v>
      </c>
      <c r="Q397" s="9">
        <f t="shared" si="114"/>
        <v>0</v>
      </c>
      <c r="S397" s="21">
        <f t="shared" si="115"/>
        <v>0</v>
      </c>
      <c r="U397" s="9">
        <v>0</v>
      </c>
      <c r="W397" s="9">
        <v>0</v>
      </c>
      <c r="Y397" s="9">
        <f t="shared" si="116"/>
        <v>0</v>
      </c>
      <c r="AA397" s="21">
        <f t="shared" si="117"/>
        <v>0</v>
      </c>
      <c r="AC397" s="9">
        <v>0</v>
      </c>
      <c r="AE397" s="9">
        <v>1018.9300000000001</v>
      </c>
      <c r="AG397" s="9">
        <f t="shared" si="118"/>
        <v>-1018.9300000000001</v>
      </c>
      <c r="AI397" s="21" t="str">
        <f t="shared" si="119"/>
        <v>N.M.</v>
      </c>
    </row>
    <row r="398" spans="1:35" ht="12.75" outlineLevel="1">
      <c r="A398" s="1" t="s">
        <v>950</v>
      </c>
      <c r="B398" s="16" t="s">
        <v>951</v>
      </c>
      <c r="C398" s="1" t="s">
        <v>1326</v>
      </c>
      <c r="E398" s="5">
        <v>0</v>
      </c>
      <c r="G398" s="5">
        <v>0</v>
      </c>
      <c r="I398" s="9">
        <f t="shared" si="112"/>
        <v>0</v>
      </c>
      <c r="K398" s="21">
        <f t="shared" si="113"/>
        <v>0</v>
      </c>
      <c r="M398" s="9">
        <v>0</v>
      </c>
      <c r="O398" s="9">
        <v>998</v>
      </c>
      <c r="Q398" s="9">
        <f t="shared" si="114"/>
        <v>-998</v>
      </c>
      <c r="S398" s="21" t="str">
        <f t="shared" si="115"/>
        <v>N.M.</v>
      </c>
      <c r="U398" s="9">
        <v>0</v>
      </c>
      <c r="W398" s="9">
        <v>0</v>
      </c>
      <c r="Y398" s="9">
        <f t="shared" si="116"/>
        <v>0</v>
      </c>
      <c r="AA398" s="21">
        <f t="shared" si="117"/>
        <v>0</v>
      </c>
      <c r="AC398" s="9">
        <v>-864.4300000000001</v>
      </c>
      <c r="AE398" s="9">
        <v>10016</v>
      </c>
      <c r="AG398" s="9">
        <f t="shared" si="118"/>
        <v>-10880.43</v>
      </c>
      <c r="AI398" s="21">
        <f t="shared" si="119"/>
        <v>-1.086304912140575</v>
      </c>
    </row>
    <row r="399" spans="1:35" ht="12.75" outlineLevel="1">
      <c r="A399" s="1" t="s">
        <v>952</v>
      </c>
      <c r="B399" s="16" t="s">
        <v>953</v>
      </c>
      <c r="C399" s="1" t="s">
        <v>1326</v>
      </c>
      <c r="E399" s="5">
        <v>0</v>
      </c>
      <c r="G399" s="5">
        <v>1002</v>
      </c>
      <c r="I399" s="9">
        <f t="shared" si="112"/>
        <v>-1002</v>
      </c>
      <c r="K399" s="21" t="str">
        <f t="shared" si="113"/>
        <v>N.M.</v>
      </c>
      <c r="M399" s="9">
        <v>998</v>
      </c>
      <c r="O399" s="9">
        <v>2004</v>
      </c>
      <c r="Q399" s="9">
        <f t="shared" si="114"/>
        <v>-1006</v>
      </c>
      <c r="S399" s="21">
        <f t="shared" si="115"/>
        <v>-0.501996007984032</v>
      </c>
      <c r="U399" s="9">
        <v>0</v>
      </c>
      <c r="W399" s="9">
        <v>2004</v>
      </c>
      <c r="Y399" s="9">
        <f t="shared" si="116"/>
        <v>-2004</v>
      </c>
      <c r="AA399" s="21" t="str">
        <f t="shared" si="117"/>
        <v>N.M.</v>
      </c>
      <c r="AC399" s="9">
        <v>10016</v>
      </c>
      <c r="AE399" s="9">
        <v>2004</v>
      </c>
      <c r="AG399" s="9">
        <f t="shared" si="118"/>
        <v>8012</v>
      </c>
      <c r="AI399" s="21">
        <f t="shared" si="119"/>
        <v>3.9980039920159682</v>
      </c>
    </row>
    <row r="400" spans="1:35" ht="12.75" outlineLevel="1">
      <c r="A400" s="1" t="s">
        <v>954</v>
      </c>
      <c r="B400" s="16" t="s">
        <v>955</v>
      </c>
      <c r="C400" s="1" t="s">
        <v>1326</v>
      </c>
      <c r="E400" s="5">
        <v>2225</v>
      </c>
      <c r="G400" s="5">
        <v>0</v>
      </c>
      <c r="I400" s="9">
        <f t="shared" si="112"/>
        <v>2225</v>
      </c>
      <c r="K400" s="21" t="str">
        <f t="shared" si="113"/>
        <v>N.M.</v>
      </c>
      <c r="M400" s="9">
        <v>4450</v>
      </c>
      <c r="O400" s="9">
        <v>0</v>
      </c>
      <c r="Q400" s="9">
        <f t="shared" si="114"/>
        <v>4450</v>
      </c>
      <c r="S400" s="21" t="str">
        <f t="shared" si="115"/>
        <v>N.M.</v>
      </c>
      <c r="U400" s="9">
        <v>4450</v>
      </c>
      <c r="W400" s="9">
        <v>0</v>
      </c>
      <c r="Y400" s="9">
        <f t="shared" si="116"/>
        <v>4450</v>
      </c>
      <c r="AA400" s="21" t="str">
        <f t="shared" si="117"/>
        <v>N.M.</v>
      </c>
      <c r="AC400" s="9">
        <v>4450</v>
      </c>
      <c r="AE400" s="9">
        <v>0</v>
      </c>
      <c r="AG400" s="9">
        <f t="shared" si="118"/>
        <v>4450</v>
      </c>
      <c r="AI400" s="21" t="str">
        <f t="shared" si="119"/>
        <v>N.M.</v>
      </c>
    </row>
    <row r="401" spans="1:68" s="16" customFormat="1" ht="12.75">
      <c r="A401" s="16" t="s">
        <v>38</v>
      </c>
      <c r="B401" s="114"/>
      <c r="C401" s="16" t="s">
        <v>39</v>
      </c>
      <c r="D401" s="9"/>
      <c r="E401" s="9">
        <v>932737.02</v>
      </c>
      <c r="F401" s="9"/>
      <c r="G401" s="9">
        <v>1004761.2000000001</v>
      </c>
      <c r="H401" s="9"/>
      <c r="I401" s="9">
        <f aca="true" t="shared" si="120" ref="I401:I413">+E401-G401</f>
        <v>-72024.18000000005</v>
      </c>
      <c r="J401" s="44" t="str">
        <f>IF((+E401-G401)=(I401),"  ",$AO$511)</f>
        <v>  </v>
      </c>
      <c r="K401" s="38">
        <f aca="true" t="shared" si="121" ref="K401:K413">IF(G401&lt;0,IF(I401=0,0,IF(OR(G401=0,E401=0),"N.M.",IF(ABS(I401/G401)&gt;=10,"N.M.",I401/(-G401)))),IF(I401=0,0,IF(OR(G401=0,E401=0),"N.M.",IF(ABS(I401/G401)&gt;=10,"N.M.",I401/G401))))</f>
        <v>-0.07168288345529271</v>
      </c>
      <c r="L401" s="45"/>
      <c r="M401" s="5">
        <v>2959295.9999999995</v>
      </c>
      <c r="N401" s="9"/>
      <c r="O401" s="5">
        <v>2494713.315</v>
      </c>
      <c r="P401" s="9"/>
      <c r="Q401" s="9">
        <f aca="true" t="shared" si="122" ref="Q401:Q413">(+M401-O401)</f>
        <v>464582.6849999996</v>
      </c>
      <c r="R401" s="44" t="str">
        <f>IF((+M401-O401)=(Q401),"  ",$AO$511)</f>
        <v>  </v>
      </c>
      <c r="S401" s="38">
        <f aca="true" t="shared" si="123" ref="S401:S413">IF(O401&lt;0,IF(Q401=0,0,IF(OR(O401=0,M401=0),"N.M.",IF(ABS(Q401/O401)&gt;=10,"N.M.",Q401/(-O401)))),IF(Q401=0,0,IF(OR(O401=0,M401=0),"N.M.",IF(ABS(Q401/O401)&gt;=10,"N.M.",Q401/O401))))</f>
        <v>0.18622688314789373</v>
      </c>
      <c r="T401" s="45"/>
      <c r="U401" s="9">
        <v>1985110.6999999997</v>
      </c>
      <c r="V401" s="9"/>
      <c r="W401" s="9">
        <v>1403056.4000000001</v>
      </c>
      <c r="X401" s="9"/>
      <c r="Y401" s="9">
        <f aca="true" t="shared" si="124" ref="Y401:Y413">(+U401-W401)</f>
        <v>582054.2999999996</v>
      </c>
      <c r="Z401" s="44" t="str">
        <f>IF((+U401-W401)=(Y401),"  ",$AO$511)</f>
        <v>  </v>
      </c>
      <c r="AA401" s="38">
        <f aca="true" t="shared" si="125" ref="AA401:AA413">IF(W401&lt;0,IF(Y401=0,0,IF(OR(W401=0,U401=0),"N.M.",IF(ABS(Y401/W401)&gt;=10,"N.M.",Y401/(-W401)))),IF(Y401=0,0,IF(OR(W401=0,U401=0),"N.M.",IF(ABS(Y401/W401)&gt;=10,"N.M.",Y401/W401))))</f>
        <v>0.4148474002898241</v>
      </c>
      <c r="AB401" s="45"/>
      <c r="AC401" s="9">
        <v>12264616.399999999</v>
      </c>
      <c r="AD401" s="9"/>
      <c r="AE401" s="9">
        <v>10742170.748999998</v>
      </c>
      <c r="AF401" s="9"/>
      <c r="AG401" s="9">
        <f aca="true" t="shared" si="126" ref="AG401:AG413">(+AC401-AE401)</f>
        <v>1522445.6510000005</v>
      </c>
      <c r="AH401" s="44" t="str">
        <f>IF((+AC401-AE401)=(AG401),"  ",$AO$511)</f>
        <v>  </v>
      </c>
      <c r="AI401" s="38">
        <f aca="true" t="shared" si="127" ref="AI401:AI413">IF(AE401&lt;0,IF(AG401=0,0,IF(OR(AE401=0,AC401=0),"N.M.",IF(ABS(AG401/AE401)&gt;=10,"N.M.",AG401/(-AE401)))),IF(AG401=0,0,IF(OR(AE401=0,AC401=0),"N.M.",IF(ABS(AG401/AE401)&gt;=10,"N.M.",AG401/AE401))))</f>
        <v>0.14172607069588117</v>
      </c>
      <c r="AJ401" s="9"/>
      <c r="AK401" s="9"/>
      <c r="AL401" s="9"/>
      <c r="AM401" s="9"/>
      <c r="AN401" s="9"/>
      <c r="AO401" s="9"/>
      <c r="AP401" s="115"/>
      <c r="AQ401" s="116"/>
      <c r="AR401" s="45"/>
      <c r="AS401" s="9"/>
      <c r="AT401" s="9"/>
      <c r="AU401" s="9"/>
      <c r="AV401" s="9"/>
      <c r="AW401" s="9"/>
      <c r="AX401" s="115"/>
      <c r="AY401" s="116"/>
      <c r="AZ401" s="45"/>
      <c r="BA401" s="9"/>
      <c r="BB401" s="9"/>
      <c r="BC401" s="9"/>
      <c r="BD401" s="115"/>
      <c r="BE401" s="116"/>
      <c r="BF401" s="45"/>
      <c r="BG401" s="9"/>
      <c r="BH401" s="86"/>
      <c r="BI401" s="9"/>
      <c r="BJ401" s="86"/>
      <c r="BK401" s="9"/>
      <c r="BL401" s="86"/>
      <c r="BM401" s="9"/>
      <c r="BN401" s="86"/>
      <c r="BO401" s="86"/>
      <c r="BP401" s="86"/>
    </row>
    <row r="402" spans="1:35" ht="12.75" outlineLevel="1">
      <c r="A402" s="1" t="s">
        <v>956</v>
      </c>
      <c r="B402" s="16" t="s">
        <v>957</v>
      </c>
      <c r="C402" s="1" t="s">
        <v>1327</v>
      </c>
      <c r="E402" s="5">
        <v>0</v>
      </c>
      <c r="G402" s="5">
        <v>0</v>
      </c>
      <c r="I402" s="9">
        <f t="shared" si="120"/>
        <v>0</v>
      </c>
      <c r="K402" s="21">
        <f t="shared" si="121"/>
        <v>0</v>
      </c>
      <c r="M402" s="9">
        <v>0</v>
      </c>
      <c r="O402" s="9">
        <v>37246</v>
      </c>
      <c r="Q402" s="9">
        <f t="shared" si="122"/>
        <v>-37246</v>
      </c>
      <c r="S402" s="21" t="str">
        <f t="shared" si="123"/>
        <v>N.M.</v>
      </c>
      <c r="U402" s="9">
        <v>0</v>
      </c>
      <c r="W402" s="9">
        <v>0</v>
      </c>
      <c r="Y402" s="9">
        <f t="shared" si="124"/>
        <v>0</v>
      </c>
      <c r="AA402" s="21">
        <f t="shared" si="125"/>
        <v>0</v>
      </c>
      <c r="AC402" s="9">
        <v>0</v>
      </c>
      <c r="AE402" s="9">
        <v>36658</v>
      </c>
      <c r="AG402" s="9">
        <f t="shared" si="126"/>
        <v>-36658</v>
      </c>
      <c r="AI402" s="21" t="str">
        <f t="shared" si="127"/>
        <v>N.M.</v>
      </c>
    </row>
    <row r="403" spans="1:35" ht="12.75" outlineLevel="1">
      <c r="A403" s="1" t="s">
        <v>958</v>
      </c>
      <c r="B403" s="16" t="s">
        <v>959</v>
      </c>
      <c r="C403" s="1" t="s">
        <v>1327</v>
      </c>
      <c r="E403" s="5">
        <v>0</v>
      </c>
      <c r="G403" s="5">
        <v>0</v>
      </c>
      <c r="I403" s="9">
        <f t="shared" si="120"/>
        <v>0</v>
      </c>
      <c r="K403" s="21">
        <f t="shared" si="121"/>
        <v>0</v>
      </c>
      <c r="M403" s="9">
        <v>0</v>
      </c>
      <c r="O403" s="9">
        <v>0</v>
      </c>
      <c r="Q403" s="9">
        <f t="shared" si="122"/>
        <v>0</v>
      </c>
      <c r="S403" s="21">
        <f t="shared" si="123"/>
        <v>0</v>
      </c>
      <c r="U403" s="9">
        <v>0</v>
      </c>
      <c r="W403" s="9">
        <v>0</v>
      </c>
      <c r="Y403" s="9">
        <f t="shared" si="124"/>
        <v>0</v>
      </c>
      <c r="AA403" s="21">
        <f t="shared" si="125"/>
        <v>0</v>
      </c>
      <c r="AC403" s="9">
        <v>0</v>
      </c>
      <c r="AE403" s="9">
        <v>-525794.1</v>
      </c>
      <c r="AG403" s="9">
        <f t="shared" si="126"/>
        <v>525794.1</v>
      </c>
      <c r="AI403" s="21" t="str">
        <f t="shared" si="127"/>
        <v>N.M.</v>
      </c>
    </row>
    <row r="404" spans="1:35" ht="12.75" outlineLevel="1">
      <c r="A404" s="1" t="s">
        <v>960</v>
      </c>
      <c r="B404" s="16" t="s">
        <v>961</v>
      </c>
      <c r="C404" s="1" t="s">
        <v>1327</v>
      </c>
      <c r="E404" s="5">
        <v>0</v>
      </c>
      <c r="G404" s="5">
        <v>0</v>
      </c>
      <c r="I404" s="9">
        <f t="shared" si="120"/>
        <v>0</v>
      </c>
      <c r="K404" s="21">
        <f t="shared" si="121"/>
        <v>0</v>
      </c>
      <c r="M404" s="9">
        <v>0</v>
      </c>
      <c r="O404" s="9">
        <v>406393.63</v>
      </c>
      <c r="Q404" s="9">
        <f t="shared" si="122"/>
        <v>-406393.63</v>
      </c>
      <c r="S404" s="21" t="str">
        <f t="shared" si="123"/>
        <v>N.M.</v>
      </c>
      <c r="U404" s="9">
        <v>0</v>
      </c>
      <c r="W404" s="9">
        <v>0</v>
      </c>
      <c r="Y404" s="9">
        <f t="shared" si="124"/>
        <v>0</v>
      </c>
      <c r="AA404" s="21">
        <f t="shared" si="125"/>
        <v>0</v>
      </c>
      <c r="AC404" s="9">
        <v>-546981.1</v>
      </c>
      <c r="AE404" s="9">
        <v>1560278.53</v>
      </c>
      <c r="AG404" s="9">
        <f t="shared" si="126"/>
        <v>-2107259.63</v>
      </c>
      <c r="AI404" s="21">
        <f t="shared" si="127"/>
        <v>-1.350566318438029</v>
      </c>
    </row>
    <row r="405" spans="1:35" ht="12.75" outlineLevel="1">
      <c r="A405" s="1" t="s">
        <v>962</v>
      </c>
      <c r="B405" s="16" t="s">
        <v>963</v>
      </c>
      <c r="C405" s="1" t="s">
        <v>1327</v>
      </c>
      <c r="E405" s="5">
        <v>0</v>
      </c>
      <c r="G405" s="5">
        <v>-302487.3</v>
      </c>
      <c r="I405" s="9">
        <f t="shared" si="120"/>
        <v>302487.3</v>
      </c>
      <c r="K405" s="21" t="str">
        <f t="shared" si="121"/>
        <v>N.M.</v>
      </c>
      <c r="M405" s="9">
        <v>-1751946.67</v>
      </c>
      <c r="O405" s="9">
        <v>-994696.98</v>
      </c>
      <c r="Q405" s="9">
        <f t="shared" si="122"/>
        <v>-757249.69</v>
      </c>
      <c r="S405" s="21">
        <f t="shared" si="123"/>
        <v>-0.7612868091747901</v>
      </c>
      <c r="U405" s="9">
        <v>0</v>
      </c>
      <c r="W405" s="9">
        <v>-994696.98</v>
      </c>
      <c r="Y405" s="9">
        <f t="shared" si="124"/>
        <v>994696.98</v>
      </c>
      <c r="AA405" s="21" t="str">
        <f t="shared" si="125"/>
        <v>N.M.</v>
      </c>
      <c r="AC405" s="9">
        <v>-3021746.12</v>
      </c>
      <c r="AE405" s="9">
        <v>-994696.98</v>
      </c>
      <c r="AG405" s="9">
        <f t="shared" si="126"/>
        <v>-2027049.1400000001</v>
      </c>
      <c r="AI405" s="21">
        <f t="shared" si="127"/>
        <v>-2.037855930757928</v>
      </c>
    </row>
    <row r="406" spans="1:35" ht="12.75" outlineLevel="1">
      <c r="A406" s="1" t="s">
        <v>964</v>
      </c>
      <c r="B406" s="16" t="s">
        <v>965</v>
      </c>
      <c r="C406" s="1" t="s">
        <v>1328</v>
      </c>
      <c r="E406" s="5">
        <v>423929.12</v>
      </c>
      <c r="G406" s="5">
        <v>0</v>
      </c>
      <c r="I406" s="9">
        <f t="shared" si="120"/>
        <v>423929.12</v>
      </c>
      <c r="K406" s="21" t="str">
        <f t="shared" si="121"/>
        <v>N.M.</v>
      </c>
      <c r="M406" s="9">
        <v>723748.27</v>
      </c>
      <c r="O406" s="9">
        <v>0</v>
      </c>
      <c r="Q406" s="9">
        <f t="shared" si="122"/>
        <v>723748.27</v>
      </c>
      <c r="S406" s="21" t="str">
        <f t="shared" si="123"/>
        <v>N.M.</v>
      </c>
      <c r="U406" s="9">
        <v>723748.27</v>
      </c>
      <c r="W406" s="9">
        <v>0</v>
      </c>
      <c r="Y406" s="9">
        <f t="shared" si="124"/>
        <v>723748.27</v>
      </c>
      <c r="AA406" s="21" t="str">
        <f t="shared" si="125"/>
        <v>N.M.</v>
      </c>
      <c r="AC406" s="9">
        <v>723748.27</v>
      </c>
      <c r="AE406" s="9">
        <v>0</v>
      </c>
      <c r="AG406" s="9">
        <f t="shared" si="126"/>
        <v>723748.27</v>
      </c>
      <c r="AI406" s="21" t="str">
        <f t="shared" si="127"/>
        <v>N.M.</v>
      </c>
    </row>
    <row r="407" spans="1:68" s="16" customFormat="1" ht="12.75">
      <c r="A407" s="16" t="s">
        <v>40</v>
      </c>
      <c r="B407" s="114"/>
      <c r="C407" s="16" t="s">
        <v>94</v>
      </c>
      <c r="D407" s="9"/>
      <c r="E407" s="9">
        <v>423929.12</v>
      </c>
      <c r="F407" s="9"/>
      <c r="G407" s="9">
        <v>-302487.3</v>
      </c>
      <c r="H407" s="9"/>
      <c r="I407" s="9">
        <f t="shared" si="120"/>
        <v>726416.4199999999</v>
      </c>
      <c r="J407" s="44" t="str">
        <f>IF((+E407-G407)=(I407),"  ",$AO$511)</f>
        <v>  </v>
      </c>
      <c r="K407" s="38">
        <f t="shared" si="121"/>
        <v>2.401477417399011</v>
      </c>
      <c r="L407" s="45"/>
      <c r="M407" s="5">
        <v>-1028198.3999999999</v>
      </c>
      <c r="N407" s="9"/>
      <c r="O407" s="5">
        <v>-551057.35</v>
      </c>
      <c r="P407" s="9"/>
      <c r="Q407" s="9">
        <f t="shared" si="122"/>
        <v>-477141.04999999993</v>
      </c>
      <c r="R407" s="44" t="str">
        <f>IF((+M407-O407)=(Q407),"  ",$AO$511)</f>
        <v>  </v>
      </c>
      <c r="S407" s="38">
        <f t="shared" si="123"/>
        <v>-0.8658645964889135</v>
      </c>
      <c r="T407" s="45"/>
      <c r="U407" s="9">
        <v>723748.27</v>
      </c>
      <c r="V407" s="9"/>
      <c r="W407" s="9">
        <v>-994696.98</v>
      </c>
      <c r="X407" s="9"/>
      <c r="Y407" s="9">
        <f t="shared" si="124"/>
        <v>1718445.25</v>
      </c>
      <c r="Z407" s="44" t="str">
        <f>IF((+U407-W407)=(Y407),"  ",$AO$511)</f>
        <v>  </v>
      </c>
      <c r="AA407" s="38">
        <f t="shared" si="125"/>
        <v>1.7276067833241033</v>
      </c>
      <c r="AB407" s="45"/>
      <c r="AC407" s="9">
        <v>-2844978.95</v>
      </c>
      <c r="AD407" s="9"/>
      <c r="AE407" s="9">
        <v>76445.45000000019</v>
      </c>
      <c r="AF407" s="9"/>
      <c r="AG407" s="9">
        <f t="shared" si="126"/>
        <v>-2921424.4000000004</v>
      </c>
      <c r="AH407" s="44" t="str">
        <f>IF((+AC407-AE407)=(AG407),"  ",$AO$511)</f>
        <v>  </v>
      </c>
      <c r="AI407" s="38" t="str">
        <f t="shared" si="127"/>
        <v>N.M.</v>
      </c>
      <c r="AJ407" s="9"/>
      <c r="AK407" s="9"/>
      <c r="AL407" s="9"/>
      <c r="AM407" s="9"/>
      <c r="AN407" s="9"/>
      <c r="AO407" s="9"/>
      <c r="AP407" s="115"/>
      <c r="AQ407" s="116"/>
      <c r="AR407" s="45"/>
      <c r="AS407" s="9"/>
      <c r="AT407" s="9"/>
      <c r="AU407" s="9"/>
      <c r="AV407" s="9"/>
      <c r="AW407" s="9"/>
      <c r="AX407" s="115"/>
      <c r="AY407" s="116"/>
      <c r="AZ407" s="45"/>
      <c r="BA407" s="9"/>
      <c r="BB407" s="9"/>
      <c r="BC407" s="9"/>
      <c r="BD407" s="115"/>
      <c r="BE407" s="116"/>
      <c r="BF407" s="45"/>
      <c r="BG407" s="9"/>
      <c r="BH407" s="86"/>
      <c r="BI407" s="9"/>
      <c r="BJ407" s="86"/>
      <c r="BK407" s="9"/>
      <c r="BL407" s="86"/>
      <c r="BM407" s="9"/>
      <c r="BN407" s="86"/>
      <c r="BO407" s="86"/>
      <c r="BP407" s="86"/>
    </row>
    <row r="408" spans="1:35" ht="12.75" outlineLevel="1">
      <c r="A408" s="1" t="s">
        <v>966</v>
      </c>
      <c r="B408" s="16" t="s">
        <v>967</v>
      </c>
      <c r="C408" s="1" t="s">
        <v>1329</v>
      </c>
      <c r="E408" s="5">
        <v>3085822.63</v>
      </c>
      <c r="G408" s="5">
        <v>-1505331.05</v>
      </c>
      <c r="I408" s="9">
        <f t="shared" si="120"/>
        <v>4591153.68</v>
      </c>
      <c r="K408" s="21">
        <f t="shared" si="121"/>
        <v>3.0499295686487033</v>
      </c>
      <c r="M408" s="9">
        <v>-6768736.7700000005</v>
      </c>
      <c r="O408" s="9">
        <v>-3748939.44</v>
      </c>
      <c r="Q408" s="9">
        <f t="shared" si="122"/>
        <v>-3019797.3300000005</v>
      </c>
      <c r="S408" s="21">
        <f t="shared" si="123"/>
        <v>-0.8055070982955117</v>
      </c>
      <c r="U408" s="9">
        <v>5348724.11</v>
      </c>
      <c r="W408" s="9">
        <v>-5858186.21</v>
      </c>
      <c r="Y408" s="9">
        <f t="shared" si="124"/>
        <v>11206910.32</v>
      </c>
      <c r="AA408" s="21">
        <f t="shared" si="125"/>
        <v>1.9130341573761618</v>
      </c>
      <c r="AC408" s="9">
        <v>-24705256.89</v>
      </c>
      <c r="AE408" s="9">
        <v>-8301283.23</v>
      </c>
      <c r="AG408" s="9">
        <f t="shared" si="126"/>
        <v>-16403973.66</v>
      </c>
      <c r="AI408" s="21">
        <f t="shared" si="127"/>
        <v>-1.9760768552887935</v>
      </c>
    </row>
    <row r="409" spans="1:35" ht="12.75" outlineLevel="1">
      <c r="A409" s="1" t="s">
        <v>968</v>
      </c>
      <c r="B409" s="16" t="s">
        <v>969</v>
      </c>
      <c r="C409" s="1" t="s">
        <v>1330</v>
      </c>
      <c r="E409" s="5">
        <v>2694766.17</v>
      </c>
      <c r="G409" s="5">
        <v>3044740.86</v>
      </c>
      <c r="I409" s="9">
        <f t="shared" si="120"/>
        <v>-349974.68999999994</v>
      </c>
      <c r="K409" s="21">
        <f t="shared" si="121"/>
        <v>-0.11494399887943171</v>
      </c>
      <c r="M409" s="9">
        <v>30683453.810000002</v>
      </c>
      <c r="O409" s="9">
        <v>19428466.6</v>
      </c>
      <c r="Q409" s="9">
        <f t="shared" si="122"/>
        <v>11254987.21</v>
      </c>
      <c r="S409" s="21">
        <f t="shared" si="123"/>
        <v>0.5793039379649241</v>
      </c>
      <c r="U409" s="9">
        <v>5762825.17</v>
      </c>
      <c r="W409" s="9">
        <v>14028460.43</v>
      </c>
      <c r="Y409" s="9">
        <f t="shared" si="124"/>
        <v>-8265635.26</v>
      </c>
      <c r="AA409" s="21">
        <f t="shared" si="125"/>
        <v>-0.5892047314275384</v>
      </c>
      <c r="AC409" s="9">
        <v>104861928.08</v>
      </c>
      <c r="AE409" s="9">
        <v>69225754.52000001</v>
      </c>
      <c r="AG409" s="9">
        <f t="shared" si="126"/>
        <v>35636173.55999999</v>
      </c>
      <c r="AI409" s="21">
        <f t="shared" si="127"/>
        <v>0.5147820172867071</v>
      </c>
    </row>
    <row r="410" spans="1:35" ht="12.75" outlineLevel="1">
      <c r="A410" s="1" t="s">
        <v>970</v>
      </c>
      <c r="B410" s="16" t="s">
        <v>971</v>
      </c>
      <c r="C410" s="1" t="s">
        <v>1331</v>
      </c>
      <c r="E410" s="5">
        <v>-2892031.5700000003</v>
      </c>
      <c r="G410" s="5">
        <v>-1934977.19</v>
      </c>
      <c r="I410" s="9">
        <f t="shared" si="120"/>
        <v>-957054.3800000004</v>
      </c>
      <c r="K410" s="21">
        <f t="shared" si="121"/>
        <v>-0.49460757726038124</v>
      </c>
      <c r="M410" s="9">
        <v>-13601433.379999999</v>
      </c>
      <c r="O410" s="9">
        <v>-18123494.9</v>
      </c>
      <c r="Q410" s="9">
        <f t="shared" si="122"/>
        <v>4522061.52</v>
      </c>
      <c r="S410" s="21">
        <f t="shared" si="123"/>
        <v>0.24951376900268832</v>
      </c>
      <c r="U410" s="9">
        <v>-5063164.11</v>
      </c>
      <c r="W410" s="9">
        <v>-5331962.16</v>
      </c>
      <c r="Y410" s="9">
        <f t="shared" si="124"/>
        <v>268798.0499999998</v>
      </c>
      <c r="AA410" s="21">
        <f t="shared" si="125"/>
        <v>0.05041259520116321</v>
      </c>
      <c r="AC410" s="9">
        <v>-61218428.96</v>
      </c>
      <c r="AE410" s="9">
        <v>-53592026.59</v>
      </c>
      <c r="AG410" s="9">
        <f t="shared" si="126"/>
        <v>-7626402.369999997</v>
      </c>
      <c r="AI410" s="21">
        <f t="shared" si="127"/>
        <v>-0.14230479523278644</v>
      </c>
    </row>
    <row r="411" spans="1:35" ht="12.75" outlineLevel="1">
      <c r="A411" s="1" t="s">
        <v>972</v>
      </c>
      <c r="B411" s="16" t="s">
        <v>973</v>
      </c>
      <c r="C411" s="1" t="s">
        <v>1332</v>
      </c>
      <c r="E411" s="5">
        <v>-58687</v>
      </c>
      <c r="G411" s="5">
        <v>-68496</v>
      </c>
      <c r="I411" s="9">
        <f t="shared" si="120"/>
        <v>9809</v>
      </c>
      <c r="K411" s="21">
        <f t="shared" si="121"/>
        <v>0.14320544265358562</v>
      </c>
      <c r="M411" s="9">
        <v>-185874</v>
      </c>
      <c r="O411" s="9">
        <v>-199124</v>
      </c>
      <c r="Q411" s="9">
        <f t="shared" si="122"/>
        <v>13250</v>
      </c>
      <c r="S411" s="21">
        <f t="shared" si="123"/>
        <v>0.06654145155782326</v>
      </c>
      <c r="U411" s="9">
        <v>-117374</v>
      </c>
      <c r="W411" s="9">
        <v>-136992</v>
      </c>
      <c r="Y411" s="9">
        <f t="shared" si="124"/>
        <v>19618</v>
      </c>
      <c r="AA411" s="21">
        <f t="shared" si="125"/>
        <v>0.14320544265358562</v>
      </c>
      <c r="AC411" s="9">
        <v>-802338</v>
      </c>
      <c r="AE411" s="9">
        <v>-864350</v>
      </c>
      <c r="AG411" s="9">
        <f t="shared" si="126"/>
        <v>62012</v>
      </c>
      <c r="AI411" s="21">
        <f t="shared" si="127"/>
        <v>0.07174408515069126</v>
      </c>
    </row>
    <row r="412" spans="1:68" s="90" customFormat="1" ht="12.75">
      <c r="A412" s="90" t="s">
        <v>41</v>
      </c>
      <c r="B412" s="91"/>
      <c r="C412" s="77" t="s">
        <v>1333</v>
      </c>
      <c r="D412" s="105"/>
      <c r="E412" s="105">
        <v>2829870.2299999995</v>
      </c>
      <c r="F412" s="105"/>
      <c r="G412" s="105">
        <v>-464063.3800000001</v>
      </c>
      <c r="H412" s="105"/>
      <c r="I412" s="9">
        <f t="shared" si="120"/>
        <v>3293933.6099999994</v>
      </c>
      <c r="J412" s="37" t="str">
        <f>IF((+E412-G412)=(I412),"  ",$AO$511)</f>
        <v>  </v>
      </c>
      <c r="K412" s="38">
        <f t="shared" si="121"/>
        <v>7.098025295596473</v>
      </c>
      <c r="L412" s="39"/>
      <c r="M412" s="5">
        <v>10127409.66</v>
      </c>
      <c r="N412" s="9"/>
      <c r="O412" s="5">
        <v>-2643091.740000002</v>
      </c>
      <c r="P412" s="9"/>
      <c r="Q412" s="9">
        <f t="shared" si="122"/>
        <v>12770501.400000002</v>
      </c>
      <c r="R412" s="37" t="str">
        <f>IF((+M412-O412)=(Q412),"  ",$AO$511)</f>
        <v>  </v>
      </c>
      <c r="S412" s="38">
        <f t="shared" si="123"/>
        <v>4.831652721974756</v>
      </c>
      <c r="T412" s="39"/>
      <c r="U412" s="9">
        <v>5931011.170000001</v>
      </c>
      <c r="V412" s="9"/>
      <c r="W412" s="9">
        <v>2701320.0599999996</v>
      </c>
      <c r="X412" s="9"/>
      <c r="Y412" s="9">
        <f t="shared" si="124"/>
        <v>3229691.1100000013</v>
      </c>
      <c r="Z412" s="37" t="str">
        <f>IF((+U412-W412)=(Y412),"  ",$AO$511)</f>
        <v>  </v>
      </c>
      <c r="AA412" s="38">
        <f t="shared" si="125"/>
        <v>1.1955973517629013</v>
      </c>
      <c r="AB412" s="39"/>
      <c r="AC412" s="9">
        <v>18135904.229999997</v>
      </c>
      <c r="AD412" s="9"/>
      <c r="AE412" s="9">
        <v>6468094.699999999</v>
      </c>
      <c r="AF412" s="9"/>
      <c r="AG412" s="9">
        <f t="shared" si="126"/>
        <v>11667809.529999997</v>
      </c>
      <c r="AH412" s="37" t="str">
        <f>IF((+AC412-AE412)=(AG412),"  ",$AO$511)</f>
        <v>  </v>
      </c>
      <c r="AI412" s="38">
        <f t="shared" si="127"/>
        <v>1.803902087271542</v>
      </c>
      <c r="AJ412" s="105"/>
      <c r="AK412" s="105"/>
      <c r="AL412" s="105"/>
      <c r="AM412" s="105"/>
      <c r="AN412" s="105"/>
      <c r="AO412" s="105"/>
      <c r="AP412" s="106"/>
      <c r="AQ412" s="107"/>
      <c r="AR412" s="108"/>
      <c r="AS412" s="105"/>
      <c r="AT412" s="105"/>
      <c r="AU412" s="105"/>
      <c r="AV412" s="105"/>
      <c r="AW412" s="105"/>
      <c r="AX412" s="106"/>
      <c r="AY412" s="107"/>
      <c r="AZ412" s="108"/>
      <c r="BA412" s="105"/>
      <c r="BB412" s="105"/>
      <c r="BC412" s="105"/>
      <c r="BD412" s="106"/>
      <c r="BE412" s="107"/>
      <c r="BF412" s="108"/>
      <c r="BG412" s="105"/>
      <c r="BH412" s="109"/>
      <c r="BI412" s="105"/>
      <c r="BJ412" s="109"/>
      <c r="BK412" s="105"/>
      <c r="BL412" s="109"/>
      <c r="BM412" s="105"/>
      <c r="BN412" s="97"/>
      <c r="BO412" s="97"/>
      <c r="BP412" s="97"/>
    </row>
    <row r="413" spans="1:68" s="17" customFormat="1" ht="12.75">
      <c r="A413" s="17" t="s">
        <v>42</v>
      </c>
      <c r="B413" s="98"/>
      <c r="C413" s="17" t="s">
        <v>43</v>
      </c>
      <c r="D413" s="18"/>
      <c r="E413" s="18">
        <v>56136428.45499999</v>
      </c>
      <c r="F413" s="18"/>
      <c r="G413" s="18">
        <v>56160331.168000005</v>
      </c>
      <c r="H413" s="18"/>
      <c r="I413" s="18">
        <f t="shared" si="120"/>
        <v>-23902.713000014424</v>
      </c>
      <c r="J413" s="37" t="str">
        <f>IF((+E413-G413)=(I413),"  ",$AO$511)</f>
        <v>  </v>
      </c>
      <c r="K413" s="40">
        <f t="shared" si="121"/>
        <v>-0.0004256155991764187</v>
      </c>
      <c r="L413" s="39"/>
      <c r="M413" s="8">
        <v>163746918.63799998</v>
      </c>
      <c r="N413" s="18"/>
      <c r="O413" s="8">
        <v>171146625.50600013</v>
      </c>
      <c r="P413" s="18"/>
      <c r="Q413" s="18">
        <f t="shared" si="122"/>
        <v>-7399706.86800015</v>
      </c>
      <c r="R413" s="37" t="str">
        <f>IF((+M413-O413)=(Q413),"  ",$AO$511)</f>
        <v>  </v>
      </c>
      <c r="S413" s="40">
        <f t="shared" si="123"/>
        <v>-0.04323606642037314</v>
      </c>
      <c r="T413" s="39"/>
      <c r="U413" s="18">
        <v>116596158.23600008</v>
      </c>
      <c r="V413" s="18"/>
      <c r="W413" s="18">
        <v>118399226.72500001</v>
      </c>
      <c r="X413" s="18"/>
      <c r="Y413" s="18">
        <f t="shared" si="124"/>
        <v>-1803068.488999933</v>
      </c>
      <c r="Z413" s="37" t="str">
        <f>IF((+U413-W413)=(Y413),"  ",$AO$511)</f>
        <v>  </v>
      </c>
      <c r="AA413" s="40">
        <f t="shared" si="125"/>
        <v>-0.015228718454283747</v>
      </c>
      <c r="AB413" s="39"/>
      <c r="AC413" s="18">
        <v>595240215.517</v>
      </c>
      <c r="AD413" s="18"/>
      <c r="AE413" s="18">
        <v>645176464.7509997</v>
      </c>
      <c r="AF413" s="18"/>
      <c r="AG413" s="18">
        <f t="shared" si="126"/>
        <v>-49936249.23399973</v>
      </c>
      <c r="AH413" s="37" t="str">
        <f>IF((+AC413-AE413)=(AG413),"  ",$AO$511)</f>
        <v>  </v>
      </c>
      <c r="AI413" s="40">
        <f t="shared" si="127"/>
        <v>-0.07739936585143756</v>
      </c>
      <c r="AJ413" s="18"/>
      <c r="AK413" s="18"/>
      <c r="AL413" s="18"/>
      <c r="AM413" s="18"/>
      <c r="AN413" s="18"/>
      <c r="AO413" s="18"/>
      <c r="AP413" s="85"/>
      <c r="AQ413" s="117"/>
      <c r="AR413" s="39"/>
      <c r="AS413" s="18"/>
      <c r="AT413" s="18"/>
      <c r="AU413" s="18"/>
      <c r="AV413" s="18"/>
      <c r="AW413" s="18"/>
      <c r="AX413" s="85"/>
      <c r="AY413" s="117"/>
      <c r="AZ413" s="39"/>
      <c r="BA413" s="18"/>
      <c r="BB413" s="18"/>
      <c r="BC413" s="18"/>
      <c r="BD413" s="85"/>
      <c r="BE413" s="117"/>
      <c r="BF413" s="39"/>
      <c r="BG413" s="18"/>
      <c r="BH413" s="104"/>
      <c r="BI413" s="18"/>
      <c r="BJ413" s="104"/>
      <c r="BK413" s="18"/>
      <c r="BL413" s="104"/>
      <c r="BM413" s="18"/>
      <c r="BN413" s="104"/>
      <c r="BO413" s="104"/>
      <c r="BP413" s="104"/>
    </row>
    <row r="414" spans="5:53" ht="12.75">
      <c r="E414" s="41" t="str">
        <f>IF(ABS(E127+E158+E164+E318+E353+E360+E401+E407+E412-E413)&gt;$AO$507,$AO$510," ")</f>
        <v> </v>
      </c>
      <c r="F414" s="27"/>
      <c r="G414" s="41" t="str">
        <f>IF(ABS(G127+G158+G164+G318+G353+G360+G401+G407+G412-G413)&gt;$AO$507,$AO$510," ")</f>
        <v> </v>
      </c>
      <c r="H414" s="42"/>
      <c r="I414" s="41" t="str">
        <f>IF(ABS(I127+I158+I164+I318+I353+I360+I401+I407+I412-I413)&gt;$AO$507,$AO$510," ")</f>
        <v> </v>
      </c>
      <c r="M414" s="41" t="str">
        <f>IF(ABS(M127+M158+M164+M318+M353+M360+M401+M407+M412-M413)&gt;$AO$507,$AO$510," ")</f>
        <v> </v>
      </c>
      <c r="N414" s="42"/>
      <c r="O414" s="41" t="str">
        <f>IF(ABS(O127+O158+O164+O318+O353+O360+O401+O407+O412-O413)&gt;$AO$507,$AO$510," ")</f>
        <v> </v>
      </c>
      <c r="P414" s="28"/>
      <c r="Q414" s="41" t="str">
        <f>IF(ABS(Q127+Q158+Q164+Q318+Q353+Q360+Q401+Q407+Q412-Q413)&gt;$AO$507,$AO$510," ")</f>
        <v> </v>
      </c>
      <c r="U414" s="41" t="str">
        <f>IF(ABS(U127+U158+U164+U318+U353+U360+U401+U407+U412-U413)&gt;$AO$507,$AO$510," ")</f>
        <v> </v>
      </c>
      <c r="V414" s="28"/>
      <c r="W414" s="41" t="str">
        <f>IF(ABS(W127+W158+W164+W318+W353+W360+W401+W407+W412-W413)&gt;$AO$507,$AO$510," ")</f>
        <v> </v>
      </c>
      <c r="X414" s="28"/>
      <c r="Y414" s="41" t="str">
        <f>IF(ABS(Y127+Y158+Y164+Y318+Y353+Y360+Y401+Y407+Y412-Y413)&gt;$AO$507,$AO$510," ")</f>
        <v> </v>
      </c>
      <c r="AC414" s="41" t="str">
        <f>IF(ABS(AC127+AC158+AC164+AC318+AC353+AC360+AC401+AC407+AC412-AC413)&gt;$AO$507,$AO$510," ")</f>
        <v> </v>
      </c>
      <c r="AD414" s="28"/>
      <c r="AE414" s="41" t="str">
        <f>IF(ABS(AE127+AE158+AE164+AE318+AE353+AE360+AE401+AE407+AE412-AE413)&gt;$AO$507,$AO$510," ")</f>
        <v> </v>
      </c>
      <c r="AF414" s="42"/>
      <c r="AG414" s="41" t="str">
        <f>IF(ABS(AG127+AG158+AG164+AG318+AG353+AG360+AG401+AG407+AG412-AG413)&gt;$AO$507,$AO$510," ")</f>
        <v> </v>
      </c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</row>
    <row r="415" spans="1:53" ht="12.75">
      <c r="A415" s="76" t="s">
        <v>44</v>
      </c>
      <c r="C415" s="2" t="s">
        <v>45</v>
      </c>
      <c r="D415" s="8"/>
      <c r="E415" s="8">
        <v>7853735.313999994</v>
      </c>
      <c r="F415" s="8"/>
      <c r="G415" s="8">
        <v>768713.1919999949</v>
      </c>
      <c r="H415" s="18"/>
      <c r="I415" s="18">
        <f>(+E415-G415)</f>
        <v>7085022.121999999</v>
      </c>
      <c r="J415" s="37" t="str">
        <f>IF((+E415-G415)=(I415),"  ",$AO$511)</f>
        <v>  </v>
      </c>
      <c r="K415" s="40">
        <f>IF(G415&lt;0,IF(I415=0,0,IF(OR(G415=0,E415=0),"N.M.",IF(ABS(I415/G415)&gt;=10,"N.M.",I415/(-G415)))),IF(I415=0,0,IF(OR(G415=0,E415=0),"N.M.",IF(ABS(I415/G415)&gt;=10,"N.M.",I415/G415))))</f>
        <v>9.216730239228216</v>
      </c>
      <c r="L415" s="39"/>
      <c r="M415" s="8">
        <v>26226171.373000056</v>
      </c>
      <c r="N415" s="18"/>
      <c r="O415" s="8">
        <v>7077983.93500001</v>
      </c>
      <c r="P415" s="18"/>
      <c r="Q415" s="18">
        <f>(+M415-O415)</f>
        <v>19148187.438000046</v>
      </c>
      <c r="R415" s="37" t="str">
        <f>IF((+M415-O415)=(Q415),"  ",$AO$511)</f>
        <v>  </v>
      </c>
      <c r="S415" s="40">
        <f>IF(O415&lt;0,IF(Q415=0,0,IF(OR(O415=0,M415=0),"N.M.",IF(ABS(Q415/O415)&gt;=10,"N.M.",Q415/(-O415)))),IF(Q415=0,0,IF(OR(O415=0,M415=0),"N.M.",IF(ABS(Q415/O415)&gt;=10,"N.M.",Q415/O415))))</f>
        <v>2.705316600580843</v>
      </c>
      <c r="T415" s="39"/>
      <c r="U415" s="18">
        <v>15929207.934999986</v>
      </c>
      <c r="V415" s="18"/>
      <c r="W415" s="18">
        <v>8453503.371000014</v>
      </c>
      <c r="X415" s="18"/>
      <c r="Y415" s="18">
        <f>(+U415-W415)</f>
        <v>7475704.563999971</v>
      </c>
      <c r="Z415" s="37" t="str">
        <f>IF((+U415-W415)=(Y415),"  ",$AO$511)</f>
        <v>  </v>
      </c>
      <c r="AA415" s="40">
        <f>IF(W415&lt;0,IF(Y415=0,0,IF(OR(W415=0,U415=0),"N.M.",IF(ABS(Y415/W415)&gt;=10,"N.M.",Y415/(-W415)))),IF(Y415=0,0,IF(OR(W415=0,U415=0),"N.M.",IF(ABS(Y415/W415)&gt;=10,"N.M.",Y415/W415))))</f>
        <v>0.884332120768484</v>
      </c>
      <c r="AB415" s="39"/>
      <c r="AC415" s="18">
        <v>63770914.51299997</v>
      </c>
      <c r="AD415" s="18"/>
      <c r="AE415" s="18">
        <v>55776572.831000015</v>
      </c>
      <c r="AF415" s="18"/>
      <c r="AG415" s="18">
        <f>(+AC415-AE415)</f>
        <v>7994341.681999952</v>
      </c>
      <c r="AH415" s="37" t="str">
        <f>IF((+AC415-AE415)=(AG415),"  ",$AO$511)</f>
        <v>  </v>
      </c>
      <c r="AI415" s="40">
        <f>IF(AE415&lt;0,IF(AG415=0,0,IF(OR(AE415=0,AC415=0),"N.M.",IF(ABS(AG415/AE415)&gt;=10,"N.M.",AG415/(-AE415)))),IF(AG415=0,0,IF(OR(AE415=0,AC415=0),"N.M.",IF(ABS(AG415/AE415)&gt;=10,"N.M.",AG415/AE415))))</f>
        <v>0.1433279471333309</v>
      </c>
      <c r="AJ415" s="39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</row>
    <row r="416" spans="3:53" ht="12.75">
      <c r="C416" s="2"/>
      <c r="D416" s="8"/>
      <c r="E416" s="41" t="str">
        <f>IF(ABS(E115-E413-E415)&gt;$AO$507,$AO$510," ")</f>
        <v> </v>
      </c>
      <c r="F416" s="27"/>
      <c r="G416" s="41" t="str">
        <f>IF(ABS(G115-G413-G415)&gt;$AO$507,$AO$510," ")</f>
        <v> </v>
      </c>
      <c r="H416" s="42"/>
      <c r="I416" s="41" t="str">
        <f>IF(ABS(I115-I413-I415)&gt;$AO$507,$AO$510," ")</f>
        <v> </v>
      </c>
      <c r="M416" s="41" t="str">
        <f>IF(ABS(M115-M413-M415)&gt;$AO$507,$AO$510," ")</f>
        <v> </v>
      </c>
      <c r="N416" s="42"/>
      <c r="O416" s="41" t="str">
        <f>IF(ABS(O115-O413-O415)&gt;$AO$507,$AO$510," ")</f>
        <v> </v>
      </c>
      <c r="P416" s="42"/>
      <c r="Q416" s="41" t="str">
        <f>IF(ABS(Q115-Q413-Q415)&gt;$AO$507,$AO$510," ")</f>
        <v> </v>
      </c>
      <c r="U416" s="41" t="str">
        <f>IF(ABS(U115-U413-U415)&gt;$AO$507,$AO$510," ")</f>
        <v> </v>
      </c>
      <c r="V416" s="28"/>
      <c r="W416" s="41" t="str">
        <f>IF(ABS(W115-W413-W415)&gt;$AO$507,$AO$510," ")</f>
        <v> </v>
      </c>
      <c r="X416" s="42"/>
      <c r="Y416" s="41" t="str">
        <f>IF(ABS(Y115-Y413-Y415)&gt;$AO$507,$AO$510," ")</f>
        <v> </v>
      </c>
      <c r="AC416" s="41" t="str">
        <f>IF(ABS(AC115-AC413-AC415)&gt;$AO$507,$AO$510," ")</f>
        <v> </v>
      </c>
      <c r="AD416" s="28"/>
      <c r="AE416" s="41" t="str">
        <f>IF(ABS(AE115-AE413-AE415)&gt;$AO$507,$AO$510," ")</f>
        <v> </v>
      </c>
      <c r="AF416" s="42"/>
      <c r="AG416" s="41" t="str">
        <f>IF(ABS(AG115-AG413-AG415)&gt;$AO$507,$AO$510," ")</f>
        <v> </v>
      </c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</row>
    <row r="417" spans="3:53" ht="13.5" customHeight="1">
      <c r="C417" s="2" t="s">
        <v>46</v>
      </c>
      <c r="D417" s="8"/>
      <c r="E417" s="31"/>
      <c r="F417" s="31"/>
      <c r="G417" s="31"/>
      <c r="H417" s="18"/>
      <c r="M417" s="5"/>
      <c r="N417" s="18"/>
      <c r="O417" s="5"/>
      <c r="P417" s="9"/>
      <c r="U417" s="31"/>
      <c r="V417" s="31"/>
      <c r="W417" s="31"/>
      <c r="AC417" s="31"/>
      <c r="AD417" s="31"/>
      <c r="AE417" s="31"/>
      <c r="AF417" s="18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</row>
    <row r="418" spans="1:35" ht="12.75" outlineLevel="1">
      <c r="A418" s="1" t="s">
        <v>974</v>
      </c>
      <c r="B418" s="16" t="s">
        <v>975</v>
      </c>
      <c r="C418" s="1" t="s">
        <v>1334</v>
      </c>
      <c r="E418" s="5">
        <v>4600</v>
      </c>
      <c r="G418" s="5">
        <v>4225</v>
      </c>
      <c r="I418" s="9">
        <f aca="true" t="shared" si="128" ref="I418:I443">+E418-G418</f>
        <v>375</v>
      </c>
      <c r="K418" s="21">
        <f aca="true" t="shared" si="129" ref="K418:K443">IF(G418&lt;0,IF(I418=0,0,IF(OR(G418=0,E418=0),"N.M.",IF(ABS(I418/G418)&gt;=10,"N.M.",I418/(-G418)))),IF(I418=0,0,IF(OR(G418=0,E418=0),"N.M.",IF(ABS(I418/G418)&gt;=10,"N.M.",I418/G418))))</f>
        <v>0.08875739644970414</v>
      </c>
      <c r="M418" s="9">
        <v>13800</v>
      </c>
      <c r="O418" s="9">
        <v>12675</v>
      </c>
      <c r="Q418" s="9">
        <f aca="true" t="shared" si="130" ref="Q418:Q443">+M418-O418</f>
        <v>1125</v>
      </c>
      <c r="S418" s="21">
        <f aca="true" t="shared" si="131" ref="S418:S443">IF(O418&lt;0,IF(Q418=0,0,IF(OR(O418=0,M418=0),"N.M.",IF(ABS(Q418/O418)&gt;=10,"N.M.",Q418/(-O418)))),IF(Q418=0,0,IF(OR(O418=0,M418=0),"N.M.",IF(ABS(Q418/O418)&gt;=10,"N.M.",Q418/O418))))</f>
        <v>0.08875739644970414</v>
      </c>
      <c r="U418" s="9">
        <v>9200</v>
      </c>
      <c r="W418" s="9">
        <v>8450</v>
      </c>
      <c r="Y418" s="9">
        <f aca="true" t="shared" si="132" ref="Y418:Y443">+U418-W418</f>
        <v>750</v>
      </c>
      <c r="AA418" s="21">
        <f aca="true" t="shared" si="133" ref="AA418:AA443">IF(W418&lt;0,IF(Y418=0,0,IF(OR(W418=0,U418=0),"N.M.",IF(ABS(Y418/W418)&gt;=10,"N.M.",Y418/(-W418)))),IF(Y418=0,0,IF(OR(W418=0,U418=0),"N.M.",IF(ABS(Y418/W418)&gt;=10,"N.M.",Y418/W418))))</f>
        <v>0.08875739644970414</v>
      </c>
      <c r="AC418" s="9">
        <v>56175</v>
      </c>
      <c r="AE418" s="9">
        <v>51675</v>
      </c>
      <c r="AG418" s="9">
        <f aca="true" t="shared" si="134" ref="AG418:AG443">+AC418-AE418</f>
        <v>4500</v>
      </c>
      <c r="AI418" s="21">
        <f aca="true" t="shared" si="135" ref="AI418:AI443">IF(AE418&lt;0,IF(AG418=0,0,IF(OR(AE418=0,AC418=0),"N.M.",IF(ABS(AG418/AE418)&gt;=10,"N.M.",AG418/(-AE418)))),IF(AG418=0,0,IF(OR(AE418=0,AC418=0),"N.M.",IF(ABS(AG418/AE418)&gt;=10,"N.M.",AG418/AE418))))</f>
        <v>0.08708272859216255</v>
      </c>
    </row>
    <row r="419" spans="1:35" ht="12.75" outlineLevel="1">
      <c r="A419" s="1" t="s">
        <v>976</v>
      </c>
      <c r="B419" s="16" t="s">
        <v>977</v>
      </c>
      <c r="C419" s="1" t="s">
        <v>1335</v>
      </c>
      <c r="E419" s="5">
        <v>-555.8100000000001</v>
      </c>
      <c r="G419" s="5">
        <v>-555.8100000000001</v>
      </c>
      <c r="I419" s="9">
        <f t="shared" si="128"/>
        <v>0</v>
      </c>
      <c r="K419" s="21">
        <f t="shared" si="129"/>
        <v>0</v>
      </c>
      <c r="M419" s="9">
        <v>-1667.4300000000003</v>
      </c>
      <c r="O419" s="9">
        <v>-1667.4300000000003</v>
      </c>
      <c r="Q419" s="9">
        <f t="shared" si="130"/>
        <v>0</v>
      </c>
      <c r="S419" s="21">
        <f t="shared" si="131"/>
        <v>0</v>
      </c>
      <c r="U419" s="9">
        <v>-1111.6200000000001</v>
      </c>
      <c r="W419" s="9">
        <v>-1111.6200000000001</v>
      </c>
      <c r="Y419" s="9">
        <f t="shared" si="132"/>
        <v>0</v>
      </c>
      <c r="AA419" s="21">
        <f t="shared" si="133"/>
        <v>0</v>
      </c>
      <c r="AC419" s="9">
        <v>-6669.72</v>
      </c>
      <c r="AE419" s="9">
        <v>-6669.72</v>
      </c>
      <c r="AG419" s="9">
        <f t="shared" si="134"/>
        <v>0</v>
      </c>
      <c r="AI419" s="21">
        <f t="shared" si="135"/>
        <v>0</v>
      </c>
    </row>
    <row r="420" spans="1:35" ht="12.75" outlineLevel="1">
      <c r="A420" s="1" t="s">
        <v>978</v>
      </c>
      <c r="B420" s="16" t="s">
        <v>979</v>
      </c>
      <c r="C420" s="1" t="s">
        <v>1336</v>
      </c>
      <c r="E420" s="5">
        <v>2301.34</v>
      </c>
      <c r="G420" s="5">
        <v>2478.91</v>
      </c>
      <c r="I420" s="9">
        <f t="shared" si="128"/>
        <v>-177.5699999999997</v>
      </c>
      <c r="K420" s="21">
        <f t="shared" si="129"/>
        <v>-0.07163228999842662</v>
      </c>
      <c r="M420" s="9">
        <v>6690.34</v>
      </c>
      <c r="O420" s="9">
        <v>5071.29</v>
      </c>
      <c r="Q420" s="9">
        <f t="shared" si="130"/>
        <v>1619.0500000000002</v>
      </c>
      <c r="S420" s="21">
        <f t="shared" si="131"/>
        <v>0.3192580191627772</v>
      </c>
      <c r="U420" s="9">
        <v>4494.14</v>
      </c>
      <c r="W420" s="9">
        <v>4679.36</v>
      </c>
      <c r="Y420" s="9">
        <f t="shared" si="132"/>
        <v>-185.21999999999935</v>
      </c>
      <c r="AA420" s="21">
        <f t="shared" si="133"/>
        <v>-0.03958233604595487</v>
      </c>
      <c r="AC420" s="9">
        <v>34276.240000000005</v>
      </c>
      <c r="AE420" s="9">
        <v>1921365.49</v>
      </c>
      <c r="AG420" s="9">
        <f t="shared" si="134"/>
        <v>-1887089.25</v>
      </c>
      <c r="AI420" s="21">
        <f t="shared" si="135"/>
        <v>-0.9821604790039192</v>
      </c>
    </row>
    <row r="421" spans="1:35" ht="12.75" outlineLevel="1">
      <c r="A421" s="1" t="s">
        <v>980</v>
      </c>
      <c r="B421" s="16" t="s">
        <v>981</v>
      </c>
      <c r="C421" s="1" t="s">
        <v>1337</v>
      </c>
      <c r="E421" s="5">
        <v>100.24000000000001</v>
      </c>
      <c r="G421" s="5">
        <v>396.36</v>
      </c>
      <c r="I421" s="9">
        <f t="shared" si="128"/>
        <v>-296.12</v>
      </c>
      <c r="K421" s="21">
        <f t="shared" si="129"/>
        <v>-0.747098597234837</v>
      </c>
      <c r="M421" s="9">
        <v>669.6</v>
      </c>
      <c r="O421" s="9">
        <v>396.36</v>
      </c>
      <c r="Q421" s="9">
        <f t="shared" si="130"/>
        <v>273.24</v>
      </c>
      <c r="S421" s="21">
        <f t="shared" si="131"/>
        <v>0.6893732970027248</v>
      </c>
      <c r="U421" s="9">
        <v>158.41</v>
      </c>
      <c r="W421" s="9">
        <v>396.36</v>
      </c>
      <c r="Y421" s="9">
        <f t="shared" si="132"/>
        <v>-237.95000000000002</v>
      </c>
      <c r="AA421" s="21">
        <f t="shared" si="133"/>
        <v>-0.6003380764961147</v>
      </c>
      <c r="AC421" s="9">
        <v>23474.25</v>
      </c>
      <c r="AE421" s="9">
        <v>2536.69</v>
      </c>
      <c r="AG421" s="9">
        <f t="shared" si="134"/>
        <v>20937.56</v>
      </c>
      <c r="AI421" s="21">
        <f t="shared" si="135"/>
        <v>8.253889911656529</v>
      </c>
    </row>
    <row r="422" spans="1:35" ht="12.75" outlineLevel="1">
      <c r="A422" s="1" t="s">
        <v>982</v>
      </c>
      <c r="B422" s="16" t="s">
        <v>983</v>
      </c>
      <c r="C422" s="1" t="s">
        <v>1338</v>
      </c>
      <c r="E422" s="5">
        <v>70988.77</v>
      </c>
      <c r="G422" s="5">
        <v>-21285.760000000002</v>
      </c>
      <c r="I422" s="9">
        <f t="shared" si="128"/>
        <v>92274.53</v>
      </c>
      <c r="K422" s="21">
        <f t="shared" si="129"/>
        <v>4.335035723413211</v>
      </c>
      <c r="M422" s="9">
        <v>240366.72</v>
      </c>
      <c r="O422" s="9">
        <v>-22998.27</v>
      </c>
      <c r="Q422" s="9">
        <f t="shared" si="130"/>
        <v>263364.99</v>
      </c>
      <c r="S422" s="21" t="str">
        <f t="shared" si="131"/>
        <v>N.M.</v>
      </c>
      <c r="U422" s="9">
        <v>157187.94</v>
      </c>
      <c r="W422" s="9">
        <v>-21575.2</v>
      </c>
      <c r="Y422" s="9">
        <f t="shared" si="132"/>
        <v>178763.14</v>
      </c>
      <c r="AA422" s="21">
        <f t="shared" si="133"/>
        <v>8.285584374652379</v>
      </c>
      <c r="AC422" s="9">
        <v>569573.1000000001</v>
      </c>
      <c r="AE422" s="9">
        <v>773539.8</v>
      </c>
      <c r="AG422" s="9">
        <f t="shared" si="134"/>
        <v>-203966.69999999995</v>
      </c>
      <c r="AI422" s="21">
        <f t="shared" si="135"/>
        <v>-0.26367964518438475</v>
      </c>
    </row>
    <row r="423" spans="1:35" ht="12.75" outlineLevel="1">
      <c r="A423" s="1" t="s">
        <v>984</v>
      </c>
      <c r="B423" s="16" t="s">
        <v>985</v>
      </c>
      <c r="C423" s="1" t="s">
        <v>1339</v>
      </c>
      <c r="E423" s="5">
        <v>645</v>
      </c>
      <c r="G423" s="5">
        <v>640</v>
      </c>
      <c r="I423" s="9">
        <f t="shared" si="128"/>
        <v>5</v>
      </c>
      <c r="K423" s="21">
        <f t="shared" si="129"/>
        <v>0.0078125</v>
      </c>
      <c r="M423" s="9">
        <v>1445</v>
      </c>
      <c r="O423" s="9">
        <v>1430</v>
      </c>
      <c r="Q423" s="9">
        <f t="shared" si="130"/>
        <v>15</v>
      </c>
      <c r="S423" s="21">
        <f t="shared" si="131"/>
        <v>0.01048951048951049</v>
      </c>
      <c r="U423" s="9">
        <v>1045</v>
      </c>
      <c r="W423" s="9">
        <v>1035</v>
      </c>
      <c r="Y423" s="9">
        <f t="shared" si="132"/>
        <v>10</v>
      </c>
      <c r="AA423" s="21">
        <f t="shared" si="133"/>
        <v>0.00966183574879227</v>
      </c>
      <c r="AC423" s="9">
        <v>62106.9</v>
      </c>
      <c r="AE423" s="9">
        <v>65011.9</v>
      </c>
      <c r="AG423" s="9">
        <f t="shared" si="134"/>
        <v>-2905</v>
      </c>
      <c r="AI423" s="21">
        <f t="shared" si="135"/>
        <v>-0.044684127059815205</v>
      </c>
    </row>
    <row r="424" spans="1:35" ht="12.75" outlineLevel="1">
      <c r="A424" s="1" t="s">
        <v>986</v>
      </c>
      <c r="B424" s="16" t="s">
        <v>987</v>
      </c>
      <c r="C424" s="1" t="s">
        <v>1340</v>
      </c>
      <c r="E424" s="5">
        <v>0</v>
      </c>
      <c r="G424" s="5">
        <v>0</v>
      </c>
      <c r="I424" s="9">
        <f t="shared" si="128"/>
        <v>0</v>
      </c>
      <c r="K424" s="21">
        <f t="shared" si="129"/>
        <v>0</v>
      </c>
      <c r="M424" s="9">
        <v>0</v>
      </c>
      <c r="O424" s="9">
        <v>0</v>
      </c>
      <c r="Q424" s="9">
        <f t="shared" si="130"/>
        <v>0</v>
      </c>
      <c r="S424" s="21">
        <f t="shared" si="131"/>
        <v>0</v>
      </c>
      <c r="U424" s="9">
        <v>0</v>
      </c>
      <c r="W424" s="9">
        <v>0</v>
      </c>
      <c r="Y424" s="9">
        <f t="shared" si="132"/>
        <v>0</v>
      </c>
      <c r="AA424" s="21">
        <f t="shared" si="133"/>
        <v>0</v>
      </c>
      <c r="AC424" s="9">
        <v>74465.99</v>
      </c>
      <c r="AE424" s="9">
        <v>117765.63</v>
      </c>
      <c r="AG424" s="9">
        <f t="shared" si="134"/>
        <v>-43299.64</v>
      </c>
      <c r="AI424" s="21">
        <f t="shared" si="135"/>
        <v>-0.3676763755265437</v>
      </c>
    </row>
    <row r="425" spans="1:35" ht="12.75" outlineLevel="1">
      <c r="A425" s="1" t="s">
        <v>988</v>
      </c>
      <c r="B425" s="16" t="s">
        <v>989</v>
      </c>
      <c r="C425" s="1" t="s">
        <v>1341</v>
      </c>
      <c r="E425" s="5">
        <v>0</v>
      </c>
      <c r="G425" s="5">
        <v>0</v>
      </c>
      <c r="I425" s="9">
        <f t="shared" si="128"/>
        <v>0</v>
      </c>
      <c r="K425" s="21">
        <f t="shared" si="129"/>
        <v>0</v>
      </c>
      <c r="M425" s="9">
        <v>0</v>
      </c>
      <c r="O425" s="9">
        <v>0</v>
      </c>
      <c r="Q425" s="9">
        <f t="shared" si="130"/>
        <v>0</v>
      </c>
      <c r="S425" s="21">
        <f t="shared" si="131"/>
        <v>0</v>
      </c>
      <c r="U425" s="9">
        <v>0</v>
      </c>
      <c r="W425" s="9">
        <v>0</v>
      </c>
      <c r="Y425" s="9">
        <f t="shared" si="132"/>
        <v>0</v>
      </c>
      <c r="AA425" s="21">
        <f t="shared" si="133"/>
        <v>0</v>
      </c>
      <c r="AC425" s="9">
        <v>0</v>
      </c>
      <c r="AE425" s="9">
        <v>-3900.57</v>
      </c>
      <c r="AG425" s="9">
        <f t="shared" si="134"/>
        <v>3900.57</v>
      </c>
      <c r="AI425" s="21" t="str">
        <f t="shared" si="135"/>
        <v>N.M.</v>
      </c>
    </row>
    <row r="426" spans="1:35" ht="12.75" outlineLevel="1">
      <c r="A426" s="1" t="s">
        <v>990</v>
      </c>
      <c r="B426" s="16" t="s">
        <v>991</v>
      </c>
      <c r="C426" s="1" t="s">
        <v>1342</v>
      </c>
      <c r="E426" s="5">
        <v>1848.33</v>
      </c>
      <c r="G426" s="5">
        <v>2105.1</v>
      </c>
      <c r="I426" s="9">
        <f t="shared" si="128"/>
        <v>-256.77</v>
      </c>
      <c r="K426" s="21">
        <f t="shared" si="129"/>
        <v>-0.12197520307823856</v>
      </c>
      <c r="M426" s="9">
        <v>5917.47</v>
      </c>
      <c r="O426" s="9">
        <v>6344.6</v>
      </c>
      <c r="Q426" s="9">
        <f t="shared" si="130"/>
        <v>-427.1300000000001</v>
      </c>
      <c r="S426" s="21">
        <f t="shared" si="131"/>
        <v>-0.06732181697821771</v>
      </c>
      <c r="U426" s="9">
        <v>3974.37</v>
      </c>
      <c r="W426" s="9">
        <v>4285.85</v>
      </c>
      <c r="Y426" s="9">
        <f t="shared" si="132"/>
        <v>-311.4800000000005</v>
      </c>
      <c r="AA426" s="21">
        <f t="shared" si="133"/>
        <v>-0.0726763652484339</v>
      </c>
      <c r="AC426" s="9">
        <v>25092.22</v>
      </c>
      <c r="AE426" s="9">
        <v>25422.800000000003</v>
      </c>
      <c r="AG426" s="9">
        <f t="shared" si="134"/>
        <v>-330.58000000000175</v>
      </c>
      <c r="AI426" s="21">
        <f t="shared" si="135"/>
        <v>-0.013003288386802465</v>
      </c>
    </row>
    <row r="427" spans="1:35" ht="12.75" outlineLevel="1">
      <c r="A427" s="1" t="s">
        <v>992</v>
      </c>
      <c r="B427" s="16" t="s">
        <v>993</v>
      </c>
      <c r="C427" s="1" t="s">
        <v>1343</v>
      </c>
      <c r="E427" s="5">
        <v>0</v>
      </c>
      <c r="G427" s="5">
        <v>0</v>
      </c>
      <c r="I427" s="9">
        <f t="shared" si="128"/>
        <v>0</v>
      </c>
      <c r="K427" s="21">
        <f t="shared" si="129"/>
        <v>0</v>
      </c>
      <c r="M427" s="9">
        <v>-0.86</v>
      </c>
      <c r="O427" s="9">
        <v>0.55</v>
      </c>
      <c r="Q427" s="9">
        <f t="shared" si="130"/>
        <v>-1.4100000000000001</v>
      </c>
      <c r="S427" s="21">
        <f t="shared" si="131"/>
        <v>-2.5636363636363635</v>
      </c>
      <c r="U427" s="9">
        <v>0</v>
      </c>
      <c r="W427" s="9">
        <v>0</v>
      </c>
      <c r="Y427" s="9">
        <f t="shared" si="132"/>
        <v>0</v>
      </c>
      <c r="AA427" s="21">
        <f t="shared" si="133"/>
        <v>0</v>
      </c>
      <c r="AC427" s="9">
        <v>-487.61</v>
      </c>
      <c r="AE427" s="9">
        <v>-45.79</v>
      </c>
      <c r="AG427" s="9">
        <f t="shared" si="134"/>
        <v>-441.82</v>
      </c>
      <c r="AI427" s="21">
        <f t="shared" si="135"/>
        <v>-9.648831622625027</v>
      </c>
    </row>
    <row r="428" spans="1:35" ht="12.75" outlineLevel="1">
      <c r="A428" s="1" t="s">
        <v>994</v>
      </c>
      <c r="B428" s="16" t="s">
        <v>995</v>
      </c>
      <c r="C428" s="1" t="s">
        <v>1344</v>
      </c>
      <c r="E428" s="5">
        <v>235753</v>
      </c>
      <c r="G428" s="5">
        <v>503233</v>
      </c>
      <c r="I428" s="9">
        <f t="shared" si="128"/>
        <v>-267480</v>
      </c>
      <c r="K428" s="21">
        <f t="shared" si="129"/>
        <v>-0.5315231711751813</v>
      </c>
      <c r="M428" s="9">
        <v>309783</v>
      </c>
      <c r="O428" s="9">
        <v>3044330</v>
      </c>
      <c r="Q428" s="9">
        <f t="shared" si="130"/>
        <v>-2734547</v>
      </c>
      <c r="S428" s="21">
        <f t="shared" si="131"/>
        <v>-0.8982426346683835</v>
      </c>
      <c r="U428" s="9">
        <v>532008</v>
      </c>
      <c r="W428" s="9">
        <v>1710270</v>
      </c>
      <c r="Y428" s="9">
        <f t="shared" si="132"/>
        <v>-1178262</v>
      </c>
      <c r="AA428" s="21">
        <f t="shared" si="133"/>
        <v>-0.6889333263168973</v>
      </c>
      <c r="AC428" s="9">
        <v>1083549</v>
      </c>
      <c r="AE428" s="9">
        <v>9000467.76</v>
      </c>
      <c r="AG428" s="9">
        <f t="shared" si="134"/>
        <v>-7916918.76</v>
      </c>
      <c r="AI428" s="21">
        <f t="shared" si="135"/>
        <v>-0.8796119236362889</v>
      </c>
    </row>
    <row r="429" spans="1:35" ht="12.75" outlineLevel="1">
      <c r="A429" s="1" t="s">
        <v>996</v>
      </c>
      <c r="B429" s="16" t="s">
        <v>997</v>
      </c>
      <c r="C429" s="1" t="s">
        <v>1345</v>
      </c>
      <c r="E429" s="5">
        <v>-171782</v>
      </c>
      <c r="G429" s="5">
        <v>-427116</v>
      </c>
      <c r="I429" s="9">
        <f t="shared" si="128"/>
        <v>255334</v>
      </c>
      <c r="K429" s="21">
        <f t="shared" si="129"/>
        <v>0.597809494376235</v>
      </c>
      <c r="M429" s="9">
        <v>-123006</v>
      </c>
      <c r="O429" s="9">
        <v>-2814437</v>
      </c>
      <c r="Q429" s="9">
        <f t="shared" si="130"/>
        <v>2691431</v>
      </c>
      <c r="S429" s="21">
        <f t="shared" si="131"/>
        <v>0.9562946337047161</v>
      </c>
      <c r="U429" s="9">
        <v>-409318</v>
      </c>
      <c r="W429" s="9">
        <v>-1567445</v>
      </c>
      <c r="Y429" s="9">
        <f t="shared" si="132"/>
        <v>1158127</v>
      </c>
      <c r="AA429" s="21">
        <f t="shared" si="133"/>
        <v>0.7388629266098651</v>
      </c>
      <c r="AC429" s="9">
        <v>-535534</v>
      </c>
      <c r="AE429" s="9">
        <v>-8290049</v>
      </c>
      <c r="AG429" s="9">
        <f t="shared" si="134"/>
        <v>7754515</v>
      </c>
      <c r="AI429" s="21">
        <f t="shared" si="135"/>
        <v>0.9354003818312775</v>
      </c>
    </row>
    <row r="430" spans="1:35" ht="12.75" outlineLevel="1">
      <c r="A430" s="1" t="s">
        <v>998</v>
      </c>
      <c r="B430" s="16" t="s">
        <v>999</v>
      </c>
      <c r="C430" s="1" t="s">
        <v>1346</v>
      </c>
      <c r="E430" s="5">
        <v>-66208.97</v>
      </c>
      <c r="G430" s="5">
        <v>-34299.63</v>
      </c>
      <c r="I430" s="9">
        <f t="shared" si="128"/>
        <v>-31909.340000000004</v>
      </c>
      <c r="K430" s="21">
        <f t="shared" si="129"/>
        <v>-0.9303114931560488</v>
      </c>
      <c r="M430" s="9">
        <v>-209533.05</v>
      </c>
      <c r="O430" s="9">
        <v>-426377.51</v>
      </c>
      <c r="Q430" s="9">
        <f t="shared" si="130"/>
        <v>216844.46000000002</v>
      </c>
      <c r="S430" s="21">
        <f t="shared" si="131"/>
        <v>0.5085738691986826</v>
      </c>
      <c r="U430" s="9">
        <v>-168946.24</v>
      </c>
      <c r="W430" s="9">
        <v>-171404.83000000002</v>
      </c>
      <c r="Y430" s="9">
        <f t="shared" si="132"/>
        <v>2458.5900000000256</v>
      </c>
      <c r="AA430" s="21">
        <f t="shared" si="133"/>
        <v>0.014343761491435366</v>
      </c>
      <c r="AC430" s="9">
        <v>-113244.57999999999</v>
      </c>
      <c r="AE430" s="9">
        <v>-4582856.63</v>
      </c>
      <c r="AG430" s="9">
        <f t="shared" si="134"/>
        <v>4469612.05</v>
      </c>
      <c r="AI430" s="21">
        <f t="shared" si="135"/>
        <v>0.9752895215489209</v>
      </c>
    </row>
    <row r="431" spans="1:35" ht="12.75" outlineLevel="1">
      <c r="A431" s="1" t="s">
        <v>1000</v>
      </c>
      <c r="B431" s="16" t="s">
        <v>1001</v>
      </c>
      <c r="C431" s="1" t="s">
        <v>1347</v>
      </c>
      <c r="E431" s="5">
        <v>2237.9700000000003</v>
      </c>
      <c r="G431" s="5">
        <v>-41817.37</v>
      </c>
      <c r="I431" s="9">
        <f t="shared" si="128"/>
        <v>44055.340000000004</v>
      </c>
      <c r="K431" s="21">
        <f t="shared" si="129"/>
        <v>1.05351771285473</v>
      </c>
      <c r="M431" s="9">
        <v>22756.05</v>
      </c>
      <c r="O431" s="9">
        <v>196484.51</v>
      </c>
      <c r="Q431" s="9">
        <f t="shared" si="130"/>
        <v>-173728.46000000002</v>
      </c>
      <c r="S431" s="21">
        <f t="shared" si="131"/>
        <v>-0.8841840000517089</v>
      </c>
      <c r="U431" s="9">
        <v>46256.24</v>
      </c>
      <c r="W431" s="9">
        <v>28579.83</v>
      </c>
      <c r="Y431" s="9">
        <f t="shared" si="132"/>
        <v>17676.409999999996</v>
      </c>
      <c r="AA431" s="21">
        <f t="shared" si="133"/>
        <v>0.6184924822855837</v>
      </c>
      <c r="AC431" s="9">
        <v>-434770.42000000004</v>
      </c>
      <c r="AE431" s="9">
        <v>3775092.63</v>
      </c>
      <c r="AG431" s="9">
        <f t="shared" si="134"/>
        <v>-4209863.05</v>
      </c>
      <c r="AI431" s="21">
        <f t="shared" si="135"/>
        <v>-1.1151681462184413</v>
      </c>
    </row>
    <row r="432" spans="1:35" ht="12.75" outlineLevel="1">
      <c r="A432" s="1" t="s">
        <v>1002</v>
      </c>
      <c r="B432" s="16" t="s">
        <v>1003</v>
      </c>
      <c r="C432" s="1" t="s">
        <v>1348</v>
      </c>
      <c r="E432" s="5">
        <v>387711.95</v>
      </c>
      <c r="G432" s="5">
        <v>296069.15</v>
      </c>
      <c r="I432" s="9">
        <f t="shared" si="128"/>
        <v>91642.79999999999</v>
      </c>
      <c r="K432" s="21">
        <f t="shared" si="129"/>
        <v>0.30953174283777957</v>
      </c>
      <c r="M432" s="9">
        <v>1164212.23</v>
      </c>
      <c r="O432" s="9">
        <v>-54434.42000000004</v>
      </c>
      <c r="Q432" s="9">
        <f t="shared" si="130"/>
        <v>1218646.65</v>
      </c>
      <c r="S432" s="21" t="str">
        <f t="shared" si="131"/>
        <v>N.M.</v>
      </c>
      <c r="U432" s="9">
        <v>818730.97</v>
      </c>
      <c r="W432" s="9">
        <v>650862.88</v>
      </c>
      <c r="Y432" s="9">
        <f t="shared" si="132"/>
        <v>167868.08999999997</v>
      </c>
      <c r="AA432" s="21">
        <f t="shared" si="133"/>
        <v>0.2579162142416233</v>
      </c>
      <c r="AC432" s="9">
        <v>4623908.97</v>
      </c>
      <c r="AE432" s="9">
        <v>4308167.94</v>
      </c>
      <c r="AG432" s="9">
        <f t="shared" si="134"/>
        <v>315741.02999999933</v>
      </c>
      <c r="AI432" s="21">
        <f t="shared" si="135"/>
        <v>0.07328893265010447</v>
      </c>
    </row>
    <row r="433" spans="1:35" ht="12.75" outlineLevel="1">
      <c r="A433" s="1" t="s">
        <v>1004</v>
      </c>
      <c r="B433" s="16" t="s">
        <v>1005</v>
      </c>
      <c r="C433" s="1" t="s">
        <v>1349</v>
      </c>
      <c r="E433" s="5">
        <v>-347079.86</v>
      </c>
      <c r="G433" s="5">
        <v>-280183.78</v>
      </c>
      <c r="I433" s="9">
        <f t="shared" si="128"/>
        <v>-66896.07999999996</v>
      </c>
      <c r="K433" s="21">
        <f t="shared" si="129"/>
        <v>-0.2387578610010899</v>
      </c>
      <c r="M433" s="9">
        <v>-1048668.62</v>
      </c>
      <c r="O433" s="9">
        <v>-949709.69</v>
      </c>
      <c r="Q433" s="9">
        <f t="shared" si="130"/>
        <v>-98958.93000000017</v>
      </c>
      <c r="S433" s="21">
        <f t="shared" si="131"/>
        <v>-0.10419913689624476</v>
      </c>
      <c r="U433" s="9">
        <v>-730920.99</v>
      </c>
      <c r="W433" s="9">
        <v>-593901.88</v>
      </c>
      <c r="Y433" s="9">
        <f t="shared" si="132"/>
        <v>-137019.11</v>
      </c>
      <c r="AA433" s="21">
        <f t="shared" si="133"/>
        <v>-0.2307100122329971</v>
      </c>
      <c r="AC433" s="9">
        <v>-3819369.95</v>
      </c>
      <c r="AE433" s="9">
        <v>-4618788.47</v>
      </c>
      <c r="AG433" s="9">
        <f t="shared" si="134"/>
        <v>799418.5199999996</v>
      </c>
      <c r="AI433" s="21">
        <f t="shared" si="135"/>
        <v>0.1730796994043764</v>
      </c>
    </row>
    <row r="434" spans="1:35" ht="12.75" outlineLevel="1">
      <c r="A434" s="1" t="s">
        <v>1006</v>
      </c>
      <c r="B434" s="16" t="s">
        <v>1007</v>
      </c>
      <c r="C434" s="1" t="s">
        <v>1350</v>
      </c>
      <c r="E434" s="5">
        <v>-108055.26000000001</v>
      </c>
      <c r="G434" s="5">
        <v>-247932.5</v>
      </c>
      <c r="I434" s="9">
        <f t="shared" si="128"/>
        <v>139877.24</v>
      </c>
      <c r="K434" s="21">
        <f t="shared" si="129"/>
        <v>0.5641746846419892</v>
      </c>
      <c r="M434" s="9">
        <v>-182438.17</v>
      </c>
      <c r="O434" s="9">
        <v>-934797.3200000001</v>
      </c>
      <c r="Q434" s="9">
        <f t="shared" si="130"/>
        <v>752359.15</v>
      </c>
      <c r="S434" s="21">
        <f t="shared" si="131"/>
        <v>0.8048366569985459</v>
      </c>
      <c r="U434" s="9">
        <v>-202190.798</v>
      </c>
      <c r="W434" s="9">
        <v>-542409.97</v>
      </c>
      <c r="Y434" s="9">
        <f t="shared" si="132"/>
        <v>340219.17199999996</v>
      </c>
      <c r="AA434" s="21">
        <f t="shared" si="133"/>
        <v>0.627236206591114</v>
      </c>
      <c r="AC434" s="9">
        <v>-314085.82</v>
      </c>
      <c r="AE434" s="9">
        <v>-1919429.5999999999</v>
      </c>
      <c r="AG434" s="9">
        <f t="shared" si="134"/>
        <v>1605343.7799999998</v>
      </c>
      <c r="AI434" s="21">
        <f t="shared" si="135"/>
        <v>0.8363650221920095</v>
      </c>
    </row>
    <row r="435" spans="1:35" ht="12.75" outlineLevel="1">
      <c r="A435" s="1" t="s">
        <v>1008</v>
      </c>
      <c r="B435" s="16" t="s">
        <v>1009</v>
      </c>
      <c r="C435" s="1" t="s">
        <v>1351</v>
      </c>
      <c r="E435" s="5">
        <v>783.99</v>
      </c>
      <c r="G435" s="5">
        <v>-207.34</v>
      </c>
      <c r="I435" s="9">
        <f t="shared" si="128"/>
        <v>991.33</v>
      </c>
      <c r="K435" s="21">
        <f t="shared" si="129"/>
        <v>4.781180669431851</v>
      </c>
      <c r="M435" s="9">
        <v>-12119.6</v>
      </c>
      <c r="O435" s="9">
        <v>3730.31</v>
      </c>
      <c r="Q435" s="9">
        <f t="shared" si="130"/>
        <v>-15849.91</v>
      </c>
      <c r="S435" s="21">
        <f t="shared" si="131"/>
        <v>-4.24895249992628</v>
      </c>
      <c r="U435" s="9">
        <v>-234.58</v>
      </c>
      <c r="W435" s="9">
        <v>3545.96</v>
      </c>
      <c r="Y435" s="9">
        <f t="shared" si="132"/>
        <v>-3780.54</v>
      </c>
      <c r="AA435" s="21">
        <f t="shared" si="133"/>
        <v>-1.0661541585353473</v>
      </c>
      <c r="AC435" s="9">
        <v>-1613.31</v>
      </c>
      <c r="AE435" s="9">
        <v>3795.5</v>
      </c>
      <c r="AG435" s="9">
        <f t="shared" si="134"/>
        <v>-5408.8099999999995</v>
      </c>
      <c r="AI435" s="21">
        <f t="shared" si="135"/>
        <v>-1.4250586220524304</v>
      </c>
    </row>
    <row r="436" spans="1:35" ht="12.75" outlineLevel="1">
      <c r="A436" s="1" t="s">
        <v>1010</v>
      </c>
      <c r="B436" s="16" t="s">
        <v>1011</v>
      </c>
      <c r="C436" s="1" t="s">
        <v>1352</v>
      </c>
      <c r="E436" s="5">
        <v>0</v>
      </c>
      <c r="G436" s="5">
        <v>0</v>
      </c>
      <c r="I436" s="9">
        <f t="shared" si="128"/>
        <v>0</v>
      </c>
      <c r="K436" s="21">
        <f t="shared" si="129"/>
        <v>0</v>
      </c>
      <c r="M436" s="9">
        <v>0</v>
      </c>
      <c r="O436" s="9">
        <v>0</v>
      </c>
      <c r="Q436" s="9">
        <f t="shared" si="130"/>
        <v>0</v>
      </c>
      <c r="S436" s="21">
        <f t="shared" si="131"/>
        <v>0</v>
      </c>
      <c r="U436" s="9">
        <v>0</v>
      </c>
      <c r="W436" s="9">
        <v>0</v>
      </c>
      <c r="Y436" s="9">
        <f t="shared" si="132"/>
        <v>0</v>
      </c>
      <c r="AA436" s="21">
        <f t="shared" si="133"/>
        <v>0</v>
      </c>
      <c r="AC436" s="9">
        <v>0</v>
      </c>
      <c r="AE436" s="9">
        <v>-501.63</v>
      </c>
      <c r="AG436" s="9">
        <f t="shared" si="134"/>
        <v>501.63</v>
      </c>
      <c r="AI436" s="21" t="str">
        <f t="shared" si="135"/>
        <v>N.M.</v>
      </c>
    </row>
    <row r="437" spans="1:35" ht="12.75" outlineLevel="1">
      <c r="A437" s="1" t="s">
        <v>1012</v>
      </c>
      <c r="B437" s="16" t="s">
        <v>1013</v>
      </c>
      <c r="C437" s="1" t="s">
        <v>1353</v>
      </c>
      <c r="E437" s="5">
        <v>12649.58</v>
      </c>
      <c r="G437" s="5">
        <v>13744.37</v>
      </c>
      <c r="I437" s="9">
        <f t="shared" si="128"/>
        <v>-1094.7900000000009</v>
      </c>
      <c r="K437" s="21">
        <f t="shared" si="129"/>
        <v>-0.07965370548086241</v>
      </c>
      <c r="M437" s="9">
        <v>38231.350000000006</v>
      </c>
      <c r="O437" s="9">
        <v>41495.33</v>
      </c>
      <c r="Q437" s="9">
        <f t="shared" si="130"/>
        <v>-3263.979999999996</v>
      </c>
      <c r="S437" s="21">
        <f t="shared" si="131"/>
        <v>-0.07865897198552213</v>
      </c>
      <c r="U437" s="9">
        <v>25393.56</v>
      </c>
      <c r="W437" s="9">
        <v>27576.33</v>
      </c>
      <c r="Y437" s="9">
        <f t="shared" si="132"/>
        <v>-2182.7700000000004</v>
      </c>
      <c r="AA437" s="21">
        <f t="shared" si="133"/>
        <v>-0.07915375251166491</v>
      </c>
      <c r="AC437" s="9">
        <v>157897.82</v>
      </c>
      <c r="AE437" s="9">
        <v>170594.77000000002</v>
      </c>
      <c r="AG437" s="9">
        <f t="shared" si="134"/>
        <v>-12696.950000000012</v>
      </c>
      <c r="AI437" s="21">
        <f t="shared" si="135"/>
        <v>-0.07442754546343953</v>
      </c>
    </row>
    <row r="438" spans="1:35" ht="12.75" outlineLevel="1">
      <c r="A438" s="1" t="s">
        <v>1014</v>
      </c>
      <c r="B438" s="16" t="s">
        <v>1015</v>
      </c>
      <c r="C438" s="1" t="s">
        <v>1354</v>
      </c>
      <c r="E438" s="5">
        <v>0</v>
      </c>
      <c r="G438" s="5">
        <v>-389</v>
      </c>
      <c r="I438" s="9">
        <f t="shared" si="128"/>
        <v>389</v>
      </c>
      <c r="K438" s="21" t="str">
        <f t="shared" si="129"/>
        <v>N.M.</v>
      </c>
      <c r="M438" s="9">
        <v>0</v>
      </c>
      <c r="O438" s="9">
        <v>-1978</v>
      </c>
      <c r="Q438" s="9">
        <f t="shared" si="130"/>
        <v>1978</v>
      </c>
      <c r="S438" s="21" t="str">
        <f t="shared" si="131"/>
        <v>N.M.</v>
      </c>
      <c r="U438" s="9">
        <v>0</v>
      </c>
      <c r="W438" s="9">
        <v>-1155</v>
      </c>
      <c r="Y438" s="9">
        <f t="shared" si="132"/>
        <v>1155</v>
      </c>
      <c r="AA438" s="21" t="str">
        <f t="shared" si="133"/>
        <v>N.M.</v>
      </c>
      <c r="AC438" s="9">
        <v>-1061</v>
      </c>
      <c r="AE438" s="9">
        <v>-18076</v>
      </c>
      <c r="AG438" s="9">
        <f t="shared" si="134"/>
        <v>17015</v>
      </c>
      <c r="AI438" s="21">
        <f t="shared" si="135"/>
        <v>0.941303385704802</v>
      </c>
    </row>
    <row r="439" spans="1:35" ht="12.75" outlineLevel="1">
      <c r="A439" s="1" t="s">
        <v>1016</v>
      </c>
      <c r="B439" s="16" t="s">
        <v>1017</v>
      </c>
      <c r="C439" s="1" t="s">
        <v>1355</v>
      </c>
      <c r="E439" s="5">
        <v>82148</v>
      </c>
      <c r="G439" s="5">
        <v>195191</v>
      </c>
      <c r="I439" s="9">
        <f t="shared" si="128"/>
        <v>-113043</v>
      </c>
      <c r="K439" s="21">
        <f t="shared" si="129"/>
        <v>-0.5791404316797394</v>
      </c>
      <c r="M439" s="9">
        <v>111753</v>
      </c>
      <c r="O439" s="9">
        <v>722319</v>
      </c>
      <c r="Q439" s="9">
        <f t="shared" si="130"/>
        <v>-610566</v>
      </c>
      <c r="S439" s="21">
        <f t="shared" si="131"/>
        <v>-0.8452858086247212</v>
      </c>
      <c r="U439" s="9">
        <v>149466</v>
      </c>
      <c r="W439" s="9">
        <v>434467</v>
      </c>
      <c r="Y439" s="9">
        <f t="shared" si="132"/>
        <v>-285001</v>
      </c>
      <c r="AA439" s="21">
        <f t="shared" si="133"/>
        <v>-0.6559784747748391</v>
      </c>
      <c r="AC439" s="9">
        <v>24074</v>
      </c>
      <c r="AE439" s="9">
        <v>1577792</v>
      </c>
      <c r="AG439" s="9">
        <f t="shared" si="134"/>
        <v>-1553718</v>
      </c>
      <c r="AI439" s="21">
        <f t="shared" si="135"/>
        <v>-0.9847419685231006</v>
      </c>
    </row>
    <row r="440" spans="1:35" ht="12.75" outlineLevel="1">
      <c r="A440" s="1" t="s">
        <v>1018</v>
      </c>
      <c r="B440" s="16" t="s">
        <v>1019</v>
      </c>
      <c r="C440" s="1" t="s">
        <v>1356</v>
      </c>
      <c r="E440" s="5">
        <v>-16973.91</v>
      </c>
      <c r="G440" s="5">
        <v>1201.99</v>
      </c>
      <c r="I440" s="9">
        <f t="shared" si="128"/>
        <v>-18175.9</v>
      </c>
      <c r="K440" s="21" t="str">
        <f t="shared" si="129"/>
        <v>N.M.</v>
      </c>
      <c r="M440" s="9">
        <v>-49094.25</v>
      </c>
      <c r="O440" s="9">
        <v>-28867.5</v>
      </c>
      <c r="Q440" s="9">
        <f t="shared" si="130"/>
        <v>-20226.75</v>
      </c>
      <c r="S440" s="21">
        <f t="shared" si="131"/>
        <v>-0.7006755001299039</v>
      </c>
      <c r="U440" s="9">
        <v>-39588.23</v>
      </c>
      <c r="W440" s="9">
        <v>-12858.15</v>
      </c>
      <c r="Y440" s="9">
        <f t="shared" si="132"/>
        <v>-26730.08</v>
      </c>
      <c r="AA440" s="21">
        <f t="shared" si="133"/>
        <v>-2.078843379490829</v>
      </c>
      <c r="AC440" s="9">
        <v>-13130.580000000002</v>
      </c>
      <c r="AE440" s="9">
        <v>-422136.03</v>
      </c>
      <c r="AG440" s="9">
        <f t="shared" si="134"/>
        <v>409005.45</v>
      </c>
      <c r="AI440" s="21">
        <f t="shared" si="135"/>
        <v>0.968894908117651</v>
      </c>
    </row>
    <row r="441" spans="1:35" ht="12.75" outlineLevel="1">
      <c r="A441" s="1" t="s">
        <v>1020</v>
      </c>
      <c r="B441" s="16" t="s">
        <v>1021</v>
      </c>
      <c r="C441" s="1" t="s">
        <v>1357</v>
      </c>
      <c r="E441" s="5">
        <v>-165.38</v>
      </c>
      <c r="G441" s="5">
        <v>-415.56</v>
      </c>
      <c r="I441" s="9">
        <f t="shared" si="128"/>
        <v>250.18</v>
      </c>
      <c r="K441" s="21">
        <f t="shared" si="129"/>
        <v>0.6020309943209163</v>
      </c>
      <c r="M441" s="9">
        <v>-1097.5</v>
      </c>
      <c r="O441" s="9">
        <v>-962.0600000000001</v>
      </c>
      <c r="Q441" s="9">
        <f t="shared" si="130"/>
        <v>-135.43999999999994</v>
      </c>
      <c r="S441" s="21">
        <f t="shared" si="131"/>
        <v>-0.14078124025528546</v>
      </c>
      <c r="U441" s="9">
        <v>-575.52</v>
      </c>
      <c r="W441" s="9">
        <v>-530.07</v>
      </c>
      <c r="Y441" s="9">
        <f t="shared" si="132"/>
        <v>-45.44999999999993</v>
      </c>
      <c r="AA441" s="21">
        <f t="shared" si="133"/>
        <v>-0.08574339238213807</v>
      </c>
      <c r="AC441" s="9">
        <v>-4459.04</v>
      </c>
      <c r="AE441" s="9">
        <v>893.5400000000001</v>
      </c>
      <c r="AG441" s="9">
        <f t="shared" si="134"/>
        <v>-5352.58</v>
      </c>
      <c r="AI441" s="21">
        <f t="shared" si="135"/>
        <v>-5.990308212279248</v>
      </c>
    </row>
    <row r="442" spans="1:35" ht="12.75" outlineLevel="1">
      <c r="A442" s="1" t="s">
        <v>1022</v>
      </c>
      <c r="B442" s="16" t="s">
        <v>1023</v>
      </c>
      <c r="C442" s="1" t="s">
        <v>1358</v>
      </c>
      <c r="E442" s="5">
        <v>488.01</v>
      </c>
      <c r="G442" s="5">
        <v>0</v>
      </c>
      <c r="I442" s="9">
        <f t="shared" si="128"/>
        <v>488.01</v>
      </c>
      <c r="K442" s="21" t="str">
        <f t="shared" si="129"/>
        <v>N.M.</v>
      </c>
      <c r="M442" s="9">
        <v>11079</v>
      </c>
      <c r="O442" s="9">
        <v>28.2</v>
      </c>
      <c r="Q442" s="9">
        <f t="shared" si="130"/>
        <v>11050.8</v>
      </c>
      <c r="S442" s="21" t="str">
        <f t="shared" si="131"/>
        <v>N.M.</v>
      </c>
      <c r="U442" s="9">
        <v>607.75</v>
      </c>
      <c r="W442" s="9">
        <v>28.2</v>
      </c>
      <c r="Y442" s="9">
        <f t="shared" si="132"/>
        <v>579.55</v>
      </c>
      <c r="AA442" s="21" t="str">
        <f t="shared" si="133"/>
        <v>N.M.</v>
      </c>
      <c r="AC442" s="9">
        <v>14894.380000000001</v>
      </c>
      <c r="AE442" s="9">
        <v>4778.51</v>
      </c>
      <c r="AG442" s="9">
        <f t="shared" si="134"/>
        <v>10115.87</v>
      </c>
      <c r="AI442" s="21">
        <f t="shared" si="135"/>
        <v>2.116950681279311</v>
      </c>
    </row>
    <row r="443" spans="1:35" ht="12.75" outlineLevel="1">
      <c r="A443" s="1" t="s">
        <v>1024</v>
      </c>
      <c r="B443" s="16" t="s">
        <v>1025</v>
      </c>
      <c r="C443" s="1" t="s">
        <v>1359</v>
      </c>
      <c r="E443" s="5">
        <v>0</v>
      </c>
      <c r="G443" s="5">
        <v>13.790000000000001</v>
      </c>
      <c r="I443" s="9">
        <f t="shared" si="128"/>
        <v>-13.790000000000001</v>
      </c>
      <c r="K443" s="21" t="str">
        <f t="shared" si="129"/>
        <v>N.M.</v>
      </c>
      <c r="M443" s="9">
        <v>0</v>
      </c>
      <c r="O443" s="9">
        <v>13.790000000000001</v>
      </c>
      <c r="Q443" s="9">
        <f t="shared" si="130"/>
        <v>-13.790000000000001</v>
      </c>
      <c r="S443" s="21" t="str">
        <f t="shared" si="131"/>
        <v>N.M.</v>
      </c>
      <c r="U443" s="9">
        <v>0</v>
      </c>
      <c r="W443" s="9">
        <v>13.790000000000001</v>
      </c>
      <c r="Y443" s="9">
        <f t="shared" si="132"/>
        <v>-13.790000000000001</v>
      </c>
      <c r="AA443" s="21" t="str">
        <f t="shared" si="133"/>
        <v>N.M.</v>
      </c>
      <c r="AC443" s="9">
        <v>0</v>
      </c>
      <c r="AE443" s="9">
        <v>8605.560000000001</v>
      </c>
      <c r="AG443" s="9">
        <f t="shared" si="134"/>
        <v>-8605.560000000001</v>
      </c>
      <c r="AI443" s="21" t="str">
        <f t="shared" si="135"/>
        <v>N.M.</v>
      </c>
    </row>
    <row r="444" spans="1:53" s="16" customFormat="1" ht="12.75">
      <c r="A444" s="16" t="s">
        <v>47</v>
      </c>
      <c r="C444" s="16" t="s">
        <v>1360</v>
      </c>
      <c r="D444" s="71"/>
      <c r="E444" s="71">
        <v>91434.99</v>
      </c>
      <c r="F444" s="71"/>
      <c r="G444" s="71">
        <v>-34904.080000000016</v>
      </c>
      <c r="H444" s="71"/>
      <c r="I444" s="71">
        <f>+E444-G444</f>
        <v>126339.07000000002</v>
      </c>
      <c r="J444" s="75" t="str">
        <f>IF((+E444-G444)=(I444),"  ",$AO$511)</f>
        <v>  </v>
      </c>
      <c r="K444" s="72">
        <f>IF(G444&lt;0,IF(I444=0,0,IF(OR(G444=0,E444=0),"N.M.",IF(ABS(I444/G444)&gt;=10,"N.M.",I444/(-G444)))),IF(I444=0,0,IF(OR(G444=0,E444=0),"N.M.",IF(ABS(I444/G444)&gt;=10,"N.M.",I444/G444))))</f>
        <v>3.6196075072025953</v>
      </c>
      <c r="L444" s="73"/>
      <c r="M444" s="71">
        <v>299078.28</v>
      </c>
      <c r="N444" s="71"/>
      <c r="O444" s="71">
        <v>-1201910.2599999998</v>
      </c>
      <c r="P444" s="71"/>
      <c r="Q444" s="71">
        <f>+M444-O444</f>
        <v>1500988.5399999998</v>
      </c>
      <c r="R444" s="75" t="str">
        <f>IF((+M444-O444)=(Q444),"  ",$AO$511)</f>
        <v>  </v>
      </c>
      <c r="S444" s="72">
        <f>IF(O444&lt;0,IF(Q444=0,0,IF(OR(O444=0,M444=0),"N.M.",IF(ABS(Q444/O444)&gt;=10,"N.M.",Q444/(-O444)))),IF(Q444=0,0,IF(OR(O444=0,M444=0),"N.M.",IF(ABS(Q444/O444)&gt;=10,"N.M.",Q444/O444))))</f>
        <v>1.2488357824651568</v>
      </c>
      <c r="T444" s="73"/>
      <c r="U444" s="71">
        <v>195636.40199999994</v>
      </c>
      <c r="V444" s="71"/>
      <c r="W444" s="71">
        <v>-38201.15999999994</v>
      </c>
      <c r="X444" s="71"/>
      <c r="Y444" s="71">
        <f>+U444-W444</f>
        <v>233837.5619999999</v>
      </c>
      <c r="Z444" s="75" t="str">
        <f>IF((+U444-W444)=(Y444),"  ",$AO$511)</f>
        <v>  </v>
      </c>
      <c r="AA444" s="72">
        <f>IF(W444&lt;0,IF(Y444=0,0,IF(OR(W444=0,U444=0),"N.M.",IF(ABS(Y444/W444)&gt;=10,"N.M.",Y444/(-W444)))),IF(Y444=0,0,IF(OR(W444=0,U444=0),"N.M.",IF(ABS(Y444/W444)&gt;=10,"N.M.",Y444/W444))))</f>
        <v>6.1212162667311745</v>
      </c>
      <c r="AB444" s="73"/>
      <c r="AC444" s="71">
        <v>1505061.8399999996</v>
      </c>
      <c r="AD444" s="71"/>
      <c r="AE444" s="71">
        <v>1945052.0800000017</v>
      </c>
      <c r="AF444" s="71"/>
      <c r="AG444" s="71">
        <f>+AC444-AE444</f>
        <v>-439990.2400000021</v>
      </c>
      <c r="AH444" s="75" t="str">
        <f>IF((+AC444-AE444)=(AG444),"  ",$AO$511)</f>
        <v>  </v>
      </c>
      <c r="AI444" s="72">
        <f>IF(AE444&lt;0,IF(AG444=0,0,IF(OR(AE444=0,AC444=0),"N.M.",IF(ABS(AG444/AE444)&gt;=10,"N.M.",AG444/(-AE444)))),IF(AG444=0,0,IF(OR(AE444=0,AC444=0),"N.M.",IF(ABS(AG444/AE444)&gt;=10,"N.M.",AG444/AE444))))</f>
        <v>-0.22621000461848903</v>
      </c>
      <c r="AJ444" s="73"/>
      <c r="AK444" s="74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</row>
    <row r="445" spans="1:35" ht="12.75" outlineLevel="1">
      <c r="A445" s="1" t="s">
        <v>1026</v>
      </c>
      <c r="B445" s="16" t="s">
        <v>1027</v>
      </c>
      <c r="C445" s="1" t="s">
        <v>1312</v>
      </c>
      <c r="E445" s="5">
        <v>0</v>
      </c>
      <c r="G445" s="5">
        <v>-4583</v>
      </c>
      <c r="I445" s="9">
        <f aca="true" t="shared" si="136" ref="I445:I458">+E445-G445</f>
        <v>4583</v>
      </c>
      <c r="K445" s="21" t="str">
        <f aca="true" t="shared" si="137" ref="K445:K458">IF(G445&lt;0,IF(I445=0,0,IF(OR(G445=0,E445=0),"N.M.",IF(ABS(I445/G445)&gt;=10,"N.M.",I445/(-G445)))),IF(I445=0,0,IF(OR(G445=0,E445=0),"N.M.",IF(ABS(I445/G445)&gt;=10,"N.M.",I445/G445))))</f>
        <v>N.M.</v>
      </c>
      <c r="M445" s="9">
        <v>-4587</v>
      </c>
      <c r="O445" s="9">
        <v>-9166</v>
      </c>
      <c r="Q445" s="9">
        <f aca="true" t="shared" si="138" ref="Q445:Q458">+M445-O445</f>
        <v>4579</v>
      </c>
      <c r="S445" s="21">
        <f aca="true" t="shared" si="139" ref="S445:S458">IF(O445&lt;0,IF(Q445=0,0,IF(OR(O445=0,M445=0),"N.M.",IF(ABS(Q445/O445)&gt;=10,"N.M.",Q445/(-O445)))),IF(Q445=0,0,IF(OR(O445=0,M445=0),"N.M.",IF(ABS(Q445/O445)&gt;=10,"N.M.",Q445/O445))))</f>
        <v>0.49956360462579097</v>
      </c>
      <c r="U445" s="9">
        <v>0</v>
      </c>
      <c r="W445" s="9">
        <v>-9166</v>
      </c>
      <c r="Y445" s="9">
        <f aca="true" t="shared" si="140" ref="Y445:Y458">+U445-W445</f>
        <v>9166</v>
      </c>
      <c r="AA445" s="21" t="str">
        <f aca="true" t="shared" si="141" ref="AA445:AA458">IF(W445&lt;0,IF(Y445=0,0,IF(OR(W445=0,U445=0),"N.M.",IF(ABS(Y445/W445)&gt;=10,"N.M.",Y445/(-W445)))),IF(Y445=0,0,IF(OR(W445=0,U445=0),"N.M.",IF(ABS(Y445/W445)&gt;=10,"N.M.",Y445/W445))))</f>
        <v>N.M.</v>
      </c>
      <c r="AC445" s="9">
        <v>-45834</v>
      </c>
      <c r="AE445" s="9">
        <v>-9166</v>
      </c>
      <c r="AG445" s="9">
        <f aca="true" t="shared" si="142" ref="AG445:AG458">+AC445-AE445</f>
        <v>-36668</v>
      </c>
      <c r="AI445" s="21">
        <f aca="true" t="shared" si="143" ref="AI445:AI458">IF(AE445&lt;0,IF(AG445=0,0,IF(OR(AE445=0,AC445=0),"N.M.",IF(ABS(AG445/AE445)&gt;=10,"N.M.",AG445/(-AE445)))),IF(AG445=0,0,IF(OR(AE445=0,AC445=0),"N.M.",IF(ABS(AG445/AE445)&gt;=10,"N.M.",AG445/AE445))))</f>
        <v>-4.0004363953742095</v>
      </c>
    </row>
    <row r="446" spans="1:35" ht="12.75" outlineLevel="1">
      <c r="A446" s="1" t="s">
        <v>1028</v>
      </c>
      <c r="B446" s="16" t="s">
        <v>1029</v>
      </c>
      <c r="C446" s="1" t="s">
        <v>1312</v>
      </c>
      <c r="E446" s="5">
        <v>-4716</v>
      </c>
      <c r="G446" s="5">
        <v>0</v>
      </c>
      <c r="I446" s="9">
        <f t="shared" si="136"/>
        <v>-4716</v>
      </c>
      <c r="K446" s="21" t="str">
        <f t="shared" si="137"/>
        <v>N.M.</v>
      </c>
      <c r="M446" s="9">
        <v>-9432</v>
      </c>
      <c r="O446" s="9">
        <v>0</v>
      </c>
      <c r="Q446" s="9">
        <f t="shared" si="138"/>
        <v>-9432</v>
      </c>
      <c r="S446" s="21" t="str">
        <f t="shared" si="139"/>
        <v>N.M.</v>
      </c>
      <c r="U446" s="9">
        <v>-9432</v>
      </c>
      <c r="W446" s="9">
        <v>0</v>
      </c>
      <c r="Y446" s="9">
        <f t="shared" si="140"/>
        <v>-9432</v>
      </c>
      <c r="AA446" s="21" t="str">
        <f t="shared" si="141"/>
        <v>N.M.</v>
      </c>
      <c r="AC446" s="9">
        <v>-9432</v>
      </c>
      <c r="AE446" s="9">
        <v>0</v>
      </c>
      <c r="AG446" s="9">
        <f t="shared" si="142"/>
        <v>-9432</v>
      </c>
      <c r="AI446" s="21" t="str">
        <f t="shared" si="143"/>
        <v>N.M.</v>
      </c>
    </row>
    <row r="447" spans="1:35" ht="12.75" outlineLevel="1">
      <c r="A447" s="1" t="s">
        <v>1030</v>
      </c>
      <c r="B447" s="16" t="s">
        <v>1031</v>
      </c>
      <c r="C447" s="1" t="s">
        <v>1361</v>
      </c>
      <c r="E447" s="5">
        <v>0</v>
      </c>
      <c r="G447" s="5">
        <v>0</v>
      </c>
      <c r="I447" s="9">
        <f t="shared" si="136"/>
        <v>0</v>
      </c>
      <c r="K447" s="21">
        <f t="shared" si="137"/>
        <v>0</v>
      </c>
      <c r="M447" s="9">
        <v>0</v>
      </c>
      <c r="O447" s="9">
        <v>-336</v>
      </c>
      <c r="Q447" s="9">
        <f t="shared" si="138"/>
        <v>336</v>
      </c>
      <c r="S447" s="21" t="str">
        <f t="shared" si="139"/>
        <v>N.M.</v>
      </c>
      <c r="U447" s="9">
        <v>0</v>
      </c>
      <c r="W447" s="9">
        <v>0</v>
      </c>
      <c r="Y447" s="9">
        <f t="shared" si="140"/>
        <v>0</v>
      </c>
      <c r="AA447" s="21">
        <f t="shared" si="141"/>
        <v>0</v>
      </c>
      <c r="AC447" s="9">
        <v>0</v>
      </c>
      <c r="AE447" s="9">
        <v>-155867.44</v>
      </c>
      <c r="AG447" s="9">
        <f t="shared" si="142"/>
        <v>155867.44</v>
      </c>
      <c r="AI447" s="21" t="str">
        <f t="shared" si="143"/>
        <v>N.M.</v>
      </c>
    </row>
    <row r="448" spans="1:35" ht="12.75" outlineLevel="1">
      <c r="A448" s="1" t="s">
        <v>1032</v>
      </c>
      <c r="B448" s="16" t="s">
        <v>1033</v>
      </c>
      <c r="C448" s="1" t="s">
        <v>1362</v>
      </c>
      <c r="E448" s="5">
        <v>36071.05</v>
      </c>
      <c r="G448" s="5">
        <v>-9638.48</v>
      </c>
      <c r="I448" s="9">
        <f t="shared" si="136"/>
        <v>45709.53</v>
      </c>
      <c r="K448" s="21">
        <f t="shared" si="137"/>
        <v>4.742400253981955</v>
      </c>
      <c r="M448" s="9">
        <v>-61813.67</v>
      </c>
      <c r="O448" s="9">
        <v>-1593673.29</v>
      </c>
      <c r="Q448" s="9">
        <f t="shared" si="138"/>
        <v>1531859.62</v>
      </c>
      <c r="S448" s="21">
        <f t="shared" si="139"/>
        <v>0.9612130852742096</v>
      </c>
      <c r="U448" s="9">
        <v>-49500.75</v>
      </c>
      <c r="W448" s="9">
        <v>-20405.510000000002</v>
      </c>
      <c r="Y448" s="9">
        <f t="shared" si="140"/>
        <v>-29095.239999999998</v>
      </c>
      <c r="AA448" s="21">
        <f t="shared" si="141"/>
        <v>-1.4258521350360758</v>
      </c>
      <c r="AC448" s="9">
        <v>-173509.11</v>
      </c>
      <c r="AE448" s="9">
        <v>-1707421.9400000002</v>
      </c>
      <c r="AG448" s="9">
        <f t="shared" si="142"/>
        <v>1533912.83</v>
      </c>
      <c r="AI448" s="21">
        <f t="shared" si="143"/>
        <v>0.8983794773071734</v>
      </c>
    </row>
    <row r="449" spans="1:35" ht="12.75" outlineLevel="1">
      <c r="A449" s="1" t="s">
        <v>1034</v>
      </c>
      <c r="B449" s="16" t="s">
        <v>1035</v>
      </c>
      <c r="C449" s="1" t="s">
        <v>1363</v>
      </c>
      <c r="E449" s="5">
        <v>0</v>
      </c>
      <c r="G449" s="5">
        <v>-4.05</v>
      </c>
      <c r="I449" s="9">
        <f t="shared" si="136"/>
        <v>4.05</v>
      </c>
      <c r="K449" s="21" t="str">
        <f t="shared" si="137"/>
        <v>N.M.</v>
      </c>
      <c r="M449" s="9">
        <v>-315.79</v>
      </c>
      <c r="O449" s="9">
        <v>-152.94</v>
      </c>
      <c r="Q449" s="9">
        <f t="shared" si="138"/>
        <v>-162.85000000000002</v>
      </c>
      <c r="S449" s="21">
        <f t="shared" si="139"/>
        <v>-1.0647966522819408</v>
      </c>
      <c r="U449" s="9">
        <v>-315.79</v>
      </c>
      <c r="W449" s="9">
        <v>-152.94</v>
      </c>
      <c r="Y449" s="9">
        <f t="shared" si="140"/>
        <v>-162.85000000000002</v>
      </c>
      <c r="AA449" s="21">
        <f t="shared" si="141"/>
        <v>-1.0647966522819408</v>
      </c>
      <c r="AC449" s="9">
        <v>-1421.33</v>
      </c>
      <c r="AE449" s="9">
        <v>-317.40999999999997</v>
      </c>
      <c r="AG449" s="9">
        <f t="shared" si="142"/>
        <v>-1103.92</v>
      </c>
      <c r="AI449" s="21">
        <f t="shared" si="143"/>
        <v>-3.477899247030655</v>
      </c>
    </row>
    <row r="450" spans="1:35" ht="12.75" outlineLevel="1">
      <c r="A450" s="1" t="s">
        <v>1036</v>
      </c>
      <c r="B450" s="16" t="s">
        <v>1037</v>
      </c>
      <c r="C450" s="1" t="s">
        <v>1364</v>
      </c>
      <c r="E450" s="5">
        <v>0</v>
      </c>
      <c r="G450" s="5">
        <v>0</v>
      </c>
      <c r="I450" s="9">
        <f t="shared" si="136"/>
        <v>0</v>
      </c>
      <c r="K450" s="21">
        <f t="shared" si="137"/>
        <v>0</v>
      </c>
      <c r="M450" s="9">
        <v>0</v>
      </c>
      <c r="O450" s="9">
        <v>0</v>
      </c>
      <c r="Q450" s="9">
        <f t="shared" si="138"/>
        <v>0</v>
      </c>
      <c r="S450" s="21">
        <f t="shared" si="139"/>
        <v>0</v>
      </c>
      <c r="U450" s="9">
        <v>0</v>
      </c>
      <c r="W450" s="9">
        <v>0</v>
      </c>
      <c r="Y450" s="9">
        <f t="shared" si="140"/>
        <v>0</v>
      </c>
      <c r="AA450" s="21">
        <f t="shared" si="141"/>
        <v>0</v>
      </c>
      <c r="AC450" s="9">
        <v>0</v>
      </c>
      <c r="AE450" s="9">
        <v>74948</v>
      </c>
      <c r="AG450" s="9">
        <f t="shared" si="142"/>
        <v>-74948</v>
      </c>
      <c r="AI450" s="21" t="str">
        <f t="shared" si="143"/>
        <v>N.M.</v>
      </c>
    </row>
    <row r="451" spans="1:35" ht="12.75" outlineLevel="1">
      <c r="A451" s="1" t="s">
        <v>1038</v>
      </c>
      <c r="B451" s="16" t="s">
        <v>1039</v>
      </c>
      <c r="C451" s="1" t="s">
        <v>1365</v>
      </c>
      <c r="E451" s="5">
        <v>-44048.46</v>
      </c>
      <c r="G451" s="5">
        <v>39474.72</v>
      </c>
      <c r="I451" s="9">
        <f t="shared" si="136"/>
        <v>-83523.18</v>
      </c>
      <c r="K451" s="21">
        <f t="shared" si="137"/>
        <v>-2.115865039701358</v>
      </c>
      <c r="M451" s="9">
        <v>-135741.35</v>
      </c>
      <c r="O451" s="9">
        <v>-185005.68</v>
      </c>
      <c r="Q451" s="9">
        <f t="shared" si="138"/>
        <v>49264.32999999999</v>
      </c>
      <c r="S451" s="21">
        <f t="shared" si="139"/>
        <v>0.2662854999911353</v>
      </c>
      <c r="U451" s="9">
        <v>-114646.95</v>
      </c>
      <c r="W451" s="9">
        <v>49900.33</v>
      </c>
      <c r="Y451" s="9">
        <f t="shared" si="140"/>
        <v>-164547.28</v>
      </c>
      <c r="AA451" s="21">
        <f t="shared" si="141"/>
        <v>-3.297518874123678</v>
      </c>
      <c r="AC451" s="9">
        <v>-259307.27000000002</v>
      </c>
      <c r="AE451" s="9">
        <v>-315384.8</v>
      </c>
      <c r="AG451" s="9">
        <f t="shared" si="142"/>
        <v>56077.52999999997</v>
      </c>
      <c r="AI451" s="21">
        <f t="shared" si="143"/>
        <v>0.17780669835705454</v>
      </c>
    </row>
    <row r="452" spans="1:35" ht="12.75" outlineLevel="1">
      <c r="A452" s="1" t="s">
        <v>1040</v>
      </c>
      <c r="B452" s="16" t="s">
        <v>1041</v>
      </c>
      <c r="C452" s="1" t="s">
        <v>1366</v>
      </c>
      <c r="E452" s="5">
        <v>-56912.98</v>
      </c>
      <c r="G452" s="5">
        <v>-246.43</v>
      </c>
      <c r="I452" s="9">
        <f t="shared" si="136"/>
        <v>-56666.55</v>
      </c>
      <c r="K452" s="21" t="str">
        <f t="shared" si="137"/>
        <v>N.M.</v>
      </c>
      <c r="M452" s="9">
        <v>-57204.490000000005</v>
      </c>
      <c r="O452" s="9">
        <v>-32436.54</v>
      </c>
      <c r="Q452" s="9">
        <f t="shared" si="138"/>
        <v>-24767.950000000004</v>
      </c>
      <c r="S452" s="21">
        <f t="shared" si="139"/>
        <v>-0.7635817507046067</v>
      </c>
      <c r="U452" s="9">
        <v>-57325.8</v>
      </c>
      <c r="W452" s="9">
        <v>-6093.61</v>
      </c>
      <c r="Y452" s="9">
        <f t="shared" si="140"/>
        <v>-51232.19</v>
      </c>
      <c r="AA452" s="21">
        <f t="shared" si="141"/>
        <v>-8.407526901130858</v>
      </c>
      <c r="AC452" s="9">
        <v>-60960.490000000005</v>
      </c>
      <c r="AE452" s="9">
        <v>-42721.69</v>
      </c>
      <c r="AG452" s="9">
        <f t="shared" si="142"/>
        <v>-18238.800000000003</v>
      </c>
      <c r="AI452" s="21">
        <f t="shared" si="143"/>
        <v>-0.42692131327201716</v>
      </c>
    </row>
    <row r="453" spans="1:35" ht="12.75" outlineLevel="1">
      <c r="A453" s="1" t="s">
        <v>1042</v>
      </c>
      <c r="B453" s="16" t="s">
        <v>1043</v>
      </c>
      <c r="C453" s="1" t="s">
        <v>1367</v>
      </c>
      <c r="E453" s="5">
        <v>0</v>
      </c>
      <c r="G453" s="5">
        <v>0</v>
      </c>
      <c r="I453" s="9">
        <f t="shared" si="136"/>
        <v>0</v>
      </c>
      <c r="K453" s="21">
        <f t="shared" si="137"/>
        <v>0</v>
      </c>
      <c r="M453" s="9">
        <v>0</v>
      </c>
      <c r="O453" s="9">
        <v>0</v>
      </c>
      <c r="Q453" s="9">
        <f t="shared" si="138"/>
        <v>0</v>
      </c>
      <c r="S453" s="21">
        <f t="shared" si="139"/>
        <v>0</v>
      </c>
      <c r="U453" s="9">
        <v>0</v>
      </c>
      <c r="W453" s="9">
        <v>0</v>
      </c>
      <c r="Y453" s="9">
        <f t="shared" si="140"/>
        <v>0</v>
      </c>
      <c r="AA453" s="21">
        <f t="shared" si="141"/>
        <v>0</v>
      </c>
      <c r="AC453" s="9">
        <v>0</v>
      </c>
      <c r="AE453" s="9">
        <v>2771.52</v>
      </c>
      <c r="AG453" s="9">
        <f t="shared" si="142"/>
        <v>-2771.52</v>
      </c>
      <c r="AI453" s="21" t="str">
        <f t="shared" si="143"/>
        <v>N.M.</v>
      </c>
    </row>
    <row r="454" spans="1:35" ht="12.75" outlineLevel="1">
      <c r="A454" s="1" t="s">
        <v>1044</v>
      </c>
      <c r="B454" s="16" t="s">
        <v>1045</v>
      </c>
      <c r="C454" s="1" t="s">
        <v>1368</v>
      </c>
      <c r="E454" s="5">
        <v>-11389.87</v>
      </c>
      <c r="G454" s="5">
        <v>-118431.8</v>
      </c>
      <c r="I454" s="9">
        <f t="shared" si="136"/>
        <v>107041.93000000001</v>
      </c>
      <c r="K454" s="21">
        <f t="shared" si="137"/>
        <v>0.9038276037348077</v>
      </c>
      <c r="M454" s="9">
        <v>-23745.06</v>
      </c>
      <c r="O454" s="9">
        <v>-138785.3</v>
      </c>
      <c r="Q454" s="9">
        <f t="shared" si="138"/>
        <v>115040.23999999999</v>
      </c>
      <c r="S454" s="21">
        <f t="shared" si="139"/>
        <v>0.8289079607134185</v>
      </c>
      <c r="U454" s="9">
        <v>-21095.9</v>
      </c>
      <c r="W454" s="9">
        <v>-120946.28</v>
      </c>
      <c r="Y454" s="9">
        <f t="shared" si="140"/>
        <v>99850.38</v>
      </c>
      <c r="AA454" s="21">
        <f t="shared" si="141"/>
        <v>0.8255762806429433</v>
      </c>
      <c r="AC454" s="9">
        <v>-97751.9</v>
      </c>
      <c r="AE454" s="9">
        <v>-161075.11</v>
      </c>
      <c r="AG454" s="9">
        <f t="shared" si="142"/>
        <v>63323.20999999999</v>
      </c>
      <c r="AI454" s="21">
        <f t="shared" si="143"/>
        <v>0.39312846038099863</v>
      </c>
    </row>
    <row r="455" spans="1:35" ht="12.75" outlineLevel="1">
      <c r="A455" s="1" t="s">
        <v>1046</v>
      </c>
      <c r="B455" s="16" t="s">
        <v>1047</v>
      </c>
      <c r="C455" s="1" t="s">
        <v>1369</v>
      </c>
      <c r="E455" s="5">
        <v>0</v>
      </c>
      <c r="G455" s="5">
        <v>0</v>
      </c>
      <c r="I455" s="9">
        <f t="shared" si="136"/>
        <v>0</v>
      </c>
      <c r="K455" s="21">
        <f t="shared" si="137"/>
        <v>0</v>
      </c>
      <c r="M455" s="9">
        <v>0</v>
      </c>
      <c r="O455" s="9">
        <v>0</v>
      </c>
      <c r="Q455" s="9">
        <f t="shared" si="138"/>
        <v>0</v>
      </c>
      <c r="S455" s="21">
        <f t="shared" si="139"/>
        <v>0</v>
      </c>
      <c r="U455" s="9">
        <v>0</v>
      </c>
      <c r="W455" s="9">
        <v>0</v>
      </c>
      <c r="Y455" s="9">
        <f t="shared" si="140"/>
        <v>0</v>
      </c>
      <c r="AA455" s="21">
        <f t="shared" si="141"/>
        <v>0</v>
      </c>
      <c r="AC455" s="9">
        <v>-67.06</v>
      </c>
      <c r="AE455" s="9">
        <v>-43.83</v>
      </c>
      <c r="AG455" s="9">
        <f t="shared" si="142"/>
        <v>-23.230000000000004</v>
      </c>
      <c r="AI455" s="21">
        <f t="shared" si="143"/>
        <v>-0.5300022815423228</v>
      </c>
    </row>
    <row r="456" spans="1:35" ht="12.75" outlineLevel="1">
      <c r="A456" s="1" t="s">
        <v>1048</v>
      </c>
      <c r="B456" s="16" t="s">
        <v>1049</v>
      </c>
      <c r="C456" s="1" t="s">
        <v>1370</v>
      </c>
      <c r="E456" s="5">
        <v>-1817.9</v>
      </c>
      <c r="G456" s="5">
        <v>5846.158</v>
      </c>
      <c r="I456" s="9">
        <f t="shared" si="136"/>
        <v>-7664.058000000001</v>
      </c>
      <c r="K456" s="21">
        <f t="shared" si="137"/>
        <v>-1.310956358004693</v>
      </c>
      <c r="M456" s="9">
        <v>-4013.74</v>
      </c>
      <c r="O456" s="9">
        <v>5861.058000000001</v>
      </c>
      <c r="Q456" s="9">
        <f t="shared" si="138"/>
        <v>-9874.798</v>
      </c>
      <c r="S456" s="21">
        <f t="shared" si="139"/>
        <v>-1.6848149259058687</v>
      </c>
      <c r="U456" s="9">
        <v>-2165.29</v>
      </c>
      <c r="W456" s="9">
        <v>7805.968000000001</v>
      </c>
      <c r="Y456" s="9">
        <f t="shared" si="140"/>
        <v>-9971.258000000002</v>
      </c>
      <c r="AA456" s="21">
        <f t="shared" si="141"/>
        <v>-1.2773890438700237</v>
      </c>
      <c r="AC456" s="9">
        <v>-9941.400000000001</v>
      </c>
      <c r="AE456" s="9">
        <v>-14866.482</v>
      </c>
      <c r="AG456" s="9">
        <f t="shared" si="142"/>
        <v>4925.0819999999985</v>
      </c>
      <c r="AI456" s="21">
        <f t="shared" si="143"/>
        <v>0.33128765769870766</v>
      </c>
    </row>
    <row r="457" spans="1:35" ht="12.75" outlineLevel="1">
      <c r="A457" s="1" t="s">
        <v>1050</v>
      </c>
      <c r="B457" s="16" t="s">
        <v>1051</v>
      </c>
      <c r="C457" s="1" t="s">
        <v>1371</v>
      </c>
      <c r="E457" s="5">
        <v>0</v>
      </c>
      <c r="G457" s="5">
        <v>0</v>
      </c>
      <c r="I457" s="9">
        <f t="shared" si="136"/>
        <v>0</v>
      </c>
      <c r="K457" s="21">
        <f t="shared" si="137"/>
        <v>0</v>
      </c>
      <c r="M457" s="9">
        <v>0</v>
      </c>
      <c r="O457" s="9">
        <v>0</v>
      </c>
      <c r="Q457" s="9">
        <f t="shared" si="138"/>
        <v>0</v>
      </c>
      <c r="S457" s="21">
        <f t="shared" si="139"/>
        <v>0</v>
      </c>
      <c r="U457" s="9">
        <v>0</v>
      </c>
      <c r="W457" s="9">
        <v>0</v>
      </c>
      <c r="Y457" s="9">
        <f t="shared" si="140"/>
        <v>0</v>
      </c>
      <c r="AA457" s="21">
        <f t="shared" si="141"/>
        <v>0</v>
      </c>
      <c r="AC457" s="9">
        <v>-843.75</v>
      </c>
      <c r="AE457" s="9">
        <v>0</v>
      </c>
      <c r="AG457" s="9">
        <f t="shared" si="142"/>
        <v>-843.75</v>
      </c>
      <c r="AI457" s="21" t="str">
        <f t="shared" si="143"/>
        <v>N.M.</v>
      </c>
    </row>
    <row r="458" spans="1:35" ht="12.75" outlineLevel="1">
      <c r="A458" s="1" t="s">
        <v>1052</v>
      </c>
      <c r="B458" s="16" t="s">
        <v>1053</v>
      </c>
      <c r="C458" s="1" t="s">
        <v>1372</v>
      </c>
      <c r="E458" s="5">
        <v>0</v>
      </c>
      <c r="G458" s="5">
        <v>0</v>
      </c>
      <c r="I458" s="9">
        <f t="shared" si="136"/>
        <v>0</v>
      </c>
      <c r="K458" s="21">
        <f t="shared" si="137"/>
        <v>0</v>
      </c>
      <c r="M458" s="9">
        <v>0</v>
      </c>
      <c r="O458" s="9">
        <v>0</v>
      </c>
      <c r="Q458" s="9">
        <f t="shared" si="138"/>
        <v>0</v>
      </c>
      <c r="S458" s="21">
        <f t="shared" si="139"/>
        <v>0</v>
      </c>
      <c r="U458" s="9">
        <v>0</v>
      </c>
      <c r="W458" s="9">
        <v>0</v>
      </c>
      <c r="Y458" s="9">
        <f t="shared" si="140"/>
        <v>0</v>
      </c>
      <c r="AA458" s="21">
        <f t="shared" si="141"/>
        <v>0</v>
      </c>
      <c r="AC458" s="9">
        <v>-7570.83</v>
      </c>
      <c r="AE458" s="9">
        <v>-2987.66</v>
      </c>
      <c r="AG458" s="9">
        <f t="shared" si="142"/>
        <v>-4583.17</v>
      </c>
      <c r="AI458" s="21">
        <f t="shared" si="143"/>
        <v>-1.5340333237383104</v>
      </c>
    </row>
    <row r="459" spans="1:53" s="16" customFormat="1" ht="12.75">
      <c r="A459" s="16" t="s">
        <v>48</v>
      </c>
      <c r="C459" s="16" t="s">
        <v>1373</v>
      </c>
      <c r="D459" s="9"/>
      <c r="E459" s="9">
        <v>-82814.15999999999</v>
      </c>
      <c r="F459" s="9"/>
      <c r="G459" s="9">
        <v>-87582.88200000001</v>
      </c>
      <c r="H459" s="9"/>
      <c r="I459" s="9">
        <f>+E459-G459</f>
        <v>4768.722000000023</v>
      </c>
      <c r="J459" s="37" t="str">
        <f>IF((+E459-G459)=(I459),"  ",$AO$511)</f>
        <v>  </v>
      </c>
      <c r="K459" s="38">
        <f>IF(G459&lt;0,IF(I459=0,0,IF(OR(G459=0,E459=0),"N.M.",IF(ABS(I459/G459)&gt;=10,"N.M.",I459/(-G459)))),IF(I459=0,0,IF(OR(G459=0,E459=0),"N.M.",IF(ABS(I459/G459)&gt;=10,"N.M.",I459/G459))))</f>
        <v>0.05444810550993313</v>
      </c>
      <c r="L459" s="39"/>
      <c r="M459" s="9">
        <v>-296853.1</v>
      </c>
      <c r="N459" s="9"/>
      <c r="O459" s="9">
        <v>-1953694.6919999998</v>
      </c>
      <c r="P459" s="9"/>
      <c r="Q459" s="9">
        <f>+M459-O459</f>
        <v>1656841.5919999997</v>
      </c>
      <c r="R459" s="37" t="str">
        <f>IF((+M459-O459)=(Q459),"  ",$AO$511)</f>
        <v>  </v>
      </c>
      <c r="S459" s="38">
        <f>IF(O459&lt;0,IF(Q459=0,0,IF(OR(O459=0,M459=0),"N.M.",IF(ABS(Q459/O459)&gt;=10,"N.M.",Q459/(-O459)))),IF(Q459=0,0,IF(OR(O459=0,M459=0),"N.M.",IF(ABS(Q459/O459)&gt;=10,"N.M.",Q459/O459))))</f>
        <v>0.8480555323124152</v>
      </c>
      <c r="T459" s="39"/>
      <c r="U459" s="9">
        <v>-254482.47999999998</v>
      </c>
      <c r="V459" s="9"/>
      <c r="W459" s="9">
        <v>-99058.04199999999</v>
      </c>
      <c r="X459" s="9"/>
      <c r="Y459" s="9">
        <f>+U459-W459</f>
        <v>-155424.438</v>
      </c>
      <c r="Z459" s="37" t="str">
        <f>IF((+U459-W459)=(Y459),"  ",$AO$511)</f>
        <v>  </v>
      </c>
      <c r="AA459" s="38">
        <f>IF(W459&lt;0,IF(Y459=0,0,IF(OR(W459=0,U459=0),"N.M.",IF(ABS(Y459/W459)&gt;=10,"N.M.",Y459/(-W459)))),IF(Y459=0,0,IF(OR(W459=0,U459=0),"N.M.",IF(ABS(Y459/W459)&gt;=10,"N.M.",Y459/W459))))</f>
        <v>-1.569023926396607</v>
      </c>
      <c r="AB459" s="39"/>
      <c r="AC459" s="9">
        <v>-666639.14</v>
      </c>
      <c r="AD459" s="9"/>
      <c r="AE459" s="9">
        <v>-2332132.842</v>
      </c>
      <c r="AF459" s="9"/>
      <c r="AG459" s="9">
        <f>+AC459-AE459</f>
        <v>1665493.702</v>
      </c>
      <c r="AH459" s="37" t="str">
        <f>IF((+AC459-AE459)=(AG459),"  ",$AO$511)</f>
        <v>  </v>
      </c>
      <c r="AI459" s="38">
        <f>IF(AE459&lt;0,IF(AG459=0,0,IF(OR(AE459=0,AC459=0),"N.M.",IF(ABS(AG459/AE459)&gt;=10,"N.M.",AG459/(-AE459)))),IF(AG459=0,0,IF(OR(AE459=0,AC459=0),"N.M.",IF(ABS(AG459/AE459)&gt;=10,"N.M.",AG459/AE459))))</f>
        <v>0.7141504428931669</v>
      </c>
      <c r="AJ459" s="39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</row>
    <row r="460" spans="1:35" ht="12.75" outlineLevel="1">
      <c r="A460" s="1" t="s">
        <v>1054</v>
      </c>
      <c r="B460" s="16" t="s">
        <v>1055</v>
      </c>
      <c r="C460" s="1" t="s">
        <v>1374</v>
      </c>
      <c r="E460" s="5">
        <v>-11393.12</v>
      </c>
      <c r="G460" s="5">
        <v>-34376.63</v>
      </c>
      <c r="I460" s="9">
        <f aca="true" t="shared" si="144" ref="I460:I466">+E460-G460</f>
        <v>22983.509999999995</v>
      </c>
      <c r="K460" s="21">
        <f aca="true" t="shared" si="145" ref="K460:K466">IF(G460&lt;0,IF(I460=0,0,IF(OR(G460=0,E460=0),"N.M.",IF(ABS(I460/G460)&gt;=10,"N.M.",I460/(-G460)))),IF(I460=0,0,IF(OR(G460=0,E460=0),"N.M.",IF(ABS(I460/G460)&gt;=10,"N.M.",I460/G460))))</f>
        <v>0.6685794971758429</v>
      </c>
      <c r="M460" s="9">
        <v>24708.760000000002</v>
      </c>
      <c r="O460" s="9">
        <v>349354.94000000006</v>
      </c>
      <c r="Q460" s="9">
        <f aca="true" t="shared" si="146" ref="Q460:Q466">+M460-O460</f>
        <v>-324646.18000000005</v>
      </c>
      <c r="S460" s="21">
        <f aca="true" t="shared" si="147" ref="S460:S466">IF(O460&lt;0,IF(Q460=0,0,IF(OR(O460=0,M460=0),"N.M.",IF(ABS(Q460/O460)&gt;=10,"N.M.",Q460/(-O460)))),IF(Q460=0,0,IF(OR(O460=0,M460=0),"N.M.",IF(ABS(Q460/O460)&gt;=10,"N.M.",Q460/O460))))</f>
        <v>-0.9292731913279944</v>
      </c>
      <c r="U460" s="9">
        <v>3454.4900000000002</v>
      </c>
      <c r="W460" s="9">
        <v>-117225.35</v>
      </c>
      <c r="Y460" s="9">
        <f aca="true" t="shared" si="148" ref="Y460:Y466">+U460-W460</f>
        <v>120679.84000000001</v>
      </c>
      <c r="AA460" s="21">
        <f aca="true" t="shared" si="149" ref="AA460:AA466">IF(W460&lt;0,IF(Y460=0,0,IF(OR(W460=0,U460=0),"N.M.",IF(ABS(Y460/W460)&gt;=10,"N.M.",Y460/(-W460)))),IF(Y460=0,0,IF(OR(W460=0,U460=0),"N.M.",IF(ABS(Y460/W460)&gt;=10,"N.M.",Y460/W460))))</f>
        <v>1.0294687966382698</v>
      </c>
      <c r="AC460" s="9">
        <v>-171620.11000000002</v>
      </c>
      <c r="AE460" s="9">
        <v>-769055.29</v>
      </c>
      <c r="AG460" s="9">
        <f aca="true" t="shared" si="150" ref="AG460:AG466">+AC460-AE460</f>
        <v>597435.18</v>
      </c>
      <c r="AI460" s="21">
        <f aca="true" t="shared" si="151" ref="AI460:AI466">IF(AE460&lt;0,IF(AG460=0,0,IF(OR(AE460=0,AC460=0),"N.M.",IF(ABS(AG460/AE460)&gt;=10,"N.M.",AG460/(-AE460)))),IF(AG460=0,0,IF(OR(AE460=0,AC460=0),"N.M.",IF(ABS(AG460/AE460)&gt;=10,"N.M.",AG460/AE460))))</f>
        <v>0.7768429497442245</v>
      </c>
    </row>
    <row r="461" spans="1:35" ht="12.75" outlineLevel="1">
      <c r="A461" s="1" t="s">
        <v>1056</v>
      </c>
      <c r="B461" s="16" t="s">
        <v>1057</v>
      </c>
      <c r="C461" s="1" t="s">
        <v>1375</v>
      </c>
      <c r="E461" s="5">
        <v>0</v>
      </c>
      <c r="G461" s="5">
        <v>0</v>
      </c>
      <c r="I461" s="9">
        <f t="shared" si="144"/>
        <v>0</v>
      </c>
      <c r="K461" s="21">
        <f t="shared" si="145"/>
        <v>0</v>
      </c>
      <c r="M461" s="9">
        <v>0</v>
      </c>
      <c r="O461" s="9">
        <v>0</v>
      </c>
      <c r="Q461" s="9">
        <f t="shared" si="146"/>
        <v>0</v>
      </c>
      <c r="S461" s="21">
        <f t="shared" si="147"/>
        <v>0</v>
      </c>
      <c r="U461" s="9">
        <v>0</v>
      </c>
      <c r="W461" s="9">
        <v>0</v>
      </c>
      <c r="Y461" s="9">
        <f t="shared" si="148"/>
        <v>0</v>
      </c>
      <c r="AA461" s="21">
        <f t="shared" si="149"/>
        <v>0</v>
      </c>
      <c r="AC461" s="9">
        <v>0</v>
      </c>
      <c r="AE461" s="9">
        <v>-21874.100000000002</v>
      </c>
      <c r="AG461" s="9">
        <f t="shared" si="150"/>
        <v>21874.100000000002</v>
      </c>
      <c r="AI461" s="21" t="str">
        <f t="shared" si="151"/>
        <v>N.M.</v>
      </c>
    </row>
    <row r="462" spans="1:35" ht="12.75" outlineLevel="1">
      <c r="A462" s="1" t="s">
        <v>1058</v>
      </c>
      <c r="B462" s="16" t="s">
        <v>1059</v>
      </c>
      <c r="C462" s="1" t="s">
        <v>1375</v>
      </c>
      <c r="E462" s="5">
        <v>0</v>
      </c>
      <c r="G462" s="5">
        <v>0</v>
      </c>
      <c r="I462" s="9">
        <f t="shared" si="144"/>
        <v>0</v>
      </c>
      <c r="K462" s="21">
        <f t="shared" si="145"/>
        <v>0</v>
      </c>
      <c r="M462" s="9">
        <v>0</v>
      </c>
      <c r="O462" s="9">
        <v>72490.83</v>
      </c>
      <c r="Q462" s="9">
        <f t="shared" si="146"/>
        <v>-72490.83</v>
      </c>
      <c r="S462" s="21" t="str">
        <f t="shared" si="147"/>
        <v>N.M.</v>
      </c>
      <c r="U462" s="9">
        <v>0</v>
      </c>
      <c r="W462" s="9">
        <v>0</v>
      </c>
      <c r="Y462" s="9">
        <f t="shared" si="148"/>
        <v>0</v>
      </c>
      <c r="AA462" s="21">
        <f t="shared" si="149"/>
        <v>0</v>
      </c>
      <c r="AC462" s="9">
        <v>5460.84</v>
      </c>
      <c r="AE462" s="9">
        <v>-79612.27</v>
      </c>
      <c r="AG462" s="9">
        <f t="shared" si="150"/>
        <v>85073.11</v>
      </c>
      <c r="AI462" s="21">
        <f t="shared" si="151"/>
        <v>1.068592944278564</v>
      </c>
    </row>
    <row r="463" spans="1:35" ht="12.75" outlineLevel="1">
      <c r="A463" s="1" t="s">
        <v>1060</v>
      </c>
      <c r="B463" s="16" t="s">
        <v>1061</v>
      </c>
      <c r="C463" s="1" t="s">
        <v>1375</v>
      </c>
      <c r="E463" s="5">
        <v>0</v>
      </c>
      <c r="G463" s="5">
        <v>-5017.95</v>
      </c>
      <c r="I463" s="9">
        <f t="shared" si="144"/>
        <v>5017.95</v>
      </c>
      <c r="K463" s="21" t="str">
        <f t="shared" si="145"/>
        <v>N.M.</v>
      </c>
      <c r="M463" s="9">
        <v>3149.81</v>
      </c>
      <c r="O463" s="9">
        <v>-17111.32</v>
      </c>
      <c r="Q463" s="9">
        <f t="shared" si="146"/>
        <v>20261.13</v>
      </c>
      <c r="S463" s="21">
        <f t="shared" si="147"/>
        <v>1.1840775580142269</v>
      </c>
      <c r="U463" s="9">
        <v>0</v>
      </c>
      <c r="W463" s="9">
        <v>-17111.32</v>
      </c>
      <c r="Y463" s="9">
        <f t="shared" si="148"/>
        <v>17111.32</v>
      </c>
      <c r="AA463" s="21" t="str">
        <f t="shared" si="149"/>
        <v>N.M.</v>
      </c>
      <c r="AC463" s="9">
        <v>-31852.22</v>
      </c>
      <c r="AE463" s="9">
        <v>-17111.32</v>
      </c>
      <c r="AG463" s="9">
        <f t="shared" si="150"/>
        <v>-14740.900000000001</v>
      </c>
      <c r="AI463" s="21">
        <f t="shared" si="151"/>
        <v>-0.861470652176454</v>
      </c>
    </row>
    <row r="464" spans="1:35" ht="12.75" outlineLevel="1">
      <c r="A464" s="1" t="s">
        <v>1062</v>
      </c>
      <c r="B464" s="16" t="s">
        <v>1063</v>
      </c>
      <c r="C464" s="1" t="s">
        <v>1376</v>
      </c>
      <c r="E464" s="5">
        <v>-1688.43</v>
      </c>
      <c r="G464" s="5">
        <v>0</v>
      </c>
      <c r="I464" s="9">
        <f t="shared" si="144"/>
        <v>-1688.43</v>
      </c>
      <c r="K464" s="21" t="str">
        <f t="shared" si="145"/>
        <v>N.M.</v>
      </c>
      <c r="M464" s="9">
        <v>511.95</v>
      </c>
      <c r="O464" s="9">
        <v>0</v>
      </c>
      <c r="Q464" s="9">
        <f t="shared" si="146"/>
        <v>511.95</v>
      </c>
      <c r="S464" s="21" t="str">
        <f t="shared" si="147"/>
        <v>N.M.</v>
      </c>
      <c r="U464" s="9">
        <v>511.95</v>
      </c>
      <c r="W464" s="9">
        <v>0</v>
      </c>
      <c r="Y464" s="9">
        <f t="shared" si="148"/>
        <v>511.95</v>
      </c>
      <c r="AA464" s="21" t="str">
        <f t="shared" si="149"/>
        <v>N.M.</v>
      </c>
      <c r="AC464" s="9">
        <v>511.95</v>
      </c>
      <c r="AE464" s="9">
        <v>0</v>
      </c>
      <c r="AG464" s="9">
        <f t="shared" si="150"/>
        <v>511.95</v>
      </c>
      <c r="AI464" s="21" t="str">
        <f t="shared" si="151"/>
        <v>N.M.</v>
      </c>
    </row>
    <row r="465" spans="1:35" ht="12.75" outlineLevel="1">
      <c r="A465" s="1" t="s">
        <v>1064</v>
      </c>
      <c r="B465" s="16" t="s">
        <v>1065</v>
      </c>
      <c r="C465" s="1" t="s">
        <v>1377</v>
      </c>
      <c r="E465" s="5">
        <v>-9656.5</v>
      </c>
      <c r="G465" s="5">
        <v>-898.1</v>
      </c>
      <c r="I465" s="9">
        <f t="shared" si="144"/>
        <v>-8758.4</v>
      </c>
      <c r="K465" s="21">
        <f t="shared" si="145"/>
        <v>-9.752143413873732</v>
      </c>
      <c r="M465" s="9">
        <v>-773616.5700000001</v>
      </c>
      <c r="O465" s="9">
        <v>-3523.8</v>
      </c>
      <c r="Q465" s="9">
        <f t="shared" si="146"/>
        <v>-770092.77</v>
      </c>
      <c r="S465" s="21" t="str">
        <f t="shared" si="147"/>
        <v>N.M.</v>
      </c>
      <c r="U465" s="9">
        <v>-19076.4</v>
      </c>
      <c r="W465" s="9">
        <v>-2869.65</v>
      </c>
      <c r="Y465" s="9">
        <f t="shared" si="148"/>
        <v>-16206.750000000002</v>
      </c>
      <c r="AA465" s="21">
        <f t="shared" si="149"/>
        <v>-5.647639956092207</v>
      </c>
      <c r="AC465" s="9">
        <v>-959464.4700000001</v>
      </c>
      <c r="AE465" s="9">
        <v>-719981.5</v>
      </c>
      <c r="AG465" s="9">
        <f t="shared" si="150"/>
        <v>-239482.9700000001</v>
      </c>
      <c r="AI465" s="21">
        <f t="shared" si="151"/>
        <v>-0.33262378269441656</v>
      </c>
    </row>
    <row r="466" spans="1:35" ht="12.75" outlineLevel="1">
      <c r="A466" s="1" t="s">
        <v>1066</v>
      </c>
      <c r="B466" s="16" t="s">
        <v>1067</v>
      </c>
      <c r="C466" s="1" t="s">
        <v>1378</v>
      </c>
      <c r="E466" s="5">
        <v>38256.4</v>
      </c>
      <c r="G466" s="5">
        <v>86849</v>
      </c>
      <c r="I466" s="9">
        <f t="shared" si="144"/>
        <v>-48592.6</v>
      </c>
      <c r="K466" s="21">
        <f t="shared" si="145"/>
        <v>-0.5595067300717337</v>
      </c>
      <c r="M466" s="9">
        <v>1554692.2</v>
      </c>
      <c r="O466" s="9">
        <v>729389.26</v>
      </c>
      <c r="Q466" s="9">
        <f t="shared" si="146"/>
        <v>825302.94</v>
      </c>
      <c r="S466" s="21">
        <f t="shared" si="147"/>
        <v>1.1314986184468907</v>
      </c>
      <c r="U466" s="9">
        <v>74019.40000000001</v>
      </c>
      <c r="W466" s="9">
        <v>188602.4</v>
      </c>
      <c r="Y466" s="9">
        <f t="shared" si="148"/>
        <v>-114582.99999999999</v>
      </c>
      <c r="AA466" s="21">
        <f t="shared" si="149"/>
        <v>-0.607537337806942</v>
      </c>
      <c r="AC466" s="9">
        <v>1857245.14</v>
      </c>
      <c r="AE466" s="9">
        <v>1984572.91</v>
      </c>
      <c r="AG466" s="9">
        <f t="shared" si="150"/>
        <v>-127327.77000000002</v>
      </c>
      <c r="AI466" s="21">
        <f t="shared" si="151"/>
        <v>-0.06415877661053028</v>
      </c>
    </row>
    <row r="467" spans="1:53" s="16" customFormat="1" ht="12.75">
      <c r="A467" s="16" t="s">
        <v>49</v>
      </c>
      <c r="C467" s="16" t="s">
        <v>1379</v>
      </c>
      <c r="D467" s="9"/>
      <c r="E467" s="9">
        <v>15518.349999999999</v>
      </c>
      <c r="F467" s="9"/>
      <c r="G467" s="9">
        <v>46556.32000000001</v>
      </c>
      <c r="H467" s="9"/>
      <c r="I467" s="9">
        <f>+E467-G467</f>
        <v>-31037.97000000001</v>
      </c>
      <c r="J467" s="37" t="str">
        <f>IF((+E467-G467)=(I467),"  ",$AO$511)</f>
        <v>  </v>
      </c>
      <c r="K467" s="38">
        <f>IF(G467&lt;0,IF(I467=0,0,IF(OR(G467=0,E467=0),"N.M.",IF(ABS(I467/G467)&gt;=10,"N.M.",I467/(-G467)))),IF(I467=0,0,IF(OR(G467=0,E467=0),"N.M.",IF(ABS(I467/G467)&gt;=10,"N.M.",I467/G467))))</f>
        <v>-0.6666757595961194</v>
      </c>
      <c r="L467" s="39"/>
      <c r="M467" s="9">
        <v>809446.1499999999</v>
      </c>
      <c r="N467" s="9"/>
      <c r="O467" s="9">
        <v>1130599.9100000001</v>
      </c>
      <c r="P467" s="9"/>
      <c r="Q467" s="9">
        <f>+M467-O467</f>
        <v>-321153.76000000024</v>
      </c>
      <c r="R467" s="37" t="str">
        <f>IF((+M467-O467)=(Q467),"  ",$AO$511)</f>
        <v>  </v>
      </c>
      <c r="S467" s="38">
        <f>IF(O467&lt;0,IF(Q467=0,0,IF(OR(O467=0,M467=0),"N.M.",IF(ABS(Q467/O467)&gt;=10,"N.M.",Q467/(-O467)))),IF(Q467=0,0,IF(OR(O467=0,M467=0),"N.M.",IF(ABS(Q467/O467)&gt;=10,"N.M.",Q467/O467))))</f>
        <v>-0.2840560636520838</v>
      </c>
      <c r="T467" s="39"/>
      <c r="U467" s="9">
        <v>58909.44000000001</v>
      </c>
      <c r="V467" s="9"/>
      <c r="W467" s="9">
        <v>51396.07999999999</v>
      </c>
      <c r="X467" s="9"/>
      <c r="Y467" s="9">
        <f>+U467-W467</f>
        <v>7513.360000000022</v>
      </c>
      <c r="Z467" s="37" t="str">
        <f>IF((+U467-W467)=(Y467),"  ",$AO$511)</f>
        <v>  </v>
      </c>
      <c r="AA467" s="38">
        <f>IF(W467&lt;0,IF(Y467=0,0,IF(OR(W467=0,U467=0),"N.M.",IF(ABS(Y467/W467)&gt;=10,"N.M.",Y467/(-W467)))),IF(Y467=0,0,IF(OR(W467=0,U467=0),"N.M.",IF(ABS(Y467/W467)&gt;=10,"N.M.",Y467/W467))))</f>
        <v>0.14618546784112765</v>
      </c>
      <c r="AB467" s="39"/>
      <c r="AC467" s="9">
        <v>700281.1299999999</v>
      </c>
      <c r="AD467" s="9"/>
      <c r="AE467" s="9">
        <v>376938.4299999998</v>
      </c>
      <c r="AF467" s="9"/>
      <c r="AG467" s="9">
        <f>+AC467-AE467</f>
        <v>323342.70000000007</v>
      </c>
      <c r="AH467" s="37" t="str">
        <f>IF((+AC467-AE467)=(AG467),"  ",$AO$511)</f>
        <v>  </v>
      </c>
      <c r="AI467" s="38">
        <f>IF(AE467&lt;0,IF(AG467=0,0,IF(OR(AE467=0,AC467=0),"N.M.",IF(ABS(AG467/AE467)&gt;=10,"N.M.",AG467/(-AE467)))),IF(AG467=0,0,IF(OR(AE467=0,AC467=0),"N.M.",IF(ABS(AG467/AE467)&gt;=10,"N.M.",AG467/AE467))))</f>
        <v>0.857813038590945</v>
      </c>
      <c r="AJ467" s="39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1:53" s="16" customFormat="1" ht="12.75">
      <c r="A468" s="77" t="s">
        <v>50</v>
      </c>
      <c r="C468" s="17" t="s">
        <v>51</v>
      </c>
      <c r="D468" s="18"/>
      <c r="E468" s="18">
        <v>24139.180000000008</v>
      </c>
      <c r="F468" s="18"/>
      <c r="G468" s="18">
        <v>-75930.64199999999</v>
      </c>
      <c r="H468" s="18"/>
      <c r="I468" s="18">
        <f>+E468-G468</f>
        <v>100069.822</v>
      </c>
      <c r="J468" s="37" t="str">
        <f>IF((+E468-G468)=(I468),"  ",$AO$511)</f>
        <v>  </v>
      </c>
      <c r="K468" s="40">
        <f>IF(G468&lt;0,IF(I468=0,0,IF(OR(G468=0,E468=0),"N.M.",IF(ABS(I468/G468)&gt;=10,"N.M.",I468/(-G468)))),IF(I468=0,0,IF(OR(G468=0,E468=0),"N.M.",IF(ABS(I468/G468)&gt;=10,"N.M.",I468/G468))))</f>
        <v>1.317910916649434</v>
      </c>
      <c r="L468" s="39"/>
      <c r="M468" s="18">
        <v>811671.33</v>
      </c>
      <c r="N468" s="18"/>
      <c r="O468" s="18">
        <v>-2025005.0420000001</v>
      </c>
      <c r="P468" s="18"/>
      <c r="Q468" s="18">
        <f>+M468-O468</f>
        <v>2836676.372</v>
      </c>
      <c r="R468" s="37" t="str">
        <f>IF((+M468-O468)=(Q468),"  ",$AO$511)</f>
        <v>  </v>
      </c>
      <c r="S468" s="40">
        <f>IF(O468&lt;0,IF(Q468=0,0,IF(OR(O468=0,M468=0),"N.M.",IF(ABS(Q468/O468)&gt;=10,"N.M.",Q468/(-O468)))),IF(Q468=0,0,IF(OR(O468=0,M468=0),"N.M.",IF(ABS(Q468/O468)&gt;=10,"N.M.",Q468/O468))))</f>
        <v>1.4008243501450006</v>
      </c>
      <c r="T468" s="39"/>
      <c r="U468" s="18">
        <v>63.36200000000389</v>
      </c>
      <c r="V468" s="18"/>
      <c r="W468" s="18">
        <v>-85863.122</v>
      </c>
      <c r="X468" s="18"/>
      <c r="Y468" s="18">
        <f>+U468-W468</f>
        <v>85926.48400000001</v>
      </c>
      <c r="Z468" s="37" t="str">
        <f>IF((+U468-W468)=(Y468),"  ",$AO$511)</f>
        <v>  </v>
      </c>
      <c r="AA468" s="40">
        <f>IF(W468&lt;0,IF(Y468=0,0,IF(OR(W468=0,U468=0),"N.M.",IF(ABS(Y468/W468)&gt;=10,"N.M.",Y468/(-W468)))),IF(Y468=0,0,IF(OR(W468=0,U468=0),"N.M.",IF(ABS(Y468/W468)&gt;=10,"N.M.",Y468/W468))))</f>
        <v>1.0007379419537064</v>
      </c>
      <c r="AB468" s="39"/>
      <c r="AC468" s="18">
        <v>1538703.8300000003</v>
      </c>
      <c r="AD468" s="18"/>
      <c r="AE468" s="18">
        <v>-10142.332000000133</v>
      </c>
      <c r="AF468" s="18"/>
      <c r="AG468" s="18">
        <f>+AC468-AE468</f>
        <v>1548846.1620000005</v>
      </c>
      <c r="AH468" s="37" t="str">
        <f>IF((+AC468-AE468)=(AG468),"  ",$AO$511)</f>
        <v>  </v>
      </c>
      <c r="AI468" s="40" t="str">
        <f>IF(AE468&lt;0,IF(AG468=0,0,IF(OR(AE468=0,AC468=0),"N.M.",IF(ABS(AG468/AE468)&gt;=10,"N.M.",AG468/(-AE468)))),IF(AG468=0,0,IF(OR(AE468=0,AC468=0),"N.M.",IF(ABS(AG468/AE468)&gt;=10,"N.M.",AG468/AE468))))</f>
        <v>N.M.</v>
      </c>
      <c r="AJ468" s="39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4:53" s="16" customFormat="1" ht="12.75">
      <c r="D469" s="9"/>
      <c r="E469" s="43" t="str">
        <f>IF(ABS(+E444+E459+E467-E468)&gt;$AO$507,$AO$510," ")</f>
        <v> </v>
      </c>
      <c r="F469" s="28"/>
      <c r="G469" s="43" t="str">
        <f>IF(ABS(+G444+G459+G467-G468)&gt;$AO$507,$AO$510," ")</f>
        <v> </v>
      </c>
      <c r="H469" s="42"/>
      <c r="I469" s="43" t="str">
        <f>IF(ABS(+I444+I459+I467-I468)&gt;$AO$507,$AO$510," ")</f>
        <v> </v>
      </c>
      <c r="J469" s="9"/>
      <c r="K469" s="21"/>
      <c r="L469" s="11"/>
      <c r="M469" s="43" t="str">
        <f>IF(ABS(+M444+M459+M467-M468)&gt;$AO$507,$AO$510," ")</f>
        <v> </v>
      </c>
      <c r="N469" s="42"/>
      <c r="O469" s="43" t="str">
        <f>IF(ABS(+O444+O459+O467-O468)&gt;$AO$507,$AO$510," ")</f>
        <v> </v>
      </c>
      <c r="P469" s="28"/>
      <c r="Q469" s="43" t="str">
        <f>IF(ABS(+Q444+Q459+Q467-Q468)&gt;$AO$507,$AO$510," ")</f>
        <v> </v>
      </c>
      <c r="R469" s="9"/>
      <c r="S469" s="21"/>
      <c r="T469" s="9"/>
      <c r="U469" s="43" t="str">
        <f>IF(ABS(+U444+U459+U467-U468)&gt;$AO$507,$AO$510," ")</f>
        <v> </v>
      </c>
      <c r="V469" s="28"/>
      <c r="W469" s="43" t="str">
        <f>IF(ABS(+W444+W459+W467-W468)&gt;$AO$507,$AO$510," ")</f>
        <v> </v>
      </c>
      <c r="X469" s="28"/>
      <c r="Y469" s="43" t="str">
        <f>IF(ABS(+Y444+Y459+Y467-Y468)&gt;$AO$507,$AO$510," ")</f>
        <v> </v>
      </c>
      <c r="Z469" s="9"/>
      <c r="AA469" s="21"/>
      <c r="AB469" s="9"/>
      <c r="AC469" s="43" t="str">
        <f>IF(ABS(+AC444+AC459+AC467-AC468)&gt;$AO$507,$AO$510," ")</f>
        <v> </v>
      </c>
      <c r="AD469" s="28"/>
      <c r="AE469" s="43" t="str">
        <f>IF(ABS(+AE444+AE459+AE467-AE468)&gt;$AO$507,$AO$510," ")</f>
        <v> </v>
      </c>
      <c r="AF469" s="42"/>
      <c r="AG469" s="43" t="str">
        <f>IF(ABS(+AG444+AG459+AG467-AG468)&gt;$AO$507,$AO$510," ")</f>
        <v> </v>
      </c>
      <c r="AH469" s="9"/>
      <c r="AI469" s="2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</row>
    <row r="470" spans="1:53" s="16" customFormat="1" ht="12.75">
      <c r="A470" s="77" t="s">
        <v>52</v>
      </c>
      <c r="C470" s="17" t="s">
        <v>53</v>
      </c>
      <c r="D470" s="18"/>
      <c r="E470" s="18">
        <v>7877874.493999994</v>
      </c>
      <c r="F470" s="18"/>
      <c r="G470" s="18">
        <v>692782.5499999949</v>
      </c>
      <c r="H470" s="18"/>
      <c r="I470" s="18">
        <f>+E470-G470</f>
        <v>7185091.943999999</v>
      </c>
      <c r="J470" s="37" t="str">
        <f>IF((+E470-G470)=(I470),"  ",$AO$511)</f>
        <v>  </v>
      </c>
      <c r="K470" s="40" t="str">
        <f>IF(G470&lt;0,IF(I470=0,0,IF(OR(G470=0,E470=0),"N.M.",IF(ABS(I470/G470)&gt;=10,"N.M.",I470/(-G470)))),IF(I470=0,0,IF(OR(G470=0,E470=0),"N.M.",IF(ABS(I470/G470)&gt;=10,"N.M.",I470/G470))))</f>
        <v>N.M.</v>
      </c>
      <c r="L470" s="39"/>
      <c r="M470" s="18">
        <v>27037842.703000046</v>
      </c>
      <c r="N470" s="18"/>
      <c r="O470" s="18">
        <v>5052978.893000021</v>
      </c>
      <c r="P470" s="18"/>
      <c r="Q470" s="18">
        <f>+M470-O470</f>
        <v>21984863.810000025</v>
      </c>
      <c r="R470" s="37" t="str">
        <f>IF((+M470-O470)=(Q470),"  ",$AO$511)</f>
        <v>  </v>
      </c>
      <c r="S470" s="40">
        <f>IF(O470&lt;0,IF(Q470=0,0,IF(OR(O470=0,M470=0),"N.M.",IF(ABS(Q470/O470)&gt;=10,"N.M.",Q470/(-O470)))),IF(Q470=0,0,IF(OR(O470=0,M470=0),"N.M.",IF(ABS(Q470/O470)&gt;=10,"N.M.",Q470/O470))))</f>
        <v>4.3508718867708</v>
      </c>
      <c r="T470" s="39"/>
      <c r="U470" s="18">
        <v>15929271.296999985</v>
      </c>
      <c r="V470" s="18"/>
      <c r="W470" s="18">
        <v>8367640.249000016</v>
      </c>
      <c r="X470" s="18"/>
      <c r="Y470" s="18">
        <f>+U470-W470</f>
        <v>7561631.04799997</v>
      </c>
      <c r="Z470" s="37" t="str">
        <f>IF((+U470-W470)=(Y470),"  ",$AO$511)</f>
        <v>  </v>
      </c>
      <c r="AA470" s="40">
        <f>IF(W470&lt;0,IF(Y470=0,0,IF(OR(W470=0,U470=0),"N.M.",IF(ABS(Y470/W470)&gt;=10,"N.M.",Y470/(-W470)))),IF(Y470=0,0,IF(OR(W470=0,U470=0),"N.M.",IF(ABS(Y470/W470)&gt;=10,"N.M.",Y470/W470))))</f>
        <v>0.903675447675183</v>
      </c>
      <c r="AB470" s="39"/>
      <c r="AC470" s="18">
        <v>65309618.342999965</v>
      </c>
      <c r="AD470" s="18"/>
      <c r="AE470" s="18">
        <v>55766430.49900003</v>
      </c>
      <c r="AF470" s="18"/>
      <c r="AG470" s="18">
        <f>+AC470-AE470</f>
        <v>9543187.843999937</v>
      </c>
      <c r="AH470" s="37" t="str">
        <f>IF((+AC470-AE470)=(AG470),"  ",$AO$511)</f>
        <v>  </v>
      </c>
      <c r="AI470" s="40">
        <f>IF(AE470&lt;0,IF(AG470=0,0,IF(OR(AE470=0,AC470=0),"N.M.",IF(ABS(AG470/AE470)&gt;=10,"N.M.",AG470/(-AE470)))),IF(AG470=0,0,IF(OR(AE470=0,AC470=0),"N.M.",IF(ABS(AG470/AE470)&gt;=10,"N.M.",AG470/AE470))))</f>
        <v>0.17112782293231157</v>
      </c>
      <c r="AJ470" s="39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4:53" s="16" customFormat="1" ht="12.75">
      <c r="D471" s="9"/>
      <c r="E471" s="43" t="str">
        <f>IF(ABS(E415+E468-E470)&gt;$AO$507,$AO$510," ")</f>
        <v> </v>
      </c>
      <c r="F471" s="28"/>
      <c r="G471" s="43" t="str">
        <f>IF(ABS(G415+G468-G470)&gt;$AO$507,$AO$510," ")</f>
        <v> </v>
      </c>
      <c r="H471" s="42"/>
      <c r="I471" s="43" t="str">
        <f>IF(ABS(I415+I468-I470)&gt;$AO$507,$AO$510," ")</f>
        <v> </v>
      </c>
      <c r="J471" s="9"/>
      <c r="K471" s="21"/>
      <c r="L471" s="11"/>
      <c r="M471" s="43" t="str">
        <f>IF(ABS(M415+M468-M470)&gt;$AO$507,$AO$510," ")</f>
        <v> </v>
      </c>
      <c r="N471" s="42"/>
      <c r="O471" s="43" t="str">
        <f>IF(ABS(O415+O468-O470)&gt;$AO$507,$AO$510," ")</f>
        <v> </v>
      </c>
      <c r="P471" s="28"/>
      <c r="Q471" s="43" t="str">
        <f>IF(ABS(Q415+Q468-Q470)&gt;$AO$507,$AO$510," ")</f>
        <v> </v>
      </c>
      <c r="R471" s="9"/>
      <c r="S471" s="21"/>
      <c r="T471" s="9"/>
      <c r="U471" s="43" t="str">
        <f>IF(ABS(U415+U468-U470)&gt;$AO$507,$AO$510," ")</f>
        <v> </v>
      </c>
      <c r="V471" s="28"/>
      <c r="W471" s="43" t="str">
        <f>IF(ABS(W415+W468-W470)&gt;$AO$507,$AO$510," ")</f>
        <v> </v>
      </c>
      <c r="X471" s="28"/>
      <c r="Y471" s="43" t="str">
        <f>IF(ABS(Y415+Y468-Y470)&gt;$AO$507,$AO$510," ")</f>
        <v> </v>
      </c>
      <c r="Z471" s="9"/>
      <c r="AA471" s="21"/>
      <c r="AB471" s="9"/>
      <c r="AC471" s="43" t="str">
        <f>IF(ABS(AC415+AC468-AC470)&gt;$AO$507,$AO$510," ")</f>
        <v> </v>
      </c>
      <c r="AD471" s="28"/>
      <c r="AE471" s="43" t="str">
        <f>IF(ABS(AE415+AE468-AE470)&gt;$AO$507,$AO$510," ")</f>
        <v> </v>
      </c>
      <c r="AF471" s="42"/>
      <c r="AG471" s="43" t="str">
        <f>IF(ABS(AG415+AG468-AG470)&gt;$AO$507,$AO$510," ")</f>
        <v> </v>
      </c>
      <c r="AH471" s="9"/>
      <c r="AI471" s="2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3:53" s="16" customFormat="1" ht="12.75">
      <c r="C472" s="17" t="s">
        <v>54</v>
      </c>
      <c r="D472" s="18"/>
      <c r="E472" s="9"/>
      <c r="F472" s="9"/>
      <c r="G472" s="9"/>
      <c r="H472" s="9"/>
      <c r="I472" s="9"/>
      <c r="J472" s="9"/>
      <c r="K472" s="21"/>
      <c r="L472" s="11"/>
      <c r="M472" s="9"/>
      <c r="N472" s="9"/>
      <c r="O472" s="9"/>
      <c r="P472" s="9"/>
      <c r="Q472" s="9"/>
      <c r="R472" s="9"/>
      <c r="S472" s="21"/>
      <c r="T472" s="9"/>
      <c r="U472" s="9"/>
      <c r="V472" s="9"/>
      <c r="W472" s="9"/>
      <c r="X472" s="9"/>
      <c r="Y472" s="9"/>
      <c r="Z472" s="9"/>
      <c r="AA472" s="21"/>
      <c r="AB472" s="9"/>
      <c r="AC472" s="9"/>
      <c r="AD472" s="9"/>
      <c r="AE472" s="9"/>
      <c r="AF472" s="9"/>
      <c r="AG472" s="9"/>
      <c r="AH472" s="9"/>
      <c r="AI472" s="2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</row>
    <row r="473" spans="1:35" ht="12.75" outlineLevel="1">
      <c r="A473" s="1" t="s">
        <v>1068</v>
      </c>
      <c r="B473" s="16" t="s">
        <v>1069</v>
      </c>
      <c r="C473" s="1" t="s">
        <v>1380</v>
      </c>
      <c r="E473" s="5">
        <v>2833225.52</v>
      </c>
      <c r="G473" s="5">
        <v>1984308.85</v>
      </c>
      <c r="I473" s="9">
        <f>(+E473-G473)</f>
        <v>848916.6699999999</v>
      </c>
      <c r="K473" s="21">
        <f>IF(G473&lt;0,IF(I473=0,0,IF(OR(G473=0,E473=0),"N.M.",IF(ABS(I473/G473)&gt;=10,"N.M.",I473/(-G473)))),IF(I473=0,0,IF(OR(G473=0,E473=0),"N.M.",IF(ABS(I473/G473)&gt;=10,"N.M.",I473/G473))))</f>
        <v>0.42781478800540546</v>
      </c>
      <c r="M473" s="9">
        <v>8499676.55</v>
      </c>
      <c r="O473" s="9">
        <v>5952926.550000001</v>
      </c>
      <c r="Q473" s="9">
        <f>(+M473-O473)</f>
        <v>2546750</v>
      </c>
      <c r="S473" s="21">
        <f>IF(O473&lt;0,IF(Q473=0,0,IF(OR(O473=0,M473=0),"N.M.",IF(ABS(Q473/O473)&gt;=10,"N.M.",Q473/(-O473)))),IF(Q473=0,0,IF(OR(O473=0,M473=0),"N.M.",IF(ABS(Q473/O473)&gt;=10,"N.M.",Q473/O473))))</f>
        <v>0.4278147863255594</v>
      </c>
      <c r="U473" s="9">
        <v>5666451.04</v>
      </c>
      <c r="W473" s="9">
        <v>3968617.7</v>
      </c>
      <c r="Y473" s="9">
        <f>(+U473-W473)</f>
        <v>1697833.3399999999</v>
      </c>
      <c r="AA473" s="21">
        <f>IF(W473&lt;0,IF(Y473=0,0,IF(OR(W473=0,U473=0),"N.M.",IF(ABS(Y473/W473)&gt;=10,"N.M.",Y473/(-W473)))),IF(Y473=0,0,IF(OR(W473=0,U473=0),"N.M.",IF(ABS(Y473/W473)&gt;=10,"N.M.",Y473/W473))))</f>
        <v>0.42781478800540546</v>
      </c>
      <c r="AC473" s="9">
        <v>30970903.439999998</v>
      </c>
      <c r="AE473" s="9">
        <v>25150081.04</v>
      </c>
      <c r="AG473" s="9">
        <f>(+AC473-AE473)</f>
        <v>5820822.3999999985</v>
      </c>
      <c r="AI473" s="21">
        <f>IF(AE473&lt;0,IF(AG473=0,0,IF(OR(AE473=0,AC473=0),"N.M.",IF(ABS(AG473/AE473)&gt;=10,"N.M.",AG473/(-AE473)))),IF(AG473=0,0,IF(OR(AE473=0,AC473=0),"N.M.",IF(ABS(AG473/AE473)&gt;=10,"N.M.",AG473/AE473))))</f>
        <v>0.23144348484373706</v>
      </c>
    </row>
    <row r="474" spans="1:35" ht="12.75" outlineLevel="1">
      <c r="A474" s="1" t="s">
        <v>1070</v>
      </c>
      <c r="B474" s="16" t="s">
        <v>1071</v>
      </c>
      <c r="C474" s="1" t="s">
        <v>1381</v>
      </c>
      <c r="E474" s="5">
        <v>87500</v>
      </c>
      <c r="G474" s="5">
        <v>87500</v>
      </c>
      <c r="I474" s="9">
        <f>(+E474-G474)</f>
        <v>0</v>
      </c>
      <c r="K474" s="21">
        <f>IF(G474&lt;0,IF(I474=0,0,IF(OR(G474=0,E474=0),"N.M.",IF(ABS(I474/G474)&gt;=10,"N.M.",I474/(-G474)))),IF(I474=0,0,IF(OR(G474=0,E474=0),"N.M.",IF(ABS(I474/G474)&gt;=10,"N.M.",I474/G474))))</f>
        <v>0</v>
      </c>
      <c r="M474" s="9">
        <v>262500</v>
      </c>
      <c r="O474" s="9">
        <v>6148621.83</v>
      </c>
      <c r="Q474" s="9">
        <f>(+M474-O474)</f>
        <v>-5886121.83</v>
      </c>
      <c r="S474" s="21">
        <f>IF(O474&lt;0,IF(Q474=0,0,IF(OR(O474=0,M474=0),"N.M.",IF(ABS(Q474/O474)&gt;=10,"N.M.",Q474/(-O474)))),IF(Q474=0,0,IF(OR(O474=0,M474=0),"N.M.",IF(ABS(Q474/O474)&gt;=10,"N.M.",Q474/O474))))</f>
        <v>-0.9573075060952317</v>
      </c>
      <c r="U474" s="9">
        <v>175000</v>
      </c>
      <c r="W474" s="9">
        <v>233527</v>
      </c>
      <c r="Y474" s="9">
        <f>(+U474-W474)</f>
        <v>-58527</v>
      </c>
      <c r="AA474" s="21">
        <f>IF(W474&lt;0,IF(Y474=0,0,IF(OR(W474=0,U474=0),"N.M.",IF(ABS(Y474/W474)&gt;=10,"N.M.",Y474/(-W474)))),IF(Y474=0,0,IF(OR(W474=0,U474=0),"N.M.",IF(ABS(Y474/W474)&gt;=10,"N.M.",Y474/W474))))</f>
        <v>-0.2506219837534846</v>
      </c>
      <c r="AC474" s="9">
        <v>1050000</v>
      </c>
      <c r="AE474" s="9">
        <v>6936121.83</v>
      </c>
      <c r="AG474" s="9">
        <f>(+AC474-AE474)</f>
        <v>-5886121.83</v>
      </c>
      <c r="AI474" s="21">
        <f>IF(AE474&lt;0,IF(AG474=0,0,IF(OR(AE474=0,AC474=0),"N.M.",IF(ABS(AG474/AE474)&gt;=10,"N.M.",AG474/(-AE474)))),IF(AG474=0,0,IF(OR(AE474=0,AC474=0),"N.M.",IF(ABS(AG474/AE474)&gt;=10,"N.M.",AG474/AE474))))</f>
        <v>-0.8486185759513973</v>
      </c>
    </row>
    <row r="475" spans="1:53" s="16" customFormat="1" ht="12.75">
      <c r="A475" s="16" t="s">
        <v>55</v>
      </c>
      <c r="C475" s="16" t="s">
        <v>1382</v>
      </c>
      <c r="D475" s="9"/>
      <c r="E475" s="9">
        <v>2920725.52</v>
      </c>
      <c r="F475" s="9"/>
      <c r="G475" s="9">
        <v>2071808.85</v>
      </c>
      <c r="H475" s="9"/>
      <c r="I475" s="9">
        <f aca="true" t="shared" si="152" ref="I475:I491">(+E475-G475)</f>
        <v>848916.6699999999</v>
      </c>
      <c r="J475" s="37" t="str">
        <f aca="true" t="shared" si="153" ref="J475:J491">IF((+E475-G475)=(I475),"  ",$AO$511)</f>
        <v>  </v>
      </c>
      <c r="K475" s="38">
        <f aca="true" t="shared" si="154" ref="K475:K491">IF(G475&lt;0,IF(I475=0,0,IF(OR(G475=0,E475=0),"N.M.",IF(ABS(I475/G475)&gt;=10,"N.M.",I475/(-G475)))),IF(I475=0,0,IF(OR(G475=0,E475=0),"N.M.",IF(ABS(I475/G475)&gt;=10,"N.M.",I475/G475))))</f>
        <v>0.40974661827513664</v>
      </c>
      <c r="L475" s="39"/>
      <c r="M475" s="9">
        <v>8762176.55</v>
      </c>
      <c r="N475" s="9"/>
      <c r="O475" s="9">
        <v>12101548.379999999</v>
      </c>
      <c r="P475" s="9"/>
      <c r="Q475" s="9">
        <f aca="true" t="shared" si="155" ref="Q475:Q491">(+M475-O475)</f>
        <v>-3339371.829999998</v>
      </c>
      <c r="R475" s="37" t="str">
        <f aca="true" t="shared" si="156" ref="R475:R491">IF((+M475-O475)=(Q475),"  ",$AO$511)</f>
        <v>  </v>
      </c>
      <c r="S475" s="38">
        <f aca="true" t="shared" si="157" ref="S475:S491">IF(O475&lt;0,IF(Q475=0,0,IF(OR(O475=0,M475=0),"N.M.",IF(ABS(Q475/O475)&gt;=10,"N.M.",Q475/(-O475)))),IF(Q475=0,0,IF(OR(O475=0,M475=0),"N.M.",IF(ABS(Q475/O475)&gt;=10,"N.M.",Q475/O475))))</f>
        <v>-0.2759458314870612</v>
      </c>
      <c r="T475" s="39"/>
      <c r="U475" s="9">
        <v>5841451.04</v>
      </c>
      <c r="V475" s="9"/>
      <c r="W475" s="9">
        <v>4202144.7</v>
      </c>
      <c r="X475" s="9"/>
      <c r="Y475" s="9">
        <f aca="true" t="shared" si="158" ref="Y475:Y491">(+U475-W475)</f>
        <v>1639306.3399999999</v>
      </c>
      <c r="Z475" s="37" t="str">
        <f aca="true" t="shared" si="159" ref="Z475:Z491">IF((+U475-W475)=(Y475),"  ",$AO$511)</f>
        <v>  </v>
      </c>
      <c r="AA475" s="38">
        <f aca="true" t="shared" si="160" ref="AA475:AA491">IF(W475&lt;0,IF(Y475=0,0,IF(OR(W475=0,U475=0),"N.M.",IF(ABS(Y475/W475)&gt;=10,"N.M.",Y475/(-W475)))),IF(Y475=0,0,IF(OR(W475=0,U475=0),"N.M.",IF(ABS(Y475/W475)&gt;=10,"N.M.",Y475/W475))))</f>
        <v>0.3901118255161465</v>
      </c>
      <c r="AB475" s="39"/>
      <c r="AC475" s="9">
        <v>32020903.439999998</v>
      </c>
      <c r="AD475" s="9"/>
      <c r="AE475" s="9">
        <v>32086202.87</v>
      </c>
      <c r="AF475" s="9"/>
      <c r="AG475" s="9">
        <f aca="true" t="shared" si="161" ref="AG475:AG491">(+AC475-AE475)</f>
        <v>-65299.43000000343</v>
      </c>
      <c r="AH475" s="37" t="str">
        <f aca="true" t="shared" si="162" ref="AH475:AH491">IF((+AC475-AE475)=(AG475),"  ",$AO$511)</f>
        <v>  </v>
      </c>
      <c r="AI475" s="38">
        <f aca="true" t="shared" si="163" ref="AI475:AI491">IF(AE475&lt;0,IF(AG475=0,0,IF(OR(AE475=0,AC475=0),"N.M.",IF(ABS(AG475/AE475)&gt;=10,"N.M.",AG475/(-AE475)))),IF(AG475=0,0,IF(OR(AE475=0,AC475=0),"N.M.",IF(ABS(AG475/AE475)&gt;=10,"N.M.",AG475/AE475))))</f>
        <v>-0.0020351248873096534</v>
      </c>
      <c r="AJ475" s="39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</row>
    <row r="476" spans="1:35" ht="12.75" outlineLevel="1">
      <c r="A476" s="1" t="s">
        <v>1072</v>
      </c>
      <c r="B476" s="16" t="s">
        <v>1073</v>
      </c>
      <c r="C476" s="1" t="s">
        <v>1383</v>
      </c>
      <c r="E476" s="5">
        <v>247.34</v>
      </c>
      <c r="G476" s="5">
        <v>202299.05000000002</v>
      </c>
      <c r="I476" s="9">
        <f>(+E476-G476)</f>
        <v>-202051.71000000002</v>
      </c>
      <c r="K476" s="21">
        <f>IF(G476&lt;0,IF(I476=0,0,IF(OR(G476=0,E476=0),"N.M.",IF(ABS(I476/G476)&gt;=10,"N.M.",I476/(-G476)))),IF(I476=0,0,IF(OR(G476=0,E476=0),"N.M.",IF(ABS(I476/G476)&gt;=10,"N.M.",I476/G476))))</f>
        <v>-0.9987773546143692</v>
      </c>
      <c r="M476" s="9">
        <v>720.06</v>
      </c>
      <c r="O476" s="9">
        <v>777109.91</v>
      </c>
      <c r="Q476" s="9">
        <f>(+M476-O476)</f>
        <v>-776389.85</v>
      </c>
      <c r="S476" s="21">
        <f>IF(O476&lt;0,IF(Q476=0,0,IF(OR(O476=0,M476=0),"N.M.",IF(ABS(Q476/O476)&gt;=10,"N.M.",Q476/(-O476)))),IF(Q476=0,0,IF(OR(O476=0,M476=0),"N.M.",IF(ABS(Q476/O476)&gt;=10,"N.M.",Q476/O476))))</f>
        <v>-0.9990734129230188</v>
      </c>
      <c r="U476" s="9">
        <v>623.89</v>
      </c>
      <c r="W476" s="9">
        <v>424298.63</v>
      </c>
      <c r="Y476" s="9">
        <f>(+U476-W476)</f>
        <v>-423674.74</v>
      </c>
      <c r="AA476" s="21">
        <f>IF(W476&lt;0,IF(Y476=0,0,IF(OR(W476=0,U476=0),"N.M.",IF(ABS(Y476/W476)&gt;=10,"N.M.",Y476/(-W476)))),IF(Y476=0,0,IF(OR(W476=0,U476=0),"N.M.",IF(ABS(Y476/W476)&gt;=10,"N.M.",Y476/W476))))</f>
        <v>-0.9985295969492053</v>
      </c>
      <c r="AC476" s="9">
        <v>562595.79</v>
      </c>
      <c r="AE476" s="9">
        <v>2181573.06</v>
      </c>
      <c r="AG476" s="9">
        <f>(+AC476-AE476)</f>
        <v>-1618977.27</v>
      </c>
      <c r="AI476" s="21">
        <f>IF(AE476&lt;0,IF(AG476=0,0,IF(OR(AE476=0,AC476=0),"N.M.",IF(ABS(AG476/AE476)&gt;=10,"N.M.",AG476/(-AE476)))),IF(AG476=0,0,IF(OR(AE476=0,AC476=0),"N.M.",IF(ABS(AG476/AE476)&gt;=10,"N.M.",AG476/AE476))))</f>
        <v>-0.7421146234726606</v>
      </c>
    </row>
    <row r="477" spans="1:53" s="16" customFormat="1" ht="12.75" customHeight="1">
      <c r="A477" s="16" t="s">
        <v>85</v>
      </c>
      <c r="C477" s="16" t="s">
        <v>1384</v>
      </c>
      <c r="D477" s="9"/>
      <c r="E477" s="9">
        <v>247.34</v>
      </c>
      <c r="F477" s="9"/>
      <c r="G477" s="9">
        <v>202299.05000000002</v>
      </c>
      <c r="H477" s="9"/>
      <c r="I477" s="9">
        <f>(+E477-G477)</f>
        <v>-202051.71000000002</v>
      </c>
      <c r="J477" s="37" t="str">
        <f>IF((+E477-G477)=(I477),"  ",$AO$511)</f>
        <v>  </v>
      </c>
      <c r="K477" s="38">
        <f>IF(G477&lt;0,IF(I477=0,0,IF(OR(G477=0,E477=0),"N.M.",IF(ABS(I477/G477)&gt;=10,"N.M.",I477/(-G477)))),IF(I477=0,0,IF(OR(G477=0,E477=0),"N.M.",IF(ABS(I477/G477)&gt;=10,"N.M.",I477/G477))))</f>
        <v>-0.9987773546143692</v>
      </c>
      <c r="L477" s="39"/>
      <c r="M477" s="9">
        <v>720.06</v>
      </c>
      <c r="N477" s="9"/>
      <c r="O477" s="9">
        <v>777109.91</v>
      </c>
      <c r="P477" s="9"/>
      <c r="Q477" s="9">
        <f>(+M477-O477)</f>
        <v>-776389.85</v>
      </c>
      <c r="R477" s="37" t="str">
        <f>IF((+M477-O477)=(Q477),"  ",$AO$511)</f>
        <v>  </v>
      </c>
      <c r="S477" s="38">
        <f>IF(O477&lt;0,IF(Q477=0,0,IF(OR(O477=0,M477=0),"N.M.",IF(ABS(Q477/O477)&gt;=10,"N.M.",Q477/(-O477)))),IF(Q477=0,0,IF(OR(O477=0,M477=0),"N.M.",IF(ABS(Q477/O477)&gt;=10,"N.M.",Q477/O477))))</f>
        <v>-0.9990734129230188</v>
      </c>
      <c r="T477" s="39"/>
      <c r="U477" s="9">
        <v>623.89</v>
      </c>
      <c r="V477" s="9"/>
      <c r="W477" s="9">
        <v>424298.63</v>
      </c>
      <c r="X477" s="9"/>
      <c r="Y477" s="9">
        <f>(+U477-W477)</f>
        <v>-423674.74</v>
      </c>
      <c r="Z477" s="37" t="str">
        <f>IF((+U477-W477)=(Y477),"  ",$AO$511)</f>
        <v>  </v>
      </c>
      <c r="AA477" s="38">
        <f>IF(W477&lt;0,IF(Y477=0,0,IF(OR(W477=0,U477=0),"N.M.",IF(ABS(Y477/W477)&gt;=10,"N.M.",Y477/(-W477)))),IF(Y477=0,0,IF(OR(W477=0,U477=0),"N.M.",IF(ABS(Y477/W477)&gt;=10,"N.M.",Y477/W477))))</f>
        <v>-0.9985295969492053</v>
      </c>
      <c r="AB477" s="39"/>
      <c r="AC477" s="9">
        <v>562595.79</v>
      </c>
      <c r="AD477" s="9"/>
      <c r="AE477" s="9">
        <v>2181573.06</v>
      </c>
      <c r="AF477" s="9"/>
      <c r="AG477" s="9">
        <f>(+AC477-AE477)</f>
        <v>-1618977.27</v>
      </c>
      <c r="AH477" s="37" t="str">
        <f>IF((+AC477-AE477)=(AG477),"  ",$AO$511)</f>
        <v>  </v>
      </c>
      <c r="AI477" s="38">
        <f>IF(AE477&lt;0,IF(AG477=0,0,IF(OR(AE477=0,AC477=0),"N.M.",IF(ABS(AG477/AE477)&gt;=10,"N.M.",AG477/(-AE477)))),IF(AG477=0,0,IF(OR(AE477=0,AC477=0),"N.M.",IF(ABS(AG477/AE477)&gt;=10,"N.M.",AG477/AE477))))</f>
        <v>-0.7421146234726606</v>
      </c>
      <c r="AJ477" s="39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</row>
    <row r="478" spans="1:35" ht="12.75" outlineLevel="1">
      <c r="A478" s="1" t="s">
        <v>1074</v>
      </c>
      <c r="B478" s="16" t="s">
        <v>1075</v>
      </c>
      <c r="C478" s="1" t="s">
        <v>1385</v>
      </c>
      <c r="E478" s="5">
        <v>4893.35</v>
      </c>
      <c r="G478" s="5">
        <v>5870.91</v>
      </c>
      <c r="I478" s="9">
        <f>(+E478-G478)</f>
        <v>-977.5599999999995</v>
      </c>
      <c r="K478" s="21">
        <f>IF(G478&lt;0,IF(I478=0,0,IF(OR(G478=0,E478=0),"N.M.",IF(ABS(I478/G478)&gt;=10,"N.M.",I478/(-G478)))),IF(I478=0,0,IF(OR(G478=0,E478=0),"N.M.",IF(ABS(I478/G478)&gt;=10,"N.M.",I478/G478))))</f>
        <v>-0.16650911017201755</v>
      </c>
      <c r="M478" s="9">
        <v>44205.79</v>
      </c>
      <c r="O478" s="9">
        <v>32322</v>
      </c>
      <c r="Q478" s="9">
        <f>(+M478-O478)</f>
        <v>11883.79</v>
      </c>
      <c r="S478" s="21">
        <f>IF(O478&lt;0,IF(Q478=0,0,IF(OR(O478=0,M478=0),"N.M.",IF(ABS(Q478/O478)&gt;=10,"N.M.",Q478/(-O478)))),IF(Q478=0,0,IF(OR(O478=0,M478=0),"N.M.",IF(ABS(Q478/O478)&gt;=10,"N.M.",Q478/O478))))</f>
        <v>0.36766877049687524</v>
      </c>
      <c r="U478" s="9">
        <v>9699.67</v>
      </c>
      <c r="W478" s="9">
        <v>16165.86</v>
      </c>
      <c r="Y478" s="9">
        <f>(+U478-W478)</f>
        <v>-6466.1900000000005</v>
      </c>
      <c r="AA478" s="21">
        <f>IF(W478&lt;0,IF(Y478=0,0,IF(OR(W478=0,U478=0),"N.M.",IF(ABS(Y478/W478)&gt;=10,"N.M.",Y478/(-W478)))),IF(Y478=0,0,IF(OR(W478=0,U478=0),"N.M.",IF(ABS(Y478/W478)&gt;=10,"N.M.",Y478/W478))))</f>
        <v>-0.3999904737514738</v>
      </c>
      <c r="AC478" s="9">
        <v>157212.87000000002</v>
      </c>
      <c r="AE478" s="9">
        <v>194518.87</v>
      </c>
      <c r="AG478" s="9">
        <f>(+AC478-AE478)</f>
        <v>-37305.99999999997</v>
      </c>
      <c r="AI478" s="21">
        <f>IF(AE478&lt;0,IF(AG478=0,0,IF(OR(AE478=0,AC478=0),"N.M.",IF(ABS(AG478/AE478)&gt;=10,"N.M.",AG478/(-AE478)))),IF(AG478=0,0,IF(OR(AE478=0,AC478=0),"N.M.",IF(ABS(AG478/AE478)&gt;=10,"N.M.",AG478/AE478))))</f>
        <v>-0.1917860205542011</v>
      </c>
    </row>
    <row r="479" spans="1:53" s="16" customFormat="1" ht="12.75" customHeight="1">
      <c r="A479" s="16" t="s">
        <v>86</v>
      </c>
      <c r="C479" s="16" t="s">
        <v>1386</v>
      </c>
      <c r="D479" s="9"/>
      <c r="E479" s="9">
        <v>4893.35</v>
      </c>
      <c r="F479" s="9"/>
      <c r="G479" s="9">
        <v>5870.91</v>
      </c>
      <c r="H479" s="9"/>
      <c r="I479" s="9">
        <f t="shared" si="152"/>
        <v>-977.5599999999995</v>
      </c>
      <c r="J479" s="85" t="str">
        <f t="shared" si="153"/>
        <v>  </v>
      </c>
      <c r="K479" s="38">
        <f t="shared" si="154"/>
        <v>-0.16650911017201755</v>
      </c>
      <c r="L479" s="39"/>
      <c r="M479" s="9">
        <v>44205.79</v>
      </c>
      <c r="N479" s="9"/>
      <c r="O479" s="9">
        <v>32322</v>
      </c>
      <c r="P479" s="9"/>
      <c r="Q479" s="9">
        <f t="shared" si="155"/>
        <v>11883.79</v>
      </c>
      <c r="R479" s="85" t="str">
        <f t="shared" si="156"/>
        <v>  </v>
      </c>
      <c r="S479" s="38">
        <f t="shared" si="157"/>
        <v>0.36766877049687524</v>
      </c>
      <c r="T479" s="39"/>
      <c r="U479" s="9">
        <v>9699.67</v>
      </c>
      <c r="V479" s="9"/>
      <c r="W479" s="9">
        <v>16165.86</v>
      </c>
      <c r="X479" s="9"/>
      <c r="Y479" s="9">
        <f t="shared" si="158"/>
        <v>-6466.1900000000005</v>
      </c>
      <c r="Z479" s="85" t="str">
        <f t="shared" si="159"/>
        <v>  </v>
      </c>
      <c r="AA479" s="38">
        <f t="shared" si="160"/>
        <v>-0.3999904737514738</v>
      </c>
      <c r="AB479" s="39"/>
      <c r="AC479" s="9">
        <v>157212.87000000002</v>
      </c>
      <c r="AD479" s="9"/>
      <c r="AE479" s="9">
        <v>194518.87</v>
      </c>
      <c r="AF479" s="9"/>
      <c r="AG479" s="9">
        <f t="shared" si="161"/>
        <v>-37305.99999999997</v>
      </c>
      <c r="AH479" s="85" t="str">
        <f t="shared" si="162"/>
        <v>  </v>
      </c>
      <c r="AI479" s="38">
        <f t="shared" si="163"/>
        <v>-0.1917860205542011</v>
      </c>
      <c r="AJ479" s="39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</row>
    <row r="480" spans="1:35" ht="12.75" outlineLevel="1">
      <c r="A480" s="1" t="s">
        <v>1076</v>
      </c>
      <c r="B480" s="16" t="s">
        <v>1077</v>
      </c>
      <c r="C480" s="1" t="s">
        <v>1387</v>
      </c>
      <c r="E480" s="5">
        <v>39265.54</v>
      </c>
      <c r="G480" s="5">
        <v>36191.35</v>
      </c>
      <c r="I480" s="9">
        <f>(+E480-G480)</f>
        <v>3074.1900000000023</v>
      </c>
      <c r="K480" s="21">
        <f>IF(G480&lt;0,IF(I480=0,0,IF(OR(G480=0,E480=0),"N.M.",IF(ABS(I480/G480)&gt;=10,"N.M.",I480/(-G480)))),IF(I480=0,0,IF(OR(G480=0,E480=0),"N.M.",IF(ABS(I480/G480)&gt;=10,"N.M.",I480/G480))))</f>
        <v>0.08494267276573</v>
      </c>
      <c r="M480" s="9">
        <v>117796.62</v>
      </c>
      <c r="O480" s="9">
        <v>108574.04999999999</v>
      </c>
      <c r="Q480" s="9">
        <f>(+M480-O480)</f>
        <v>9222.570000000007</v>
      </c>
      <c r="S480" s="21">
        <f>IF(O480&lt;0,IF(Q480=0,0,IF(OR(O480=0,M480=0),"N.M.",IF(ABS(Q480/O480)&gt;=10,"N.M.",Q480/(-O480)))),IF(Q480=0,0,IF(OR(O480=0,M480=0),"N.M.",IF(ABS(Q480/O480)&gt;=10,"N.M.",Q480/O480))))</f>
        <v>0.08494267276573</v>
      </c>
      <c r="U480" s="9">
        <v>78531.08</v>
      </c>
      <c r="W480" s="9">
        <v>72382.7</v>
      </c>
      <c r="Y480" s="9">
        <f>(+U480-W480)</f>
        <v>6148.380000000005</v>
      </c>
      <c r="AA480" s="21">
        <f>IF(W480&lt;0,IF(Y480=0,0,IF(OR(W480=0,U480=0),"N.M.",IF(ABS(Y480/W480)&gt;=10,"N.M.",Y480/(-W480)))),IF(Y480=0,0,IF(OR(W480=0,U480=0),"N.M.",IF(ABS(Y480/W480)&gt;=10,"N.M.",Y480/W480))))</f>
        <v>0.08494267276573</v>
      </c>
      <c r="AC480" s="9">
        <v>463246.19</v>
      </c>
      <c r="AE480" s="9">
        <v>448690.31</v>
      </c>
      <c r="AG480" s="9">
        <f>(+AC480-AE480)</f>
        <v>14555.880000000005</v>
      </c>
      <c r="AI480" s="21">
        <f>IF(AE480&lt;0,IF(AG480=0,0,IF(OR(AE480=0,AC480=0),"N.M.",IF(ABS(AG480/AE480)&gt;=10,"N.M.",AG480/(-AE480)))),IF(AG480=0,0,IF(OR(AE480=0,AC480=0),"N.M.",IF(ABS(AG480/AE480)&gt;=10,"N.M.",AG480/AE480))))</f>
        <v>0.032440816473170556</v>
      </c>
    </row>
    <row r="481" spans="1:53" s="16" customFormat="1" ht="12.75">
      <c r="A481" s="16" t="s">
        <v>56</v>
      </c>
      <c r="C481" s="16" t="s">
        <v>1388</v>
      </c>
      <c r="D481" s="9"/>
      <c r="E481" s="9">
        <v>39265.54</v>
      </c>
      <c r="F481" s="9"/>
      <c r="G481" s="9">
        <v>36191.35</v>
      </c>
      <c r="H481" s="9"/>
      <c r="I481" s="9">
        <f t="shared" si="152"/>
        <v>3074.1900000000023</v>
      </c>
      <c r="J481" s="37" t="str">
        <f t="shared" si="153"/>
        <v>  </v>
      </c>
      <c r="K481" s="38">
        <f t="shared" si="154"/>
        <v>0.08494267276573</v>
      </c>
      <c r="L481" s="39"/>
      <c r="M481" s="9">
        <v>117796.62</v>
      </c>
      <c r="N481" s="9"/>
      <c r="O481" s="9">
        <v>108574.04999999999</v>
      </c>
      <c r="P481" s="9"/>
      <c r="Q481" s="9">
        <f t="shared" si="155"/>
        <v>9222.570000000007</v>
      </c>
      <c r="R481" s="37" t="str">
        <f t="shared" si="156"/>
        <v>  </v>
      </c>
      <c r="S481" s="38">
        <f t="shared" si="157"/>
        <v>0.08494267276573</v>
      </c>
      <c r="T481" s="39"/>
      <c r="U481" s="9">
        <v>78531.08</v>
      </c>
      <c r="V481" s="9"/>
      <c r="W481" s="9">
        <v>72382.7</v>
      </c>
      <c r="X481" s="9"/>
      <c r="Y481" s="9">
        <f t="shared" si="158"/>
        <v>6148.380000000005</v>
      </c>
      <c r="Z481" s="37" t="str">
        <f t="shared" si="159"/>
        <v>  </v>
      </c>
      <c r="AA481" s="38">
        <f t="shared" si="160"/>
        <v>0.08494267276573</v>
      </c>
      <c r="AB481" s="39"/>
      <c r="AC481" s="9">
        <v>463246.19</v>
      </c>
      <c r="AD481" s="9"/>
      <c r="AE481" s="9">
        <v>448690.31</v>
      </c>
      <c r="AF481" s="9"/>
      <c r="AG481" s="9">
        <f t="shared" si="161"/>
        <v>14555.880000000005</v>
      </c>
      <c r="AH481" s="37" t="str">
        <f t="shared" si="162"/>
        <v>  </v>
      </c>
      <c r="AI481" s="38">
        <f t="shared" si="163"/>
        <v>0.032440816473170556</v>
      </c>
      <c r="AJ481" s="39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</row>
    <row r="482" spans="1:35" ht="12.75" outlineLevel="1">
      <c r="A482" s="1" t="s">
        <v>1078</v>
      </c>
      <c r="B482" s="16" t="s">
        <v>1079</v>
      </c>
      <c r="C482" s="1" t="s">
        <v>1389</v>
      </c>
      <c r="E482" s="5">
        <v>2804.05</v>
      </c>
      <c r="G482" s="5">
        <v>2804.05</v>
      </c>
      <c r="I482" s="9">
        <f>(+E482-G482)</f>
        <v>0</v>
      </c>
      <c r="K482" s="21">
        <f>IF(G482&lt;0,IF(I482=0,0,IF(OR(G482=0,E482=0),"N.M.",IF(ABS(I482/G482)&gt;=10,"N.M.",I482/(-G482)))),IF(I482=0,0,IF(OR(G482=0,E482=0),"N.M.",IF(ABS(I482/G482)&gt;=10,"N.M.",I482/G482))))</f>
        <v>0</v>
      </c>
      <c r="M482" s="9">
        <v>8412.150000000001</v>
      </c>
      <c r="O482" s="9">
        <v>8412.150000000001</v>
      </c>
      <c r="Q482" s="9">
        <f>(+M482-O482)</f>
        <v>0</v>
      </c>
      <c r="S482" s="21">
        <f>IF(O482&lt;0,IF(Q482=0,0,IF(OR(O482=0,M482=0),"N.M.",IF(ABS(Q482/O482)&gt;=10,"N.M.",Q482/(-O482)))),IF(Q482=0,0,IF(OR(O482=0,M482=0),"N.M.",IF(ABS(Q482/O482)&gt;=10,"N.M.",Q482/O482))))</f>
        <v>0</v>
      </c>
      <c r="U482" s="9">
        <v>5608.1</v>
      </c>
      <c r="W482" s="9">
        <v>5608.1</v>
      </c>
      <c r="Y482" s="9">
        <f>(+U482-W482)</f>
        <v>0</v>
      </c>
      <c r="AA482" s="21">
        <f>IF(W482&lt;0,IF(Y482=0,0,IF(OR(W482=0,U482=0),"N.M.",IF(ABS(Y482/W482)&gt;=10,"N.M.",Y482/(-W482)))),IF(Y482=0,0,IF(OR(W482=0,U482=0),"N.M.",IF(ABS(Y482/W482)&gt;=10,"N.M.",Y482/W482))))</f>
        <v>0</v>
      </c>
      <c r="AC482" s="9">
        <v>33648.6</v>
      </c>
      <c r="AE482" s="9">
        <v>33648.62</v>
      </c>
      <c r="AG482" s="9">
        <f>(+AC482-AE482)</f>
        <v>-0.020000000004074536</v>
      </c>
      <c r="AI482" s="21">
        <f>IF(AE482&lt;0,IF(AG482=0,0,IF(OR(AE482=0,AC482=0),"N.M.",IF(ABS(AG482/AE482)&gt;=10,"N.M.",AG482/(-AE482)))),IF(AG482=0,0,IF(OR(AE482=0,AC482=0),"N.M.",IF(ABS(AG482/AE482)&gt;=10,"N.M.",AG482/AE482))))</f>
        <v>-5.943780162180361E-07</v>
      </c>
    </row>
    <row r="483" spans="1:36" s="16" customFormat="1" ht="12.75">
      <c r="A483" s="16" t="s">
        <v>57</v>
      </c>
      <c r="C483" s="16" t="s">
        <v>1390</v>
      </c>
      <c r="D483" s="9"/>
      <c r="E483" s="9">
        <v>2804.05</v>
      </c>
      <c r="F483" s="9"/>
      <c r="G483" s="9">
        <v>2804.05</v>
      </c>
      <c r="H483" s="9"/>
      <c r="I483" s="9">
        <f t="shared" si="152"/>
        <v>0</v>
      </c>
      <c r="J483" s="37" t="str">
        <f t="shared" si="153"/>
        <v>  </v>
      </c>
      <c r="K483" s="38">
        <f t="shared" si="154"/>
        <v>0</v>
      </c>
      <c r="L483" s="39"/>
      <c r="M483" s="9">
        <v>8412.150000000001</v>
      </c>
      <c r="N483" s="9"/>
      <c r="O483" s="9">
        <v>8412.150000000001</v>
      </c>
      <c r="P483" s="9"/>
      <c r="Q483" s="9">
        <f t="shared" si="155"/>
        <v>0</v>
      </c>
      <c r="R483" s="37" t="str">
        <f t="shared" si="156"/>
        <v>  </v>
      </c>
      <c r="S483" s="38">
        <f t="shared" si="157"/>
        <v>0</v>
      </c>
      <c r="T483" s="39"/>
      <c r="U483" s="9">
        <v>5608.1</v>
      </c>
      <c r="V483" s="9"/>
      <c r="W483" s="9">
        <v>5608.1</v>
      </c>
      <c r="X483" s="9"/>
      <c r="Y483" s="9">
        <f t="shared" si="158"/>
        <v>0</v>
      </c>
      <c r="Z483" s="37" t="str">
        <f t="shared" si="159"/>
        <v>  </v>
      </c>
      <c r="AA483" s="38">
        <f t="shared" si="160"/>
        <v>0</v>
      </c>
      <c r="AB483" s="39"/>
      <c r="AC483" s="9">
        <v>33648.6</v>
      </c>
      <c r="AD483" s="9"/>
      <c r="AE483" s="9">
        <v>33648.62</v>
      </c>
      <c r="AF483" s="9"/>
      <c r="AG483" s="9">
        <f t="shared" si="161"/>
        <v>-0.020000000004074536</v>
      </c>
      <c r="AH483" s="37" t="str">
        <f t="shared" si="162"/>
        <v>  </v>
      </c>
      <c r="AI483" s="38">
        <f t="shared" si="163"/>
        <v>-5.943780162180361E-07</v>
      </c>
      <c r="AJ483" s="39"/>
    </row>
    <row r="484" spans="1:36" s="16" customFormat="1" ht="12.75">
      <c r="A484" s="16" t="s">
        <v>58</v>
      </c>
      <c r="C484" s="16" t="s">
        <v>1391</v>
      </c>
      <c r="D484" s="9"/>
      <c r="E484" s="9">
        <v>0</v>
      </c>
      <c r="F484" s="9"/>
      <c r="G484" s="9">
        <v>0</v>
      </c>
      <c r="H484" s="9"/>
      <c r="I484" s="9">
        <f t="shared" si="152"/>
        <v>0</v>
      </c>
      <c r="J484" s="37" t="str">
        <f t="shared" si="153"/>
        <v>  </v>
      </c>
      <c r="K484" s="38">
        <f t="shared" si="154"/>
        <v>0</v>
      </c>
      <c r="L484" s="39"/>
      <c r="M484" s="9">
        <v>0</v>
      </c>
      <c r="N484" s="9"/>
      <c r="O484" s="9">
        <v>0</v>
      </c>
      <c r="P484" s="9"/>
      <c r="Q484" s="9">
        <f t="shared" si="155"/>
        <v>0</v>
      </c>
      <c r="R484" s="37" t="str">
        <f t="shared" si="156"/>
        <v>  </v>
      </c>
      <c r="S484" s="38">
        <f t="shared" si="157"/>
        <v>0</v>
      </c>
      <c r="T484" s="39"/>
      <c r="U484" s="9">
        <v>0</v>
      </c>
      <c r="V484" s="9"/>
      <c r="W484" s="9">
        <v>0</v>
      </c>
      <c r="X484" s="9"/>
      <c r="Y484" s="9">
        <f t="shared" si="158"/>
        <v>0</v>
      </c>
      <c r="Z484" s="37" t="str">
        <f t="shared" si="159"/>
        <v>  </v>
      </c>
      <c r="AA484" s="38">
        <f t="shared" si="160"/>
        <v>0</v>
      </c>
      <c r="AB484" s="39"/>
      <c r="AC484" s="9">
        <v>0</v>
      </c>
      <c r="AD484" s="9"/>
      <c r="AE484" s="9">
        <v>0</v>
      </c>
      <c r="AF484" s="9"/>
      <c r="AG484" s="9">
        <f t="shared" si="161"/>
        <v>0</v>
      </c>
      <c r="AH484" s="37" t="str">
        <f t="shared" si="162"/>
        <v>  </v>
      </c>
      <c r="AI484" s="38">
        <f t="shared" si="163"/>
        <v>0</v>
      </c>
      <c r="AJ484" s="39"/>
    </row>
    <row r="485" spans="1:35" ht="12.75" outlineLevel="1">
      <c r="A485" s="1" t="s">
        <v>1080</v>
      </c>
      <c r="B485" s="16" t="s">
        <v>1081</v>
      </c>
      <c r="C485" s="1" t="s">
        <v>1392</v>
      </c>
      <c r="E485" s="5">
        <v>852.59</v>
      </c>
      <c r="G485" s="5">
        <v>3570.56</v>
      </c>
      <c r="I485" s="9">
        <f>(+E485-G485)</f>
        <v>-2717.97</v>
      </c>
      <c r="K485" s="21">
        <f>IF(G485&lt;0,IF(I485=0,0,IF(OR(G485=0,E485=0),"N.M.",IF(ABS(I485/G485)&gt;=10,"N.M.",I485/(-G485)))),IF(I485=0,0,IF(OR(G485=0,E485=0),"N.M.",IF(ABS(I485/G485)&gt;=10,"N.M.",I485/G485))))</f>
        <v>-0.7612167279082273</v>
      </c>
      <c r="M485" s="9">
        <v>1030019.8099999999</v>
      </c>
      <c r="O485" s="9">
        <v>21574.02</v>
      </c>
      <c r="Q485" s="9">
        <f>(+M485-O485)</f>
        <v>1008445.7899999999</v>
      </c>
      <c r="S485" s="21" t="str">
        <f>IF(O485&lt;0,IF(Q485=0,0,IF(OR(O485=0,M485=0),"N.M.",IF(ABS(Q485/O485)&gt;=10,"N.M.",Q485/(-O485)))),IF(Q485=0,0,IF(OR(O485=0,M485=0),"N.M.",IF(ABS(Q485/O485)&gt;=10,"N.M.",Q485/O485))))</f>
        <v>N.M.</v>
      </c>
      <c r="U485" s="9">
        <v>2523.96</v>
      </c>
      <c r="W485" s="9">
        <v>19007.33</v>
      </c>
      <c r="Y485" s="9">
        <f>(+U485-W485)</f>
        <v>-16483.370000000003</v>
      </c>
      <c r="AA485" s="21">
        <f>IF(W485&lt;0,IF(Y485=0,0,IF(OR(W485=0,U485=0),"N.M.",IF(ABS(Y485/W485)&gt;=10,"N.M.",Y485/(-W485)))),IF(Y485=0,0,IF(OR(W485=0,U485=0),"N.M.",IF(ABS(Y485/W485)&gt;=10,"N.M.",Y485/W485))))</f>
        <v>-0.8672112285102642</v>
      </c>
      <c r="AC485" s="9">
        <v>1164487.6</v>
      </c>
      <c r="AE485" s="9">
        <v>600988.73</v>
      </c>
      <c r="AG485" s="9">
        <f>(+AC485-AE485)</f>
        <v>563498.8700000001</v>
      </c>
      <c r="AI485" s="21">
        <f>IF(AE485&lt;0,IF(AG485=0,0,IF(OR(AE485=0,AC485=0),"N.M.",IF(ABS(AG485/AE485)&gt;=10,"N.M.",AG485/(-AE485)))),IF(AG485=0,0,IF(OR(AE485=0,AC485=0),"N.M.",IF(ABS(AG485/AE485)&gt;=10,"N.M.",AG485/AE485))))</f>
        <v>0.937619695464173</v>
      </c>
    </row>
    <row r="486" spans="1:35" ht="12.75" outlineLevel="1">
      <c r="A486" s="1" t="s">
        <v>1082</v>
      </c>
      <c r="B486" s="16" t="s">
        <v>1083</v>
      </c>
      <c r="C486" s="1" t="s">
        <v>1393</v>
      </c>
      <c r="E486" s="5">
        <v>82601.18000000001</v>
      </c>
      <c r="G486" s="5">
        <v>72535.5</v>
      </c>
      <c r="I486" s="9">
        <f>(+E486-G486)</f>
        <v>10065.680000000008</v>
      </c>
      <c r="K486" s="21">
        <f>IF(G486&lt;0,IF(I486=0,0,IF(OR(G486=0,E486=0),"N.M.",IF(ABS(I486/G486)&gt;=10,"N.M.",I486/(-G486)))),IF(I486=0,0,IF(OR(G486=0,E486=0),"N.M.",IF(ABS(I486/G486)&gt;=10,"N.M.",I486/G486))))</f>
        <v>0.13876901655051674</v>
      </c>
      <c r="M486" s="9">
        <v>264948.82</v>
      </c>
      <c r="O486" s="9">
        <v>231637.2</v>
      </c>
      <c r="Q486" s="9">
        <f>(+M486-O486)</f>
        <v>33311.619999999995</v>
      </c>
      <c r="S486" s="21">
        <f>IF(O486&lt;0,IF(Q486=0,0,IF(OR(O486=0,M486=0),"N.M.",IF(ABS(Q486/O486)&gt;=10,"N.M.",Q486/(-O486)))),IF(Q486=0,0,IF(OR(O486=0,M486=0),"N.M.",IF(ABS(Q486/O486)&gt;=10,"N.M.",Q486/O486))))</f>
        <v>0.14380945720290175</v>
      </c>
      <c r="U486" s="9">
        <v>173726.79</v>
      </c>
      <c r="W486" s="9">
        <v>152407.69</v>
      </c>
      <c r="Y486" s="9">
        <f>(+U486-W486)</f>
        <v>21319.100000000006</v>
      </c>
      <c r="AA486" s="21">
        <f>IF(W486&lt;0,IF(Y486=0,0,IF(OR(W486=0,U486=0),"N.M.",IF(ABS(Y486/W486)&gt;=10,"N.M.",Y486/(-W486)))),IF(Y486=0,0,IF(OR(W486=0,U486=0),"N.M.",IF(ABS(Y486/W486)&gt;=10,"N.M.",Y486/W486))))</f>
        <v>0.13988204925880057</v>
      </c>
      <c r="AC486" s="9">
        <v>1024802.13</v>
      </c>
      <c r="AE486" s="9">
        <v>907793.3400000001</v>
      </c>
      <c r="AG486" s="9">
        <f>(+AC486-AE486)</f>
        <v>117008.78999999992</v>
      </c>
      <c r="AI486" s="21">
        <f>IF(AE486&lt;0,IF(AG486=0,0,IF(OR(AE486=0,AC486=0),"N.M.",IF(ABS(AG486/AE486)&gt;=10,"N.M.",AG486/(-AE486)))),IF(AG486=0,0,IF(OR(AE486=0,AC486=0),"N.M.",IF(ABS(AG486/AE486)&gt;=10,"N.M.",AG486/AE486))))</f>
        <v>0.1288936422468135</v>
      </c>
    </row>
    <row r="487" spans="1:36" s="16" customFormat="1" ht="12.75">
      <c r="A487" s="16" t="s">
        <v>59</v>
      </c>
      <c r="C487" s="16" t="s">
        <v>1394</v>
      </c>
      <c r="D487" s="9"/>
      <c r="E487" s="9">
        <v>83453.77</v>
      </c>
      <c r="F487" s="9"/>
      <c r="G487" s="9">
        <v>76106.06</v>
      </c>
      <c r="H487" s="9"/>
      <c r="I487" s="9">
        <f t="shared" si="152"/>
        <v>7347.710000000006</v>
      </c>
      <c r="J487" s="37" t="str">
        <f t="shared" si="153"/>
        <v>  </v>
      </c>
      <c r="K487" s="38">
        <f t="shared" si="154"/>
        <v>0.09654566272383575</v>
      </c>
      <c r="L487" s="39"/>
      <c r="M487" s="9">
        <v>1294968.63</v>
      </c>
      <c r="N487" s="9"/>
      <c r="O487" s="9">
        <v>253211.22</v>
      </c>
      <c r="P487" s="9"/>
      <c r="Q487" s="9">
        <f t="shared" si="155"/>
        <v>1041757.4099999999</v>
      </c>
      <c r="R487" s="37" t="str">
        <f t="shared" si="156"/>
        <v>  </v>
      </c>
      <c r="S487" s="38">
        <f t="shared" si="157"/>
        <v>4.114183447321173</v>
      </c>
      <c r="T487" s="39"/>
      <c r="U487" s="9">
        <v>176250.75</v>
      </c>
      <c r="V487" s="9"/>
      <c r="W487" s="9">
        <v>171415.02000000002</v>
      </c>
      <c r="X487" s="9"/>
      <c r="Y487" s="9">
        <f t="shared" si="158"/>
        <v>4835.729999999981</v>
      </c>
      <c r="Z487" s="37" t="str">
        <f t="shared" si="159"/>
        <v>  </v>
      </c>
      <c r="AA487" s="38">
        <f t="shared" si="160"/>
        <v>0.02821065505228177</v>
      </c>
      <c r="AB487" s="39"/>
      <c r="AC487" s="9">
        <v>2189289.73</v>
      </c>
      <c r="AD487" s="9"/>
      <c r="AE487" s="9">
        <v>1508782.07</v>
      </c>
      <c r="AF487" s="9"/>
      <c r="AG487" s="9">
        <f t="shared" si="161"/>
        <v>680507.6599999999</v>
      </c>
      <c r="AH487" s="37" t="str">
        <f t="shared" si="162"/>
        <v>  </v>
      </c>
      <c r="AI487" s="38">
        <f t="shared" si="163"/>
        <v>0.4510311154479718</v>
      </c>
      <c r="AJ487" s="39"/>
    </row>
    <row r="488" spans="1:36" s="16" customFormat="1" ht="12.75">
      <c r="A488" s="77" t="s">
        <v>60</v>
      </c>
      <c r="C488" s="17" t="s">
        <v>61</v>
      </c>
      <c r="D488" s="18"/>
      <c r="E488" s="18">
        <v>3051389.57</v>
      </c>
      <c r="F488" s="18"/>
      <c r="G488" s="18">
        <v>2395080.27</v>
      </c>
      <c r="H488" s="18"/>
      <c r="I488" s="18">
        <f t="shared" si="152"/>
        <v>656309.2999999998</v>
      </c>
      <c r="J488" s="37" t="str">
        <f t="shared" si="153"/>
        <v>  </v>
      </c>
      <c r="K488" s="40">
        <f t="shared" si="154"/>
        <v>0.27402392655507946</v>
      </c>
      <c r="L488" s="39"/>
      <c r="M488" s="18">
        <v>10228279.799999999</v>
      </c>
      <c r="N488" s="18"/>
      <c r="O488" s="18">
        <v>13281177.709999997</v>
      </c>
      <c r="P488" s="18"/>
      <c r="Q488" s="18">
        <f t="shared" si="155"/>
        <v>-3052897.9099999983</v>
      </c>
      <c r="R488" s="37" t="str">
        <f t="shared" si="156"/>
        <v>  </v>
      </c>
      <c r="S488" s="40">
        <f t="shared" si="157"/>
        <v>-0.22986650556609403</v>
      </c>
      <c r="T488" s="39"/>
      <c r="U488" s="18">
        <v>6112164.529999999</v>
      </c>
      <c r="V488" s="18"/>
      <c r="W488" s="18">
        <v>4892015.01</v>
      </c>
      <c r="X488" s="18"/>
      <c r="Y488" s="18">
        <f t="shared" si="158"/>
        <v>1220149.5199999996</v>
      </c>
      <c r="Z488" s="37" t="str">
        <f t="shared" si="159"/>
        <v>  </v>
      </c>
      <c r="AA488" s="40">
        <f t="shared" si="160"/>
        <v>0.24941655279181157</v>
      </c>
      <c r="AB488" s="39"/>
      <c r="AC488" s="18">
        <v>35426896.62</v>
      </c>
      <c r="AD488" s="18"/>
      <c r="AE488" s="18">
        <v>36453415.80000001</v>
      </c>
      <c r="AF488" s="18"/>
      <c r="AG488" s="18">
        <f t="shared" si="161"/>
        <v>-1026519.1800000146</v>
      </c>
      <c r="AH488" s="37" t="str">
        <f t="shared" si="162"/>
        <v>  </v>
      </c>
      <c r="AI488" s="40">
        <f t="shared" si="163"/>
        <v>-0.028159752864641407</v>
      </c>
      <c r="AJ488" s="39"/>
    </row>
    <row r="489" spans="1:35" ht="12.75" outlineLevel="1">
      <c r="A489" s="1" t="s">
        <v>1084</v>
      </c>
      <c r="B489" s="16" t="s">
        <v>1085</v>
      </c>
      <c r="C489" s="1" t="s">
        <v>1395</v>
      </c>
      <c r="E489" s="5">
        <v>-51226.91</v>
      </c>
      <c r="G489" s="5">
        <v>22382.97</v>
      </c>
      <c r="I489" s="9">
        <f>(+E489-G489)</f>
        <v>-73609.88</v>
      </c>
      <c r="K489" s="21">
        <f>IF(G489&lt;0,IF(I489=0,0,IF(OR(G489=0,E489=0),"N.M.",IF(ABS(I489/G489)&gt;=10,"N.M.",I489/(-G489)))),IF(I489=0,0,IF(OR(G489=0,E489=0),"N.M.",IF(ABS(I489/G489)&gt;=10,"N.M.",I489/G489))))</f>
        <v>-3.2886556163011433</v>
      </c>
      <c r="M489" s="9">
        <v>-177155.18</v>
      </c>
      <c r="O489" s="9">
        <v>-267266.56</v>
      </c>
      <c r="Q489" s="9">
        <f>(+M489-O489)</f>
        <v>90111.38</v>
      </c>
      <c r="S489" s="21">
        <f>IF(O489&lt;0,IF(Q489=0,0,IF(OR(O489=0,M489=0),"N.M.",IF(ABS(Q489/O489)&gt;=10,"N.M.",Q489/(-O489)))),IF(Q489=0,0,IF(OR(O489=0,M489=0),"N.M.",IF(ABS(Q489/O489)&gt;=10,"N.M.",Q489/O489))))</f>
        <v>0.3371592016599458</v>
      </c>
      <c r="U489" s="9">
        <v>-117994.65000000001</v>
      </c>
      <c r="W489" s="9">
        <v>-35274.79</v>
      </c>
      <c r="Y489" s="9">
        <f>(+U489-W489)</f>
        <v>-82719.86000000002</v>
      </c>
      <c r="AA489" s="21">
        <f>IF(W489&lt;0,IF(Y489=0,0,IF(OR(W489=0,U489=0),"N.M.",IF(ABS(Y489/W489)&gt;=10,"N.M.",Y489/(-W489)))),IF(Y489=0,0,IF(OR(W489=0,U489=0),"N.M.",IF(ABS(Y489/W489)&gt;=10,"N.M.",Y489/W489))))</f>
        <v>-2.3450135351620807</v>
      </c>
      <c r="AC489" s="9">
        <v>-477029.84</v>
      </c>
      <c r="AE489" s="9">
        <v>-1543285.92</v>
      </c>
      <c r="AG489" s="9">
        <f>(+AC489-AE489)</f>
        <v>1066256.0799999998</v>
      </c>
      <c r="AI489" s="21">
        <f>IF(AE489&lt;0,IF(AG489=0,0,IF(OR(AE489=0,AC489=0),"N.M.",IF(ABS(AG489/AE489)&gt;=10,"N.M.",AG489/(-AE489)))),IF(AG489=0,0,IF(OR(AE489=0,AC489=0),"N.M.",IF(ABS(AG489/AE489)&gt;=10,"N.M.",AG489/AE489))))</f>
        <v>0.6908998949462326</v>
      </c>
    </row>
    <row r="490" spans="1:36" s="16" customFormat="1" ht="12.75">
      <c r="A490" s="16" t="s">
        <v>62</v>
      </c>
      <c r="C490" s="16" t="s">
        <v>1396</v>
      </c>
      <c r="D490" s="9"/>
      <c r="E490" s="9">
        <v>-51226.91</v>
      </c>
      <c r="F490" s="9"/>
      <c r="G490" s="9">
        <v>22382.97</v>
      </c>
      <c r="H490" s="9"/>
      <c r="I490" s="9">
        <f t="shared" si="152"/>
        <v>-73609.88</v>
      </c>
      <c r="J490" s="37" t="str">
        <f t="shared" si="153"/>
        <v>  </v>
      </c>
      <c r="K490" s="38">
        <f t="shared" si="154"/>
        <v>-3.2886556163011433</v>
      </c>
      <c r="L490" s="39"/>
      <c r="M490" s="9">
        <v>-177155.18</v>
      </c>
      <c r="N490" s="9"/>
      <c r="O490" s="9">
        <v>-267266.56</v>
      </c>
      <c r="P490" s="9"/>
      <c r="Q490" s="9">
        <f t="shared" si="155"/>
        <v>90111.38</v>
      </c>
      <c r="R490" s="37" t="str">
        <f t="shared" si="156"/>
        <v>  </v>
      </c>
      <c r="S490" s="38">
        <f t="shared" si="157"/>
        <v>0.3371592016599458</v>
      </c>
      <c r="T490" s="39"/>
      <c r="U490" s="9">
        <v>-117994.65000000001</v>
      </c>
      <c r="V490" s="9"/>
      <c r="W490" s="9">
        <v>-35274.79</v>
      </c>
      <c r="X490" s="9"/>
      <c r="Y490" s="9">
        <f t="shared" si="158"/>
        <v>-82719.86000000002</v>
      </c>
      <c r="Z490" s="37" t="str">
        <f t="shared" si="159"/>
        <v>  </v>
      </c>
      <c r="AA490" s="38">
        <f t="shared" si="160"/>
        <v>-2.3450135351620807</v>
      </c>
      <c r="AB490" s="39"/>
      <c r="AC490" s="9">
        <v>-477029.84</v>
      </c>
      <c r="AD490" s="9"/>
      <c r="AE490" s="9">
        <v>-1543285.92</v>
      </c>
      <c r="AF490" s="9"/>
      <c r="AG490" s="9">
        <f t="shared" si="161"/>
        <v>1066256.0799999998</v>
      </c>
      <c r="AH490" s="37" t="str">
        <f t="shared" si="162"/>
        <v>  </v>
      </c>
      <c r="AI490" s="38">
        <f t="shared" si="163"/>
        <v>0.6908998949462326</v>
      </c>
      <c r="AJ490" s="39"/>
    </row>
    <row r="491" spans="1:44" s="16" customFormat="1" ht="12.75">
      <c r="A491" s="77" t="s">
        <v>63</v>
      </c>
      <c r="C491" s="17" t="s">
        <v>64</v>
      </c>
      <c r="D491" s="18"/>
      <c r="E491" s="18">
        <v>3000162.6599999997</v>
      </c>
      <c r="F491" s="18"/>
      <c r="G491" s="18">
        <v>2417463.2399999998</v>
      </c>
      <c r="H491" s="18"/>
      <c r="I491" s="18">
        <f t="shared" si="152"/>
        <v>582699.4199999999</v>
      </c>
      <c r="J491" s="37" t="str">
        <f t="shared" si="153"/>
        <v>  </v>
      </c>
      <c r="K491" s="40">
        <f t="shared" si="154"/>
        <v>0.24103755141277763</v>
      </c>
      <c r="L491" s="39"/>
      <c r="M491" s="18">
        <v>10051124.62</v>
      </c>
      <c r="N491" s="18"/>
      <c r="O491" s="18">
        <v>13013911.149999999</v>
      </c>
      <c r="P491" s="18"/>
      <c r="Q491" s="18">
        <f t="shared" si="155"/>
        <v>-2962786.5299999993</v>
      </c>
      <c r="R491" s="37" t="str">
        <f t="shared" si="156"/>
        <v>  </v>
      </c>
      <c r="S491" s="40">
        <f t="shared" si="157"/>
        <v>-0.2276630365652988</v>
      </c>
      <c r="T491" s="39"/>
      <c r="U491" s="18">
        <v>5994169.879999999</v>
      </c>
      <c r="V491" s="18"/>
      <c r="W491" s="18">
        <v>4856740.22</v>
      </c>
      <c r="X491" s="18"/>
      <c r="Y491" s="18">
        <f t="shared" si="158"/>
        <v>1137429.6599999992</v>
      </c>
      <c r="Z491" s="37" t="str">
        <f t="shared" si="159"/>
        <v>  </v>
      </c>
      <c r="AA491" s="40">
        <f t="shared" si="160"/>
        <v>0.23419610859894813</v>
      </c>
      <c r="AB491" s="39"/>
      <c r="AC491" s="18">
        <v>34949866.78</v>
      </c>
      <c r="AD491" s="18"/>
      <c r="AE491" s="18">
        <v>34910129.88000001</v>
      </c>
      <c r="AF491" s="18"/>
      <c r="AG491" s="18">
        <f t="shared" si="161"/>
        <v>39736.89999999106</v>
      </c>
      <c r="AH491" s="37" t="str">
        <f t="shared" si="162"/>
        <v>  </v>
      </c>
      <c r="AI491" s="40">
        <f t="shared" si="163"/>
        <v>0.0011382627373940624</v>
      </c>
      <c r="AJ491" s="39"/>
      <c r="AL491" s="1"/>
      <c r="AM491" s="1"/>
      <c r="AN491" s="1"/>
      <c r="AO491" s="1"/>
      <c r="AP491" s="1"/>
      <c r="AQ491" s="1"/>
      <c r="AR491" s="1"/>
    </row>
    <row r="492" spans="4:44" s="16" customFormat="1" ht="12.75">
      <c r="D492" s="9"/>
      <c r="E492" s="43" t="str">
        <f>IF(ABS(E475+E477+E479+E481+E483+E484+E487+E488+E490-E488-E491)&gt;$AO$507,$AO$510," ")</f>
        <v> </v>
      </c>
      <c r="F492" s="28"/>
      <c r="G492" s="43" t="str">
        <f>IF(ABS(G475+G477+G479+G481+G483+G484+G487+G488+G490-G488-G491)&gt;$AO$507,$AO$510," ")</f>
        <v> </v>
      </c>
      <c r="H492" s="42"/>
      <c r="I492" s="43" t="str">
        <f>IF(ABS(I475+I477+I479+I481+I483+I484+I487+I488+I490-I488-I491)&gt;$AO$507,$AO$510," ")</f>
        <v> </v>
      </c>
      <c r="J492" s="9"/>
      <c r="K492" s="21"/>
      <c r="L492" s="11"/>
      <c r="M492" s="43" t="str">
        <f>IF(ABS(M475+M477+M479+M481+M483+M484+M487+M488+M490-M488-M491)&gt;$AO$507,$AO$510," ")</f>
        <v> </v>
      </c>
      <c r="N492" s="42"/>
      <c r="O492" s="43" t="str">
        <f>IF(ABS(O475+O477+O479+O481+O483+O484+O487+O488+O490-O488-O491)&gt;$AO$507,$AO$510," ")</f>
        <v> </v>
      </c>
      <c r="P492" s="28"/>
      <c r="Q492" s="43" t="str">
        <f>IF(ABS(Q475+Q477+Q479+Q481+Q483+Q484+Q487+Q488+Q490-Q488-Q491)&gt;$AO$507,$AO$510," ")</f>
        <v> </v>
      </c>
      <c r="R492" s="9"/>
      <c r="S492" s="21"/>
      <c r="T492" s="9"/>
      <c r="U492" s="43" t="str">
        <f>IF(ABS(U475+U477+U479+U481+U483+U484+U487+U488+U490-U488-U491)&gt;$AO$507,$AO$510," ")</f>
        <v> </v>
      </c>
      <c r="V492" s="28"/>
      <c r="W492" s="43" t="str">
        <f>IF(ABS(W475+W477+W479+W481+W483+W484+W487+W488+W490-W488-W491)&gt;$AO$507,$AO$510," ")</f>
        <v> </v>
      </c>
      <c r="X492" s="28"/>
      <c r="Y492" s="43" t="str">
        <f>IF(ABS(Y475+Y477+Y479+Y481+Y483+Y484+Y487+Y488+Y490-Y488-Y491)&gt;$AO$507,$AO$510," ")</f>
        <v> </v>
      </c>
      <c r="Z492" s="9"/>
      <c r="AA492" s="21"/>
      <c r="AB492" s="9"/>
      <c r="AC492" s="43" t="str">
        <f>IF(ABS(AC475+AC477+AC479+AC481+AC483+AC484+AC487+AC488+AC490-AC488-AC491)&gt;$AO$507,$AO$510," ")</f>
        <v> </v>
      </c>
      <c r="AD492" s="28"/>
      <c r="AE492" s="43" t="str">
        <f>IF(ABS(AE475+AE477+AE479+AE481+AE483+AE484+AE487+AE488+AE490-AE488-AE491)&gt;$AO$507,$AO$510," ")</f>
        <v> </v>
      </c>
      <c r="AF492" s="42"/>
      <c r="AG492" s="43" t="str">
        <f>IF(ABS(AG475+AG477+AG479+AG481+AG483+AG484+AG487+AG488+AG490-AG488-AG491)&gt;$AO$507,$AO$510," ")</f>
        <v> </v>
      </c>
      <c r="AH492" s="9"/>
      <c r="AI492" s="21"/>
      <c r="AL492" s="1"/>
      <c r="AM492" s="1"/>
      <c r="AN492" s="1"/>
      <c r="AO492" s="1"/>
      <c r="AP492" s="1"/>
      <c r="AQ492" s="1"/>
      <c r="AR492" s="1"/>
    </row>
    <row r="493" spans="1:44" s="16" customFormat="1" ht="12.75">
      <c r="A493" s="77" t="s">
        <v>84</v>
      </c>
      <c r="C493" s="17" t="s">
        <v>83</v>
      </c>
      <c r="D493" s="9"/>
      <c r="E493" s="18">
        <v>0</v>
      </c>
      <c r="F493" s="18"/>
      <c r="G493" s="18">
        <v>0</v>
      </c>
      <c r="H493" s="18"/>
      <c r="I493" s="18">
        <f>(+E493-G493)</f>
        <v>0</v>
      </c>
      <c r="J493" s="37" t="str">
        <f>IF((+E493-G493)=(I493),"  ",$AO$511)</f>
        <v>  </v>
      </c>
      <c r="K493" s="40">
        <f>IF(G493&lt;0,IF(I493=0,0,IF(OR(G493=0,E493=0),"N.M.",IF(ABS(I493/G493)&gt;=10,"N.M.",I493/(-G493)))),IF(I493=0,0,IF(OR(G493=0,E493=0),"N.M.",IF(ABS(I493/G493)&gt;=10,"N.M.",I493/G493))))</f>
        <v>0</v>
      </c>
      <c r="L493" s="39"/>
      <c r="M493" s="18">
        <v>0</v>
      </c>
      <c r="N493" s="18"/>
      <c r="O493" s="18">
        <v>0</v>
      </c>
      <c r="P493" s="18"/>
      <c r="Q493" s="18">
        <f>(+M493-O493)</f>
        <v>0</v>
      </c>
      <c r="R493" s="37" t="str">
        <f>IF((+M493-O493)=(Q493),"  ",$AO$511)</f>
        <v>  </v>
      </c>
      <c r="S493" s="40">
        <f>IF(O493&lt;0,IF(Q493=0,0,IF(OR(O493=0,M493=0),"N.M.",IF(ABS(Q493/O493)&gt;=10,"N.M.",Q493/(-O493)))),IF(Q493=0,0,IF(OR(O493=0,M493=0),"N.M.",IF(ABS(Q493/O493)&gt;=10,"N.M.",Q493/O493))))</f>
        <v>0</v>
      </c>
      <c r="T493" s="39"/>
      <c r="U493" s="18">
        <v>0</v>
      </c>
      <c r="V493" s="18"/>
      <c r="W493" s="18">
        <v>0</v>
      </c>
      <c r="X493" s="18"/>
      <c r="Y493" s="18">
        <f>(+U493-W493)</f>
        <v>0</v>
      </c>
      <c r="Z493" s="37" t="str">
        <f>IF((+U493-W493)=(Y493),"  ",$AO$511)</f>
        <v>  </v>
      </c>
      <c r="AA493" s="40">
        <f>IF(W493&lt;0,IF(Y493=0,0,IF(OR(W493=0,U493=0),"N.M.",IF(ABS(Y493/W493)&gt;=10,"N.M.",Y493/(-W493)))),IF(Y493=0,0,IF(OR(W493=0,U493=0),"N.M.",IF(ABS(Y493/W493)&gt;=10,"N.M.",Y493/W493))))</f>
        <v>0</v>
      </c>
      <c r="AB493" s="39"/>
      <c r="AC493" s="18">
        <v>0</v>
      </c>
      <c r="AD493" s="18"/>
      <c r="AE493" s="18">
        <v>0</v>
      </c>
      <c r="AF493" s="18"/>
      <c r="AG493" s="18">
        <f>(+AC493-AE493)</f>
        <v>0</v>
      </c>
      <c r="AH493" s="37" t="str">
        <f>IF((+AC493-AE493)=(AG493),"  ",$AO$511)</f>
        <v>  </v>
      </c>
      <c r="AI493" s="40">
        <f>IF(AE493&lt;0,IF(AG493=0,0,IF(OR(AE493=0,AC493=0),"N.M.",IF(ABS(AG493/AE493)&gt;=10,"N.M.",AG493/(-AE493)))),IF(AG493=0,0,IF(OR(AE493=0,AC493=0),"N.M.",IF(ABS(AG493/AE493)&gt;=10,"N.M.",AG493/AE493))))</f>
        <v>0</v>
      </c>
      <c r="AL493" s="1"/>
      <c r="AM493" s="1"/>
      <c r="AN493" s="1"/>
      <c r="AO493" s="1"/>
      <c r="AP493" s="1"/>
      <c r="AQ493" s="1"/>
      <c r="AR493" s="1"/>
    </row>
    <row r="494" spans="4:44" s="16" customFormat="1" ht="12.75">
      <c r="D494" s="9"/>
      <c r="E494" s="43"/>
      <c r="F494" s="28"/>
      <c r="G494" s="43"/>
      <c r="H494" s="42"/>
      <c r="I494" s="43"/>
      <c r="J494" s="9"/>
      <c r="K494" s="21"/>
      <c r="L494" s="11"/>
      <c r="M494" s="43"/>
      <c r="N494" s="42"/>
      <c r="O494" s="43"/>
      <c r="P494" s="28"/>
      <c r="Q494" s="43"/>
      <c r="R494" s="9"/>
      <c r="S494" s="21"/>
      <c r="T494" s="9"/>
      <c r="U494" s="43"/>
      <c r="V494" s="28"/>
      <c r="W494" s="43"/>
      <c r="X494" s="28"/>
      <c r="Y494" s="43"/>
      <c r="Z494" s="9"/>
      <c r="AA494" s="21"/>
      <c r="AB494" s="9"/>
      <c r="AC494" s="43"/>
      <c r="AD494" s="28"/>
      <c r="AE494" s="43"/>
      <c r="AF494" s="42"/>
      <c r="AG494" s="43"/>
      <c r="AH494" s="9"/>
      <c r="AI494" s="21"/>
      <c r="AL494" s="1"/>
      <c r="AM494" s="1"/>
      <c r="AN494" s="1"/>
      <c r="AO494" s="1"/>
      <c r="AP494" s="1"/>
      <c r="AQ494" s="1"/>
      <c r="AR494" s="1"/>
    </row>
    <row r="495" spans="1:37" ht="12.75">
      <c r="A495" s="77" t="s">
        <v>65</v>
      </c>
      <c r="B495" s="16"/>
      <c r="C495" s="17" t="s">
        <v>66</v>
      </c>
      <c r="D495" s="18"/>
      <c r="E495" s="18">
        <v>4877711.834000009</v>
      </c>
      <c r="F495" s="18"/>
      <c r="G495" s="18">
        <v>-1724680.6899999995</v>
      </c>
      <c r="H495" s="18"/>
      <c r="I495" s="18">
        <f>+E495-G495</f>
        <v>6602392.524000009</v>
      </c>
      <c r="J495" s="37" t="str">
        <f>IF((+E495-G495)=(I495),"  ",$AO$511)</f>
        <v>  </v>
      </c>
      <c r="K495" s="40">
        <f>IF(G495&lt;0,IF(I495=0,0,IF(OR(G495=0,E495=0),"N.M.",IF(ABS(I495/G495)&gt;=10,"N.M.",I495/(-G495)))),IF(I495=0,0,IF(OR(G495=0,E495=0),"N.M.",IF(ABS(I495/G495)&gt;=10,"N.M.",I495/G495))))</f>
        <v>3.8281825512872243</v>
      </c>
      <c r="L495" s="39"/>
      <c r="M495" s="18">
        <v>16986718.083000004</v>
      </c>
      <c r="N495" s="18"/>
      <c r="O495" s="18">
        <v>-7960932.256999983</v>
      </c>
      <c r="P495" s="18"/>
      <c r="Q495" s="18">
        <f>+M495-O495</f>
        <v>24947650.33999999</v>
      </c>
      <c r="R495" s="37" t="str">
        <f>IF((+M495-O495)=(Q495),"  ",$AO$511)</f>
        <v>  </v>
      </c>
      <c r="S495" s="40">
        <f>IF(O495&lt;0,IF(Q495=0,0,IF(OR(O495=0,M495=0),"N.M.",IF(ABS(Q495/O495)&gt;=10,"N.M.",Q495/(-O495)))),IF(Q495=0,0,IF(OR(O495=0,M495=0),"N.M.",IF(ABS(Q495/O495)&gt;=10,"N.M.",Q495/O495))))</f>
        <v>3.1337599083403482</v>
      </c>
      <c r="T495" s="39"/>
      <c r="U495" s="18">
        <v>9935101.416999977</v>
      </c>
      <c r="V495" s="18"/>
      <c r="W495" s="18">
        <v>3510900.029000021</v>
      </c>
      <c r="X495" s="18"/>
      <c r="Y495" s="18">
        <f>+U495-W495</f>
        <v>6424201.387999956</v>
      </c>
      <c r="Z495" s="37" t="str">
        <f>IF((+U495-W495)=(Y495),"  ",$AO$511)</f>
        <v>  </v>
      </c>
      <c r="AA495" s="40">
        <f>IF(W495&lt;0,IF(Y495=0,0,IF(OR(W495=0,U495=0),"N.M.",IF(ABS(Y495/W495)&gt;=10,"N.M.",Y495/(-W495)))),IF(Y495=0,0,IF(OR(W495=0,U495=0),"N.M.",IF(ABS(Y495/W495)&gt;=10,"N.M.",Y495/W495))))</f>
        <v>1.8297876142687277</v>
      </c>
      <c r="AB495" s="39"/>
      <c r="AC495" s="18">
        <v>30359751.563000053</v>
      </c>
      <c r="AD495" s="18"/>
      <c r="AE495" s="18">
        <v>20856300.618999925</v>
      </c>
      <c r="AF495" s="18"/>
      <c r="AG495" s="18">
        <f>+AC495-AE495</f>
        <v>9503450.944000129</v>
      </c>
      <c r="AH495" s="37" t="str">
        <f>IF((+AC495-AE495)=(AG495),"  ",$AO$511)</f>
        <v>  </v>
      </c>
      <c r="AI495" s="40">
        <f>IF(AE495&lt;0,IF(AG495=0,0,IF(OR(AE495=0,AC495=0),"N.M.",IF(ABS(AG495/AE495)&gt;=10,"N.M.",AG495/(-AE495)))),IF(AG495=0,0,IF(OR(AE495=0,AC495=0),"N.M.",IF(ABS(AG495/AE495)&gt;=10,"N.M.",AG495/AE495))))</f>
        <v>0.4556633085420029</v>
      </c>
      <c r="AJ495" s="39"/>
      <c r="AK495" s="39"/>
    </row>
    <row r="496" spans="1:36" ht="12.75">
      <c r="A496" s="1" t="s">
        <v>67</v>
      </c>
      <c r="C496" s="1" t="s">
        <v>1397</v>
      </c>
      <c r="E496" s="5">
        <v>0</v>
      </c>
      <c r="G496" s="5">
        <v>0</v>
      </c>
      <c r="I496" s="9">
        <f>+E496-G496</f>
        <v>0</v>
      </c>
      <c r="J496" s="44" t="str">
        <f>IF((+E496-G496)=(I496),"  ",$AO$511)</f>
        <v>  </v>
      </c>
      <c r="K496" s="38">
        <f>IF(G496&lt;0,IF(I496=0,0,IF(OR(G496=0,E496=0),"N.M.",IF(ABS(I496/G496)&gt;=10,"N.M.",I496/(-G496)))),IF(I496=0,0,IF(OR(G496=0,E496=0),"N.M.",IF(ABS(I496/G496)&gt;=10,"N.M.",I496/G496))))</f>
        <v>0</v>
      </c>
      <c r="L496" s="45"/>
      <c r="M496" s="5">
        <v>0</v>
      </c>
      <c r="N496" s="9"/>
      <c r="O496" s="5">
        <v>0</v>
      </c>
      <c r="P496" s="9"/>
      <c r="Q496" s="9">
        <f>+M496-O496</f>
        <v>0</v>
      </c>
      <c r="R496" s="44" t="str">
        <f>IF((+M496-O496)=(Q496),"  ",$AO$511)</f>
        <v>  </v>
      </c>
      <c r="S496" s="38">
        <f>IF(O496&lt;0,IF(Q496=0,0,IF(OR(O496=0,M496=0),"N.M.",IF(ABS(Q496/O496)&gt;=10,"N.M.",Q496/(-O496)))),IF(Q496=0,0,IF(OR(O496=0,M496=0),"N.M.",IF(ABS(Q496/O496)&gt;=10,"N.M.",Q496/O496))))</f>
        <v>0</v>
      </c>
      <c r="T496" s="45"/>
      <c r="U496" s="9">
        <v>0</v>
      </c>
      <c r="W496" s="9">
        <v>0</v>
      </c>
      <c r="Y496" s="9">
        <f>+U496-W496</f>
        <v>0</v>
      </c>
      <c r="Z496" s="44" t="str">
        <f>IF((+U496-W496)=(Y496),"  ",$AO$511)</f>
        <v>  </v>
      </c>
      <c r="AA496" s="38">
        <f>IF(W496&lt;0,IF(Y496=0,0,IF(OR(W496=0,U496=0),"N.M.",IF(ABS(Y496/W496)&gt;=10,"N.M.",Y496/(-W496)))),IF(Y496=0,0,IF(OR(W496=0,U496=0),"N.M.",IF(ABS(Y496/W496)&gt;=10,"N.M.",Y496/W496))))</f>
        <v>0</v>
      </c>
      <c r="AB496" s="45"/>
      <c r="AC496" s="9">
        <v>0</v>
      </c>
      <c r="AE496" s="9">
        <v>0</v>
      </c>
      <c r="AG496" s="9">
        <f>+AC496-AE496</f>
        <v>0</v>
      </c>
      <c r="AH496" s="44" t="str">
        <f>IF((+AC496-AE496)=(AG496),"  ",$AO$511)</f>
        <v>  </v>
      </c>
      <c r="AI496" s="38">
        <f>IF(AE496&lt;0,IF(AG496=0,0,IF(OR(AE496=0,AC496=0),"N.M.",IF(ABS(AG496/AE496)&gt;=10,"N.M.",AG496/(-AE496)))),IF(AG496=0,0,IF(OR(AE496=0,AC496=0),"N.M.",IF(ABS(AG496/AE496)&gt;=10,"N.M.",AG496/AE496))))</f>
        <v>0</v>
      </c>
      <c r="AJ496" s="45"/>
    </row>
    <row r="497" spans="3:36" ht="12.75">
      <c r="C497" s="2" t="s">
        <v>68</v>
      </c>
      <c r="D497" s="8"/>
      <c r="E497" s="8">
        <f>+E495-E496</f>
        <v>4877711.834000009</v>
      </c>
      <c r="F497" s="8"/>
      <c r="G497" s="8">
        <f>+G495-G496</f>
        <v>-1724680.6899999995</v>
      </c>
      <c r="H497" s="18"/>
      <c r="I497" s="18">
        <f>+E497-G497</f>
        <v>6602392.524000009</v>
      </c>
      <c r="J497" s="37" t="str">
        <f>IF((+E497-G497)=(I497),"  ",$AO$511)</f>
        <v>  </v>
      </c>
      <c r="K497" s="40">
        <f>IF(G497&lt;0,IF(I497=0,0,IF(OR(G497=0,E497=0),"N.M.",IF(ABS(I497/G497)&gt;=10,"N.M.",I497/(-G497)))),IF(I497=0,0,IF(OR(G497=0,E497=0),"N.M.",IF(ABS(I497/G497)&gt;=10,"N.M.",I497/G497))))</f>
        <v>3.8281825512872243</v>
      </c>
      <c r="L497" s="39"/>
      <c r="M497" s="8">
        <f>+M495-M496</f>
        <v>16986718.083000004</v>
      </c>
      <c r="N497" s="18"/>
      <c r="O497" s="8">
        <f>+O495-O496</f>
        <v>-7960932.256999983</v>
      </c>
      <c r="P497" s="18"/>
      <c r="Q497" s="18">
        <f>+M497-O497</f>
        <v>24947650.33999999</v>
      </c>
      <c r="R497" s="37" t="str">
        <f>IF((+M497-O497)=(Q497),"  ",$AO$511)</f>
        <v>  </v>
      </c>
      <c r="S497" s="40">
        <f>IF(O497&lt;0,IF(Q497=0,0,IF(OR(O497=0,M497=0),"N.M.",IF(ABS(Q497/O497)&gt;=10,"N.M.",Q497/(-O497)))),IF(Q497=0,0,IF(OR(O497=0,M497=0),"N.M.",IF(ABS(Q497/O497)&gt;=10,"N.M.",Q497/O497))))</f>
        <v>3.1337599083403482</v>
      </c>
      <c r="T497" s="39"/>
      <c r="U497" s="8">
        <f>+U495-U496</f>
        <v>9935101.416999977</v>
      </c>
      <c r="V497" s="18"/>
      <c r="W497" s="8">
        <f>+W495-W496</f>
        <v>3510900.029000021</v>
      </c>
      <c r="X497" s="18"/>
      <c r="Y497" s="18">
        <f>+U497-W497</f>
        <v>6424201.387999956</v>
      </c>
      <c r="Z497" s="37" t="str">
        <f>IF((+U497-W497)=(Y497),"  ",$AO$511)</f>
        <v>  </v>
      </c>
      <c r="AA497" s="40">
        <f>IF(W497&lt;0,IF(Y497=0,0,IF(OR(W497=0,U497=0),"N.M.",IF(ABS(Y497/W497)&gt;=10,"N.M.",Y497/(-W497)))),IF(Y497=0,0,IF(OR(W497=0,U497=0),"N.M.",IF(ABS(Y497/W497)&gt;=10,"N.M.",Y497/W497))))</f>
        <v>1.8297876142687277</v>
      </c>
      <c r="AB497" s="39"/>
      <c r="AC497" s="8">
        <f>+AC495-AC496</f>
        <v>30359751.563000053</v>
      </c>
      <c r="AD497" s="18"/>
      <c r="AE497" s="8">
        <f>+AE495-AE496</f>
        <v>20856300.618999925</v>
      </c>
      <c r="AF497" s="18"/>
      <c r="AG497" s="18">
        <f>+AC497-AE497</f>
        <v>9503450.944000129</v>
      </c>
      <c r="AH497" s="37" t="str">
        <f>IF((+AC497-AE497)=(AG497),"  ",$AO$511)</f>
        <v>  </v>
      </c>
      <c r="AI497" s="40">
        <f>IF(AE497&lt;0,IF(AG497=0,0,IF(OR(AE497=0,AC497=0),"N.M.",IF(ABS(AG497/AE497)&gt;=10,"N.M.",AG497/(-AE497)))),IF(AG497=0,0,IF(OR(AE497=0,AC497=0),"N.M.",IF(ABS(AG497/AE497)&gt;=10,"N.M.",AG497/AE497))))</f>
        <v>0.4556633085420029</v>
      </c>
      <c r="AJ497" s="39"/>
    </row>
    <row r="498" spans="5:37" ht="12.75">
      <c r="E498" s="41" t="str">
        <f>IF(ABS(E470-E491+E493-E495)&gt;$AO$507,$AO$510," ")</f>
        <v> </v>
      </c>
      <c r="F498" s="27"/>
      <c r="G498" s="41" t="str">
        <f>IF(ABS(G470-G491+G493-G495)&gt;$AO$507,$AO$510," ")</f>
        <v> </v>
      </c>
      <c r="H498" s="42"/>
      <c r="I498" s="41" t="str">
        <f>IF(ABS(I470-I491+I493-I495)&gt;$AO$507,$AO$510," ")</f>
        <v> </v>
      </c>
      <c r="M498" s="41" t="str">
        <f>IF(ABS(M470-M491+M493-M495)&gt;$AO$507,$AO$510," ")</f>
        <v> </v>
      </c>
      <c r="N498" s="46"/>
      <c r="O498" s="41" t="str">
        <f>IF(ABS(O470-O491+O493-O495)&gt;$AO$507,$AO$510," ")</f>
        <v> </v>
      </c>
      <c r="P498" s="29"/>
      <c r="Q498" s="41" t="str">
        <f>IF(ABS(Q470-Q491+Q493-Q495)&gt;$AO$507,$AO$510," ")</f>
        <v> </v>
      </c>
      <c r="U498" s="41" t="str">
        <f>IF(ABS(U470-U491+U493-U495)&gt;$AO$507,$AO$510," ")</f>
        <v> </v>
      </c>
      <c r="V498" s="28"/>
      <c r="W498" s="41" t="str">
        <f>IF(ABS(W470-W491+W493-W495)&gt;$AO$507,$AO$510," ")</f>
        <v> </v>
      </c>
      <c r="X498" s="28"/>
      <c r="Y498" s="41" t="str">
        <f>IF(ABS(Y470-Y491+Y493-Y495)&gt;$AO$507,$AO$510," ")</f>
        <v> </v>
      </c>
      <c r="AC498" s="41" t="str">
        <f>IF(ABS(AC470-AC491+AC493-AC495)&gt;$AO$507,$AO$510," ")</f>
        <v> </v>
      </c>
      <c r="AD498" s="28"/>
      <c r="AE498" s="41" t="str">
        <f>IF(ABS(AE470-AE491+AE493-AE495)&gt;$AO$507,$AO$510," ")</f>
        <v> </v>
      </c>
      <c r="AF498" s="42"/>
      <c r="AG498" s="41" t="str">
        <f>IF(ABS(AG470-AG491+AG493-AG495)&gt;$AO$507,$AO$510," ")</f>
        <v> </v>
      </c>
      <c r="AK498" s="31"/>
    </row>
    <row r="499" spans="3:15" ht="12.75">
      <c r="C499" s="2" t="s">
        <v>69</v>
      </c>
      <c r="M499" s="5"/>
      <c r="O499" s="5"/>
    </row>
    <row r="500" spans="5:40" ht="12.75">
      <c r="E500" s="5" t="s">
        <v>13</v>
      </c>
      <c r="O500" s="5"/>
      <c r="AK500" s="31"/>
      <c r="AL500" s="31"/>
      <c r="AM500" s="31"/>
      <c r="AN500" s="31"/>
    </row>
    <row r="501" spans="3:40" ht="12.75">
      <c r="C501" s="1" t="s">
        <v>13</v>
      </c>
      <c r="E501" s="5" t="s">
        <v>13</v>
      </c>
      <c r="O501" s="5"/>
      <c r="AK501" s="31"/>
      <c r="AL501" s="31"/>
      <c r="AM501" s="31"/>
      <c r="AN501" s="31"/>
    </row>
    <row r="502" spans="3:45" ht="12.75">
      <c r="C502" s="1" t="s">
        <v>13</v>
      </c>
      <c r="E502" s="5" t="s">
        <v>13</v>
      </c>
      <c r="AK502" s="47" t="s">
        <v>70</v>
      </c>
      <c r="AL502" s="48"/>
      <c r="AM502" s="48"/>
      <c r="AN502" s="26"/>
      <c r="AO502" s="48"/>
      <c r="AP502" s="48"/>
      <c r="AQ502" s="31"/>
      <c r="AR502" s="31"/>
      <c r="AS502" s="31"/>
    </row>
    <row r="503" spans="5:45" ht="12.75">
      <c r="E503" s="5" t="s">
        <v>13</v>
      </c>
      <c r="AK503" s="49"/>
      <c r="AL503" s="49"/>
      <c r="AM503" s="49"/>
      <c r="AN503" s="25"/>
      <c r="AO503" s="49"/>
      <c r="AP503" s="49"/>
      <c r="AQ503" s="31"/>
      <c r="AR503" s="31"/>
      <c r="AS503" s="31"/>
    </row>
    <row r="504" spans="5:53" ht="12.75">
      <c r="E504" s="5" t="s">
        <v>13</v>
      </c>
      <c r="AK504" s="50" t="s">
        <v>71</v>
      </c>
      <c r="AL504" s="49"/>
      <c r="AM504" s="49"/>
      <c r="AN504" s="49"/>
      <c r="AO504" s="119" t="s">
        <v>1399</v>
      </c>
      <c r="AP504" s="49"/>
      <c r="AQ504" s="31"/>
      <c r="AR504" s="31"/>
      <c r="AS504" s="31"/>
      <c r="AT504" s="2"/>
      <c r="AU504" s="2"/>
      <c r="AV504" s="2"/>
      <c r="AW504" s="2"/>
      <c r="AX504" s="2"/>
      <c r="AY504" s="2"/>
      <c r="AZ504" s="2"/>
      <c r="BA504" s="2"/>
    </row>
    <row r="505" spans="1:42" ht="12.75">
      <c r="A505" s="31"/>
      <c r="B505" s="31"/>
      <c r="C505" s="31"/>
      <c r="AK505" s="25"/>
      <c r="AL505" s="25"/>
      <c r="AM505" s="25"/>
      <c r="AN505" s="25"/>
      <c r="AO505" s="25"/>
      <c r="AP505" s="49"/>
    </row>
    <row r="506" spans="1:42" ht="12.75">
      <c r="A506" s="31"/>
      <c r="B506" s="31"/>
      <c r="C506" s="31"/>
      <c r="AK506" s="25"/>
      <c r="AL506" s="25"/>
      <c r="AM506" s="25"/>
      <c r="AN506" s="25"/>
      <c r="AO506" s="25"/>
      <c r="AP506" s="49"/>
    </row>
    <row r="507" spans="1:42" ht="12.75">
      <c r="A507" s="31"/>
      <c r="B507" s="31"/>
      <c r="C507" s="31"/>
      <c r="AK507" s="51" t="s">
        <v>72</v>
      </c>
      <c r="AL507" s="25"/>
      <c r="AM507" s="49"/>
      <c r="AN507" s="49"/>
      <c r="AO507" s="25">
        <v>0.001</v>
      </c>
      <c r="AP507" s="49"/>
    </row>
    <row r="508" spans="1:42" ht="12.75">
      <c r="A508" s="31"/>
      <c r="B508" s="31"/>
      <c r="C508" s="31"/>
      <c r="AK508" s="51"/>
      <c r="AL508" s="25"/>
      <c r="AM508" s="25"/>
      <c r="AN508" s="25"/>
      <c r="AO508" s="25"/>
      <c r="AP508" s="49"/>
    </row>
    <row r="509" spans="1:42" ht="12.75">
      <c r="A509" s="31"/>
      <c r="B509" s="31"/>
      <c r="C509" s="31"/>
      <c r="AK509" s="25"/>
      <c r="AL509" s="25"/>
      <c r="AM509" s="25"/>
      <c r="AN509" s="25"/>
      <c r="AO509" s="25"/>
      <c r="AP509" s="49"/>
    </row>
    <row r="510" spans="1:42" ht="12.75">
      <c r="A510" s="31"/>
      <c r="B510" s="31"/>
      <c r="C510" s="31"/>
      <c r="AK510" s="51" t="s">
        <v>73</v>
      </c>
      <c r="AL510" s="51"/>
      <c r="AM510" s="49"/>
      <c r="AN510" s="49"/>
      <c r="AO510" s="52" t="s">
        <v>74</v>
      </c>
      <c r="AP510" s="49"/>
    </row>
    <row r="511" spans="1:42" ht="12.75">
      <c r="A511" s="31"/>
      <c r="B511" s="31"/>
      <c r="C511" s="31"/>
      <c r="AK511" s="51" t="s">
        <v>73</v>
      </c>
      <c r="AL511" s="25"/>
      <c r="AM511" s="25"/>
      <c r="AN511" s="49"/>
      <c r="AO511" s="52" t="s">
        <v>75</v>
      </c>
      <c r="AP511" s="49"/>
    </row>
    <row r="512" spans="1:42" ht="12.75">
      <c r="A512" s="31"/>
      <c r="B512" s="31"/>
      <c r="C512" s="31"/>
      <c r="AK512" s="51"/>
      <c r="AL512" s="25"/>
      <c r="AM512" s="25"/>
      <c r="AN512" s="52"/>
      <c r="AO512" s="25"/>
      <c r="AP512" s="49"/>
    </row>
    <row r="513" spans="1:42" ht="12.75">
      <c r="A513" s="31"/>
      <c r="B513" s="31"/>
      <c r="C513" s="31"/>
      <c r="AK513" s="25"/>
      <c r="AL513" s="25"/>
      <c r="AM513" s="25"/>
      <c r="AN513" s="25"/>
      <c r="AO513" s="25"/>
      <c r="AP513" s="49"/>
    </row>
    <row r="514" spans="1:42" ht="12.75">
      <c r="A514" s="31"/>
      <c r="B514" s="31"/>
      <c r="C514" s="31"/>
      <c r="AK514" s="51" t="s">
        <v>76</v>
      </c>
      <c r="AL514" s="25"/>
      <c r="AM514" s="25"/>
      <c r="AN514" s="49"/>
      <c r="AO514" s="53">
        <f>COUNTIF($E$414:$AJ$498,+AO510)</f>
        <v>0</v>
      </c>
      <c r="AP514" s="49"/>
    </row>
    <row r="515" spans="1:42" ht="12.75">
      <c r="A515" s="31"/>
      <c r="B515" s="31"/>
      <c r="C515" s="31"/>
      <c r="AK515" s="51" t="s">
        <v>76</v>
      </c>
      <c r="AL515" s="25"/>
      <c r="AM515" s="25"/>
      <c r="AN515" s="49"/>
      <c r="AO515" s="53">
        <f>COUNTIF($E$414:$AJ$498,+AO511)</f>
        <v>0</v>
      </c>
      <c r="AP515" s="49"/>
    </row>
    <row r="516" spans="1:42" ht="12.75">
      <c r="A516" s="31"/>
      <c r="B516" s="31"/>
      <c r="C516" s="31"/>
      <c r="AK516" s="49"/>
      <c r="AL516" s="49"/>
      <c r="AM516" s="49"/>
      <c r="AN516" s="49"/>
      <c r="AO516" s="54" t="s">
        <v>77</v>
      </c>
      <c r="AP516" s="49"/>
    </row>
    <row r="517" spans="1:42" ht="12.75">
      <c r="A517" s="31"/>
      <c r="B517" s="31"/>
      <c r="C517" s="31"/>
      <c r="AK517" s="51" t="s">
        <v>78</v>
      </c>
      <c r="AL517" s="25"/>
      <c r="AM517" s="25"/>
      <c r="AN517" s="49"/>
      <c r="AO517" s="53">
        <f>SUM(AO514:AO515)</f>
        <v>0</v>
      </c>
      <c r="AP517" s="49"/>
    </row>
    <row r="518" spans="1:42" ht="12.75">
      <c r="A518" s="31"/>
      <c r="B518" s="31"/>
      <c r="C518" s="31"/>
      <c r="AK518" s="49"/>
      <c r="AL518" s="25"/>
      <c r="AM518" s="25"/>
      <c r="AN518" s="25"/>
      <c r="AO518" s="55" t="s">
        <v>79</v>
      </c>
      <c r="AP518" s="49"/>
    </row>
    <row r="519" spans="1:42" ht="12.75">
      <c r="A519" s="31"/>
      <c r="B519" s="31"/>
      <c r="C519" s="31"/>
      <c r="AK519" s="80" t="s">
        <v>80</v>
      </c>
      <c r="AL519" s="81"/>
      <c r="AM519" s="81"/>
      <c r="AN519" s="82"/>
      <c r="AO519" s="81"/>
      <c r="AP519" s="83"/>
    </row>
    <row r="520" spans="1:42" ht="12.75">
      <c r="A520" s="31"/>
      <c r="B520" s="31"/>
      <c r="C520" s="31"/>
      <c r="AK520" s="84"/>
      <c r="AL520" s="84" t="s">
        <v>81</v>
      </c>
      <c r="AM520" s="84"/>
      <c r="AN520" s="120" t="s">
        <v>1400</v>
      </c>
      <c r="AO520" s="81"/>
      <c r="AP520" s="83"/>
    </row>
    <row r="521" spans="1:42" ht="12.75">
      <c r="A521" s="31"/>
      <c r="B521" s="31"/>
      <c r="C521" s="31"/>
      <c r="AK521" s="84"/>
      <c r="AL521" s="84" t="s">
        <v>82</v>
      </c>
      <c r="AM521" s="84"/>
      <c r="AN521" s="120" t="s">
        <v>1401</v>
      </c>
      <c r="AO521" s="81"/>
      <c r="AP521" s="83"/>
    </row>
    <row r="522" spans="1:42" ht="12.75">
      <c r="A522" s="31"/>
      <c r="B522" s="31"/>
      <c r="C522" s="31"/>
      <c r="AK522" s="87" t="s">
        <v>87</v>
      </c>
      <c r="AL522" s="88"/>
      <c r="AM522" s="88"/>
      <c r="AN522" s="88"/>
      <c r="AO522" s="89" t="str">
        <f>UPPER(TEXT(NvsElapsedTime,"hh:mm:ss"))</f>
        <v>00:00:52</v>
      </c>
      <c r="AP522" s="88"/>
    </row>
    <row r="523" spans="1:38" ht="12.75">
      <c r="A523" s="31"/>
      <c r="B523" s="31"/>
      <c r="C523" s="31"/>
      <c r="AL523" s="16"/>
    </row>
    <row r="524" spans="1:38" ht="12.75">
      <c r="A524" s="31"/>
      <c r="B524" s="31"/>
      <c r="C524" s="31"/>
      <c r="AL524" s="16"/>
    </row>
    <row r="525" spans="1:38" ht="12.75">
      <c r="A525" s="31"/>
      <c r="B525" s="31"/>
      <c r="C525" s="31"/>
      <c r="AL525" s="16"/>
    </row>
    <row r="526" spans="1:38" ht="12.75">
      <c r="A526" s="31"/>
      <c r="B526" s="31"/>
      <c r="C526" s="31"/>
      <c r="AL526" s="16"/>
    </row>
    <row r="527" spans="1:3" ht="12.75">
      <c r="A527" s="31"/>
      <c r="B527" s="31"/>
      <c r="C527" s="31"/>
    </row>
    <row r="528" spans="1:3" ht="12.75">
      <c r="A528" s="31"/>
      <c r="B528" s="31"/>
      <c r="C528" s="31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3" ht="12.75">
      <c r="A545" s="31"/>
      <c r="B545" s="31"/>
      <c r="C545" s="31"/>
    </row>
    <row r="546" spans="1:3" ht="12.75">
      <c r="A546" s="31"/>
      <c r="B546" s="31"/>
      <c r="C546" s="31"/>
    </row>
    <row r="547" spans="1:3" ht="12.75">
      <c r="A547" s="31"/>
      <c r="B547" s="31"/>
      <c r="C547" s="31"/>
    </row>
    <row r="548" spans="1:3" ht="12.75">
      <c r="A548" s="31"/>
      <c r="B548" s="31"/>
      <c r="C548" s="31"/>
    </row>
    <row r="549" spans="1:3" ht="12.75">
      <c r="A549" s="31"/>
      <c r="B549" s="31"/>
      <c r="C549" s="31"/>
    </row>
    <row r="550" spans="1:3" ht="12.75">
      <c r="A550" s="31"/>
      <c r="B550" s="31"/>
      <c r="C550" s="31"/>
    </row>
  </sheetData>
  <sheetProtection/>
  <printOptions horizontalCentered="1"/>
  <pageMargins left="0.25" right="0.25" top="0.95" bottom="0.52" header="0.85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2012-01-26T00:19:35Z</cp:lastPrinted>
  <dcterms:created xsi:type="dcterms:W3CDTF">1997-11-19T15:48:19Z</dcterms:created>
  <dcterms:modified xsi:type="dcterms:W3CDTF">2012-01-26T00:19:37Z</dcterms:modified>
  <cp:category/>
  <cp:version/>
  <cp:contentType/>
  <cp:contentStatus/>
</cp:coreProperties>
</file>