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"V2009-02-28"</definedName>
    <definedName name="NvsAutoDrillOk">"VN"</definedName>
    <definedName name="NvsDrillHyperLink" localSheetId="0">"http://psfinweb.aepsc.com/psp/fcm90prd_newwin/EMPLOYEE/ERP/c/REPORT_BOOKS.IC_RUN_DRILLDOWN.GBL?Action=A&amp;NVS_INSTANCE=1423870_1433347"</definedName>
    <definedName name="NvsElapsedTime">0.00038194443914108</definedName>
    <definedName name="NvsEndTime">39882.6197916667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"V2009-02-28"</definedName>
    <definedName name="NvsValTbl.CURRENCY_CD">"CURRENCY_CD_TBL"</definedName>
    <definedName name="_xlnm.Print_Area" localSheetId="0">'Sheet1'!$B$2:$H$519</definedName>
    <definedName name="_xlnm.Print_Titles" localSheetId="0">'Sheet1'!$B:$C,'Sheet1'!$2:$8</definedName>
    <definedName name="Reserved_Section">'Sheet1'!$AK$523:$AP$539</definedName>
  </definedNames>
  <calcPr fullCalcOnLoad="1"/>
</workbook>
</file>

<file path=xl/sharedStrings.xml><?xml version="1.0" encoding="utf-8"?>
<sst xmlns="http://schemas.openxmlformats.org/spreadsheetml/2006/main" count="1533" uniqueCount="1462">
  <si>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</si>
  <si>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</si>
  <si>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</si>
  <si>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</si>
  <si>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</si>
  <si>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</si>
  <si>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</si>
  <si>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</si>
  <si>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</si>
  <si>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</si>
  <si>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</si>
  <si>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</si>
  <si>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</si>
  <si>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</si>
  <si>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</si>
  <si>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</si>
  <si>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</si>
  <si>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</si>
  <si>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</si>
  <si>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</si>
  <si>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</si>
  <si>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</si>
  <si>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</si>
  <si>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</si>
  <si>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</si>
  <si>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</si>
  <si>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</si>
  <si>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</si>
  <si>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</si>
  <si>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</si>
  <si>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</si>
  <si>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</si>
  <si>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</si>
  <si>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</si>
  <si>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</si>
  <si>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</si>
  <si>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</si>
  <si>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</si>
  <si>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</si>
  <si>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</si>
  <si>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</si>
  <si>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</si>
  <si>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</si>
  <si>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</si>
  <si>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</si>
  <si>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</si>
  <si>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</si>
  <si>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</si>
  <si>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</si>
  <si>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</si>
  <si>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</si>
  <si>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</si>
  <si>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</si>
  <si>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</si>
  <si>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</si>
  <si>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</si>
  <si>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</si>
  <si>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</si>
  <si>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</si>
  <si>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</si>
  <si>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</si>
  <si>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</si>
  <si>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</si>
  <si>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</si>
  <si>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</si>
  <si>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</si>
  <si>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</si>
  <si>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</si>
  <si>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</si>
  <si>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</si>
  <si>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</si>
  <si>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</si>
  <si>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</si>
  <si>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</si>
  <si>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</si>
  <si>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</si>
  <si>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</si>
  <si>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</si>
  <si>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</si>
  <si>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</si>
  <si>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</si>
  <si>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</si>
  <si>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</si>
  <si>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</si>
  <si>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</si>
  <si>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</si>
  <si>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</si>
  <si>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</si>
  <si>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</si>
  <si>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</si>
  <si>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</si>
  <si>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</si>
  <si>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</si>
  <si>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</si>
  <si>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</si>
  <si>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</si>
  <si>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</si>
  <si>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%,V4118002</t>
  </si>
  <si>
    <t>4118002</t>
  </si>
  <si>
    <t>%,V4118003</t>
  </si>
  <si>
    <t>4118003</t>
  </si>
  <si>
    <t>%,V4119000</t>
  </si>
  <si>
    <t>4119000</t>
  </si>
  <si>
    <t>%,V4400001</t>
  </si>
  <si>
    <t>4400001</t>
  </si>
  <si>
    <t>%,V4400002</t>
  </si>
  <si>
    <t>4400002</t>
  </si>
  <si>
    <t>%,V4400005</t>
  </si>
  <si>
    <t>4400005</t>
  </si>
  <si>
    <t>%,V4420001</t>
  </si>
  <si>
    <t>4420001</t>
  </si>
  <si>
    <t>%,V4420002</t>
  </si>
  <si>
    <t>4420002</t>
  </si>
  <si>
    <t>%,V4420004</t>
  </si>
  <si>
    <t>4420004</t>
  </si>
  <si>
    <t>%,V4420006</t>
  </si>
  <si>
    <t>4420006</t>
  </si>
  <si>
    <t>%,V4420007</t>
  </si>
  <si>
    <t>4420007</t>
  </si>
  <si>
    <t>%,V4420013</t>
  </si>
  <si>
    <t>4420013</t>
  </si>
  <si>
    <t>%,V4420016</t>
  </si>
  <si>
    <t>4420016</t>
  </si>
  <si>
    <t>%,V4440000</t>
  </si>
  <si>
    <t>4440000</t>
  </si>
  <si>
    <t>%,V4440002</t>
  </si>
  <si>
    <t>4440002</t>
  </si>
  <si>
    <t>%,V4470002</t>
  </si>
  <si>
    <t>4470002</t>
  </si>
  <si>
    <t>%,V4470004</t>
  </si>
  <si>
    <t>4470004</t>
  </si>
  <si>
    <t>%,V4470005</t>
  </si>
  <si>
    <t>4470005</t>
  </si>
  <si>
    <t>%,V4470006</t>
  </si>
  <si>
    <t>4470006</t>
  </si>
  <si>
    <t>%,V4470007</t>
  </si>
  <si>
    <t>4470007</t>
  </si>
  <si>
    <t>%,V4470010</t>
  </si>
  <si>
    <t>4470010</t>
  </si>
  <si>
    <t>%,V4470011</t>
  </si>
  <si>
    <t>4470011</t>
  </si>
  <si>
    <t>%,V4470026</t>
  </si>
  <si>
    <t>4470026</t>
  </si>
  <si>
    <t>%,V4470027</t>
  </si>
  <si>
    <t>4470027</t>
  </si>
  <si>
    <t>%,V4470028</t>
  </si>
  <si>
    <t>4470028</t>
  </si>
  <si>
    <t>%,V4470033</t>
  </si>
  <si>
    <t>4470033</t>
  </si>
  <si>
    <t>%,V4470064</t>
  </si>
  <si>
    <t>4470064</t>
  </si>
  <si>
    <t>%,V4470066</t>
  </si>
  <si>
    <t>4470066</t>
  </si>
  <si>
    <t>%,V4470081</t>
  </si>
  <si>
    <t>4470081</t>
  </si>
  <si>
    <t>%,V4470082</t>
  </si>
  <si>
    <t>4470082</t>
  </si>
  <si>
    <t>%,V4470089</t>
  </si>
  <si>
    <t>4470089</t>
  </si>
  <si>
    <t>%,V4470090</t>
  </si>
  <si>
    <t>4470090</t>
  </si>
  <si>
    <t>%,V4470091</t>
  </si>
  <si>
    <t>4470091</t>
  </si>
  <si>
    <t>%,V4470092</t>
  </si>
  <si>
    <t>4470092</t>
  </si>
  <si>
    <t>%,V4470093</t>
  </si>
  <si>
    <t>4470093</t>
  </si>
  <si>
    <t>%,V4470094</t>
  </si>
  <si>
    <t>4470094</t>
  </si>
  <si>
    <t>%,V4470095</t>
  </si>
  <si>
    <t>4470095</t>
  </si>
  <si>
    <t>%,V4470098</t>
  </si>
  <si>
    <t>4470098</t>
  </si>
  <si>
    <t>%,V4470099</t>
  </si>
  <si>
    <t>4470099</t>
  </si>
  <si>
    <t>%,V4470100</t>
  </si>
  <si>
    <t>4470100</t>
  </si>
  <si>
    <t>%,V4470101</t>
  </si>
  <si>
    <t>4470101</t>
  </si>
  <si>
    <t>%,V4470103</t>
  </si>
  <si>
    <t>4470103</t>
  </si>
  <si>
    <t>%,V4470106</t>
  </si>
  <si>
    <t>4470106</t>
  </si>
  <si>
    <t>%,V4470107</t>
  </si>
  <si>
    <t>4470107</t>
  </si>
  <si>
    <t>%,V4470109</t>
  </si>
  <si>
    <t>4470109</t>
  </si>
  <si>
    <t>%,V4470110</t>
  </si>
  <si>
    <t>4470110</t>
  </si>
  <si>
    <t>%,V4470112</t>
  </si>
  <si>
    <t>4470112</t>
  </si>
  <si>
    <t>%,V4470114</t>
  </si>
  <si>
    <t>4470114</t>
  </si>
  <si>
    <t>%,V4470115</t>
  </si>
  <si>
    <t>4470115</t>
  </si>
  <si>
    <t>%,V4470116</t>
  </si>
  <si>
    <t>4470116</t>
  </si>
  <si>
    <t>%,V4470117</t>
  </si>
  <si>
    <t>4470117</t>
  </si>
  <si>
    <t>%,V4470118</t>
  </si>
  <si>
    <t>4470118</t>
  </si>
  <si>
    <t>%,V4470124</t>
  </si>
  <si>
    <t>4470124</t>
  </si>
  <si>
    <t>%,V4470125</t>
  </si>
  <si>
    <t>4470125</t>
  </si>
  <si>
    <t>%,V4470126</t>
  </si>
  <si>
    <t>4470126</t>
  </si>
  <si>
    <t>%,V4470131</t>
  </si>
  <si>
    <t>4470131</t>
  </si>
  <si>
    <t>%,V4470141</t>
  </si>
  <si>
    <t>4470141</t>
  </si>
  <si>
    <t>%,V4470143</t>
  </si>
  <si>
    <t>4470143</t>
  </si>
  <si>
    <t>%,V4470144</t>
  </si>
  <si>
    <t>4470144</t>
  </si>
  <si>
    <t>%,V4470150</t>
  </si>
  <si>
    <t>4470150</t>
  </si>
  <si>
    <t>%,V4470155</t>
  </si>
  <si>
    <t>4470155</t>
  </si>
  <si>
    <t>%,V4470156</t>
  </si>
  <si>
    <t>4470156</t>
  </si>
  <si>
    <t>%,V4470166</t>
  </si>
  <si>
    <t>4470166</t>
  </si>
  <si>
    <t>%,V4470167</t>
  </si>
  <si>
    <t>4470167</t>
  </si>
  <si>
    <t>%,V4470168</t>
  </si>
  <si>
    <t>4470168</t>
  </si>
  <si>
    <t>%,V4470169</t>
  </si>
  <si>
    <t>4470169</t>
  </si>
  <si>
    <t>%,V4470170</t>
  </si>
  <si>
    <t>4470170</t>
  </si>
  <si>
    <t>%,V4470202</t>
  </si>
  <si>
    <t>4470202</t>
  </si>
  <si>
    <t>%,V4470203</t>
  </si>
  <si>
    <t>4470203</t>
  </si>
  <si>
    <t>%,V4470204</t>
  </si>
  <si>
    <t>4470204</t>
  </si>
  <si>
    <t>%,V4470205</t>
  </si>
  <si>
    <t>4470205</t>
  </si>
  <si>
    <t>%,V4470206</t>
  </si>
  <si>
    <t>4470206</t>
  </si>
  <si>
    <t>%,V4470207</t>
  </si>
  <si>
    <t>4470207</t>
  </si>
  <si>
    <t>%,V4470208</t>
  </si>
  <si>
    <t>4470208</t>
  </si>
  <si>
    <t>%,V4470209</t>
  </si>
  <si>
    <t>4470209</t>
  </si>
  <si>
    <t>%,V4470210</t>
  </si>
  <si>
    <t>4470210</t>
  </si>
  <si>
    <t>%,V4470211</t>
  </si>
  <si>
    <t>4470211</t>
  </si>
  <si>
    <t>%,V4470212</t>
  </si>
  <si>
    <t>4470212</t>
  </si>
  <si>
    <t>%,V4470214</t>
  </si>
  <si>
    <t>4470214</t>
  </si>
  <si>
    <t>%,V4470215</t>
  </si>
  <si>
    <t>4470215</t>
  </si>
  <si>
    <t>%,V4470216</t>
  </si>
  <si>
    <t>4470216</t>
  </si>
  <si>
    <t>%,V4500000</t>
  </si>
  <si>
    <t>4500000</t>
  </si>
  <si>
    <t>%,V4510001</t>
  </si>
  <si>
    <t>4510001</t>
  </si>
  <si>
    <t>%,V4540002</t>
  </si>
  <si>
    <t>4540002</t>
  </si>
  <si>
    <t>%,V4540004</t>
  </si>
  <si>
    <t>4540004</t>
  </si>
  <si>
    <t>%,V4560007</t>
  </si>
  <si>
    <t>4560007</t>
  </si>
  <si>
    <t>%,V4560012</t>
  </si>
  <si>
    <t>4560012</t>
  </si>
  <si>
    <t>%,V4560013</t>
  </si>
  <si>
    <t>4560013</t>
  </si>
  <si>
    <t>%,V4560015</t>
  </si>
  <si>
    <t>4560015</t>
  </si>
  <si>
    <t>%,V4560016</t>
  </si>
  <si>
    <t>4560016</t>
  </si>
  <si>
    <t>%,V4560041</t>
  </si>
  <si>
    <t>4560041</t>
  </si>
  <si>
    <t>%,V4560049</t>
  </si>
  <si>
    <t>4560049</t>
  </si>
  <si>
    <t>%,V4560050</t>
  </si>
  <si>
    <t>4560050</t>
  </si>
  <si>
    <t>%,V4560058</t>
  </si>
  <si>
    <t>4560058</t>
  </si>
  <si>
    <t>%,V4560060</t>
  </si>
  <si>
    <t>4560060</t>
  </si>
  <si>
    <t>%,V4560062</t>
  </si>
  <si>
    <t>4560062</t>
  </si>
  <si>
    <t>%,V4560064</t>
  </si>
  <si>
    <t>4560064</t>
  </si>
  <si>
    <t>%,V4560068</t>
  </si>
  <si>
    <t>4560068</t>
  </si>
  <si>
    <t>%,V4560085</t>
  </si>
  <si>
    <t>4560085</t>
  </si>
  <si>
    <t>%,V4560095</t>
  </si>
  <si>
    <t>4560095</t>
  </si>
  <si>
    <t>%,V4560109</t>
  </si>
  <si>
    <t>4560109</t>
  </si>
  <si>
    <t>%,V4560111</t>
  </si>
  <si>
    <t>4560111</t>
  </si>
  <si>
    <t>%,V4561002</t>
  </si>
  <si>
    <t>4561002</t>
  </si>
  <si>
    <t>%,V4561003</t>
  </si>
  <si>
    <t>4561003</t>
  </si>
  <si>
    <t>%,V4561005</t>
  </si>
  <si>
    <t>4561005</t>
  </si>
  <si>
    <t>%,V4561006</t>
  </si>
  <si>
    <t>4561006</t>
  </si>
  <si>
    <t>%,V4561007</t>
  </si>
  <si>
    <t>4561007</t>
  </si>
  <si>
    <t>%,V4561019</t>
  </si>
  <si>
    <t>4561019</t>
  </si>
  <si>
    <t>%,V4561030</t>
  </si>
  <si>
    <t>4561030</t>
  </si>
  <si>
    <t>%,V4470001</t>
  </si>
  <si>
    <t>4470001</t>
  </si>
  <si>
    <t>%,V4470035</t>
  </si>
  <si>
    <t>4470035</t>
  </si>
  <si>
    <t>%,V4470128</t>
  </si>
  <si>
    <t>4470128</t>
  </si>
  <si>
    <t>%,V4540001</t>
  </si>
  <si>
    <t>4540001</t>
  </si>
  <si>
    <t>%,V4491003</t>
  </si>
  <si>
    <t>4491003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</si>
  <si>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</si>
  <si>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</si>
  <si>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</si>
  <si>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</si>
  <si>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</si>
  <si>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</si>
  <si>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</si>
  <si>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</si>
  <si>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</si>
  <si>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</si>
  <si>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</si>
  <si>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</si>
  <si>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</si>
  <si>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</si>
  <si>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</si>
  <si>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</si>
  <si>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</si>
  <si>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</si>
  <si>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</si>
  <si>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</si>
  <si>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</si>
  <si>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</si>
  <si>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</si>
  <si>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</si>
  <si>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</si>
  <si>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</si>
  <si>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</si>
  <si>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</si>
  <si>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</si>
  <si>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</si>
  <si>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</si>
  <si>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</si>
  <si>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</si>
  <si>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</si>
  <si>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</si>
  <si>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</si>
  <si>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</si>
  <si>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</si>
  <si>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</si>
  <si>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</si>
  <si>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</si>
  <si>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</si>
  <si>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</si>
  <si>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</si>
  <si>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</si>
  <si>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</si>
  <si>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</si>
  <si>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</si>
  <si>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</si>
  <si>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</si>
  <si>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</si>
  <si>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</si>
  <si>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</si>
  <si>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</si>
  <si>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</si>
  <si>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</si>
  <si>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</si>
  <si>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</si>
  <si>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</si>
  <si>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</si>
  <si>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</si>
  <si>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</si>
  <si>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</si>
  <si>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</si>
  <si>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</si>
  <si>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</si>
  <si>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</si>
  <si>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</si>
  <si>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</si>
  <si>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</si>
  <si>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</si>
  <si>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</si>
  <si>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</si>
  <si>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</si>
  <si>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</si>
  <si>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</si>
  <si>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</si>
  <si>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</si>
  <si>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</si>
  <si>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</si>
  <si>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</si>
  <si>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</si>
  <si>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</si>
  <si>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</si>
  <si>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</si>
  <si>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</si>
  <si>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</si>
  <si>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</si>
  <si>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</si>
  <si>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</si>
  <si>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</si>
  <si>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</si>
  <si>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</si>
  <si>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</si>
  <si>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</si>
  <si>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</si>
  <si>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</si>
  <si>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</si>
  <si>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</si>
  <si>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</si>
  <si>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</si>
  <si>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</si>
  <si>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</si>
  <si>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</si>
  <si>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</si>
  <si>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</si>
  <si>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</si>
  <si>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</si>
  <si>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</si>
  <si>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</si>
  <si>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</si>
  <si>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</si>
  <si>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</si>
  <si>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</si>
  <si>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</si>
  <si>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</si>
  <si>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</si>
  <si>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</si>
  <si>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</si>
  <si>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</si>
  <si>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</si>
  <si>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</si>
  <si>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</si>
  <si>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</si>
  <si>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</si>
  <si>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</si>
  <si>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</si>
  <si>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</si>
  <si>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</si>
  <si>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</si>
  <si>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</si>
  <si>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</si>
  <si>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</si>
  <si>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</si>
  <si>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</si>
  <si>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</si>
  <si>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</si>
  <si>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</si>
  <si>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</si>
  <si>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</si>
  <si>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</si>
  <si>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</si>
  <si>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</si>
  <si>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</si>
  <si>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</si>
  <si>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</si>
  <si>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</si>
  <si>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</si>
  <si>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</si>
  <si>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</si>
  <si>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</si>
  <si>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</si>
  <si>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</si>
  <si>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</si>
  <si>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</si>
  <si>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</si>
  <si>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</si>
  <si>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</si>
  <si>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</si>
  <si>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</si>
  <si>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</si>
  <si>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</si>
  <si>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</si>
  <si>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</si>
  <si>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</si>
  <si>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</si>
  <si>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</si>
  <si>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</si>
  <si>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</si>
  <si>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</si>
  <si>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</si>
  <si>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</si>
  <si>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</si>
  <si>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</si>
  <si>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</si>
  <si>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</si>
  <si>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</si>
  <si>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</si>
  <si>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</si>
  <si>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</si>
  <si>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</si>
  <si>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</si>
  <si>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</si>
  <si>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</si>
  <si>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</si>
  <si>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</si>
  <si>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</si>
  <si>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</si>
  <si>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</si>
  <si>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</si>
  <si>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</si>
  <si>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</si>
  <si>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</si>
  <si>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</si>
  <si>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</si>
  <si>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</si>
  <si>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</si>
  <si>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</si>
  <si>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</si>
  <si>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</si>
  <si>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</si>
  <si>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</si>
  <si>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</si>
  <si>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</si>
  <si>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</si>
  <si>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</si>
  <si>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</si>
  <si>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</si>
  <si>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</si>
  <si>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</si>
  <si>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</si>
  <si>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</si>
  <si>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</si>
  <si>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</si>
  <si>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</si>
  <si>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</si>
  <si>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</si>
  <si>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</si>
  <si>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</si>
  <si>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</si>
  <si>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</si>
  <si>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</si>
  <si>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</si>
  <si>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</si>
  <si>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</si>
  <si>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</si>
  <si>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</si>
  <si>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</si>
  <si>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</si>
  <si>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</si>
  <si>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</si>
  <si>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</si>
  <si>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</si>
  <si>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</si>
  <si>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</si>
  <si>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</si>
  <si>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</si>
  <si>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</si>
  <si>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</si>
  <si>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</si>
  <si>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</si>
  <si>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</si>
  <si>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</si>
  <si>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</si>
  <si>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</si>
  <si>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</si>
  <si>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</si>
  <si>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</si>
  <si>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</si>
  <si>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</si>
  <si>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</si>
  <si>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</si>
  <si>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</si>
  <si>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</si>
  <si>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</si>
  <si>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</si>
  <si>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</si>
  <si>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</si>
  <si>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</si>
  <si>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</si>
  <si>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</si>
  <si>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</si>
  <si>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</si>
  <si>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</si>
  <si>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</si>
  <si>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</si>
  <si>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</si>
  <si>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</si>
  <si>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</si>
  <si>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</si>
  <si>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</si>
  <si>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</si>
  <si>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</si>
  <si>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</si>
  <si>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</si>
  <si>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</si>
  <si>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</si>
  <si>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</si>
  <si>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</si>
  <si>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</si>
  <si>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</si>
  <si>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</si>
  <si>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</si>
  <si>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</si>
  <si>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</si>
  <si>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</si>
  <si>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</si>
  <si>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</si>
  <si>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</si>
  <si>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</si>
  <si>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</si>
  <si>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</si>
  <si>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</si>
  <si>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</si>
  <si>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</si>
  <si>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</si>
  <si>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</si>
  <si>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</si>
  <si>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</si>
  <si>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</si>
  <si>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</si>
  <si>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</si>
  <si>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</si>
  <si>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</si>
  <si>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</si>
  <si>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</si>
  <si>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</si>
  <si>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</si>
  <si>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</si>
  <si>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</si>
  <si>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</si>
  <si>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</si>
  <si>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</si>
  <si>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</si>
  <si>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</si>
  <si>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</si>
  <si>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</si>
  <si>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</si>
  <si>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</si>
  <si>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</si>
  <si>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</si>
  <si>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</si>
  <si>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</si>
  <si>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</si>
  <si>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</si>
  <si>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</si>
  <si>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</si>
  <si>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</si>
  <si>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</si>
  <si>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</si>
  <si>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</si>
  <si>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</si>
  <si>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</si>
  <si>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</si>
  <si>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</si>
  <si>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</si>
  <si>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</si>
  <si>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</si>
  <si>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</si>
  <si>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</si>
  <si>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</si>
  <si>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</si>
  <si>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</si>
  <si>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</si>
  <si>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</si>
  <si>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</si>
  <si>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</si>
  <si>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</si>
  <si>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</si>
  <si>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</si>
  <si>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</si>
  <si>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</si>
  <si>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</si>
  <si>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</si>
  <si>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</si>
  <si>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</si>
  <si>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</si>
  <si>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</si>
  <si>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</si>
  <si>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</si>
  <si>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</si>
  <si>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</si>
  <si>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</si>
  <si>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</si>
  <si>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</si>
  <si>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</si>
  <si>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</si>
  <si>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</si>
  <si>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</si>
  <si>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</si>
  <si>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</si>
  <si>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</si>
  <si>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</si>
  <si>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</si>
  <si>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</si>
  <si>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</si>
  <si>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</si>
  <si>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</si>
  <si>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</si>
  <si>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</si>
  <si>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</si>
  <si>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</si>
  <si>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</si>
  <si>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</si>
  <si>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</si>
  <si>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</si>
  <si>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</si>
  <si>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</si>
  <si>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</si>
  <si>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</si>
  <si>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</si>
  <si>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</si>
  <si>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</si>
  <si>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</si>
  <si>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</si>
  <si>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</si>
  <si>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</si>
  <si>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</si>
  <si>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</si>
  <si>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</si>
  <si>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</si>
  <si>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</si>
  <si>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</si>
  <si>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</si>
  <si>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%,V5120025</t>
  </si>
  <si>
    <t>5120025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</si>
  <si>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</si>
  <si>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</si>
  <si>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</si>
  <si>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</si>
  <si>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</si>
  <si>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</si>
  <si>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</si>
  <si>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</si>
  <si>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</si>
  <si>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</si>
  <si>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</si>
  <si>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</si>
  <si>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</si>
  <si>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</si>
  <si>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</si>
  <si>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</si>
  <si>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</si>
  <si>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</si>
  <si>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</si>
  <si>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</si>
  <si>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</si>
  <si>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</si>
  <si>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</si>
  <si>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</si>
  <si>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</si>
  <si>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</si>
  <si>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</si>
  <si>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</si>
  <si>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</si>
  <si>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</si>
  <si>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</si>
  <si>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</si>
  <si>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</si>
  <si>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</si>
  <si>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</si>
  <si>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</si>
  <si>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</si>
  <si>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</si>
  <si>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</si>
  <si>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</si>
  <si>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</si>
  <si>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</si>
  <si>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</si>
  <si>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</si>
  <si>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</si>
  <si>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</si>
  <si>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</si>
  <si>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</si>
  <si>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</si>
  <si>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</si>
  <si>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</si>
  <si>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</si>
  <si>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</si>
  <si>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</si>
  <si>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</si>
  <si>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</si>
  <si>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</si>
  <si>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</si>
  <si>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</si>
  <si>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</si>
  <si>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</si>
  <si>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</si>
  <si>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</si>
  <si>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</si>
  <si>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</si>
  <si>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</si>
  <si>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</si>
  <si>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</si>
  <si>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</si>
  <si>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</si>
  <si>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</si>
  <si>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</si>
  <si>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</si>
  <si>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</si>
  <si>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</si>
  <si>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</si>
  <si>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</si>
  <si>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</si>
  <si>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</si>
  <si>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</si>
  <si>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</si>
  <si>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</si>
  <si>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%,V408100607</t>
  </si>
  <si>
    <t>408100607</t>
  </si>
  <si>
    <t>%,V408100608</t>
  </si>
  <si>
    <t>408100608</t>
  </si>
  <si>
    <t>%,V408100609</t>
  </si>
  <si>
    <t>408100609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</si>
  <si>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</si>
  <si>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</si>
  <si>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</si>
  <si>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</si>
  <si>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</si>
  <si>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</si>
  <si>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</si>
  <si>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</si>
  <si>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</si>
  <si>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</si>
  <si>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</si>
  <si>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</si>
  <si>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</si>
  <si>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</si>
  <si>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</si>
  <si>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</si>
  <si>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</si>
  <si>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</si>
  <si>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</si>
  <si>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</si>
  <si>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</si>
  <si>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</si>
  <si>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</si>
  <si>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</si>
  <si>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</si>
  <si>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</si>
  <si>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%,V408101907</t>
  </si>
  <si>
    <t>408101907</t>
  </si>
  <si>
    <t>%,V408101908</t>
  </si>
  <si>
    <t>408101908</t>
  </si>
  <si>
    <t>%,V408101909</t>
  </si>
  <si>
    <t>408101909</t>
  </si>
  <si>
    <t>%,V408102207</t>
  </si>
  <si>
    <t>408102207</t>
  </si>
  <si>
    <t>%,V408102208</t>
  </si>
  <si>
    <t>408102208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</si>
  <si>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</si>
  <si>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</si>
  <si>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</si>
  <si>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</si>
  <si>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</si>
  <si>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</si>
  <si>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</si>
  <si>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</si>
  <si>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</si>
  <si>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</si>
  <si>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</si>
  <si>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</si>
  <si>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</si>
  <si>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</si>
  <si>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</si>
  <si>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</si>
  <si>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</si>
  <si>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</si>
  <si>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</si>
  <si>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</si>
  <si>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</si>
  <si>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</si>
  <si>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%,V408103609</t>
  </si>
  <si>
    <t>408103609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</si>
  <si>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</si>
  <si>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</si>
  <si>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</si>
  <si>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</si>
  <si>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</si>
  <si>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</si>
  <si>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</si>
  <si>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</si>
  <si>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</si>
  <si>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</si>
  <si>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</si>
  <si>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</si>
  <si>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</si>
  <si>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</si>
  <si>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</si>
  <si>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</si>
  <si>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</si>
  <si>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</si>
  <si>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</si>
  <si>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</si>
  <si>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</si>
  <si>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</si>
  <si>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</si>
  <si>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</si>
  <si>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</si>
  <si>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</si>
  <si>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</si>
  <si>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</si>
  <si>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</si>
  <si>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</si>
  <si>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</si>
  <si>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</si>
  <si>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</si>
  <si>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</si>
  <si>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</si>
  <si>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</si>
  <si>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</si>
  <si>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</si>
  <si>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</si>
  <si>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</si>
  <si>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</si>
  <si>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</si>
  <si>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</si>
  <si>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</si>
  <si>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</si>
  <si>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</si>
  <si>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</si>
  <si>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</si>
  <si>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</si>
  <si>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</si>
  <si>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</si>
  <si>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</si>
  <si>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</si>
  <si>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</si>
  <si>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</si>
  <si>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</si>
  <si>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</si>
  <si>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</si>
  <si>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</si>
  <si>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</si>
  <si>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</si>
  <si>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</si>
  <si>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</si>
  <si>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</si>
  <si>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</si>
  <si>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</si>
  <si>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</si>
  <si>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</si>
  <si>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</si>
  <si>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</si>
  <si>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</si>
  <si>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</si>
  <si>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</si>
  <si>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</si>
  <si>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</si>
  <si>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</si>
  <si>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</si>
  <si>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</si>
  <si>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</si>
  <si>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</si>
  <si>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</si>
  <si>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</si>
  <si>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</si>
  <si>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</si>
  <si>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</si>
  <si>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</si>
  <si>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</si>
  <si>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</si>
  <si>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</si>
  <si>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</si>
  <si>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</si>
  <si>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</si>
  <si>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</si>
  <si>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</si>
  <si>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</si>
  <si>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</si>
  <si>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</si>
  <si>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</si>
  <si>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</si>
  <si>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</si>
  <si>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</si>
  <si>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</si>
  <si>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</si>
  <si>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</si>
  <si>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</si>
  <si>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</si>
  <si>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</si>
  <si>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</si>
  <si>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</si>
  <si>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</si>
  <si>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</si>
  <si>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</si>
  <si>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</si>
  <si>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</si>
  <si>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</si>
  <si>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</si>
  <si>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</si>
  <si>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</si>
  <si>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</si>
  <si>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</si>
  <si>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</si>
  <si>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</si>
  <si>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</si>
  <si>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</si>
  <si>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</si>
  <si>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</si>
  <si>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</si>
  <si>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</si>
  <si>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</si>
  <si>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</si>
  <si>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</si>
  <si>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</si>
  <si>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</si>
  <si>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</si>
  <si>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</si>
  <si>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</si>
  <si>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</si>
  <si>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</si>
  <si>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</si>
  <si>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</si>
  <si>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Gain Disposition of Allowances</t>
  </si>
  <si>
    <t>Comp. Allow. Gains SO2</t>
  </si>
  <si>
    <t>Comp. Allow. Gains-Seas NOx</t>
  </si>
  <si>
    <t>Loss Disposition of Allowances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</si>
  <si>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</si>
  <si>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</si>
  <si>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</si>
  <si>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</si>
  <si>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</si>
  <si>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</si>
  <si>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</si>
  <si>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</si>
  <si>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</si>
  <si>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</si>
  <si>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</si>
  <si>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</si>
  <si>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 - NonAssoc</t>
  </si>
  <si>
    <t>Sales for Resale-Nonaff-Ancill</t>
  </si>
  <si>
    <t>Sales for Resale-Nonaff-Transm</t>
  </si>
  <si>
    <t>Sales for Resale-Bookout Sales</t>
  </si>
  <si>
    <t>Sales for Resale-Option Sales</t>
  </si>
  <si>
    <t>Sales for Resale-Bookout Purch</t>
  </si>
  <si>
    <t>Sales for Resale-Option Purch</t>
  </si>
  <si>
    <t>Sale for Resl - Real from East</t>
  </si>
  <si>
    <t>Whsal/Muni/Pb Ath Fuel Rev</t>
  </si>
  <si>
    <t>Sale/Resale - NA - Fuel Rev</t>
  </si>
  <si>
    <t>Whsal/Muni/Pub Auth Base Rev</t>
  </si>
  <si>
    <t>Purch Pwr PhysTrad - Non Assoc</t>
  </si>
  <si>
    <t>PWR Trding Trans Exp-NonAssoc</t>
  </si>
  <si>
    <t>Financial Spark Gas - Realized</t>
  </si>
  <si>
    <t>Financial Electric Realized</t>
  </si>
  <si>
    <t>PJM Energy Sales Margin</t>
  </si>
  <si>
    <t>PJM Spot Energy Purchases</t>
  </si>
  <si>
    <t>PJM Explicit Congestion OSS</t>
  </si>
  <si>
    <t>PJM Implicit Congestion-OSS</t>
  </si>
  <si>
    <t>PJM Implicit Congestion-LSE</t>
  </si>
  <si>
    <t>PJM Transm. Loss - OSS</t>
  </si>
  <si>
    <t>PJM Ancillary Serv.-Reg</t>
  </si>
  <si>
    <t>PJM Oper.Reserve Rev-OSS</t>
  </si>
  <si>
    <t>PJM 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</si>
  <si>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</si>
  <si>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</si>
  <si>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</si>
  <si>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</si>
  <si>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</si>
  <si>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FTR Revenue-Spec</t>
  </si>
  <si>
    <t>PJM TO Admin. Exp.-NonAff.</t>
  </si>
  <si>
    <t>Non-ECR Phys. Sales-OSS</t>
  </si>
  <si>
    <t>PJM Transm. Loss - LSE</t>
  </si>
  <si>
    <t>PJM Meter Corrections-OSS</t>
  </si>
  <si>
    <t>PJM Meter Corrections-LSE</t>
  </si>
  <si>
    <t>Realiz. Sharing-447 Optim</t>
  </si>
  <si>
    <t>Realiz. Sharing-PJM OSS</t>
  </si>
  <si>
    <t>PJM Incremental Spot-OSS</t>
  </si>
  <si>
    <t>PJM Incremental Exp Cong-OSS</t>
  </si>
  <si>
    <t>PJM Incremental Imp Cong-OSS</t>
  </si>
  <si>
    <t>Non ECR Purchased Power OSS</t>
  </si>
  <si>
    <t>PJM Contract Net Charge Credit</t>
  </si>
  <si>
    <t>Financial Hedge Realized</t>
  </si>
  <si>
    <t>Realiz.Sharing - 06 SIA</t>
  </si>
  <si>
    <t>Transm. Rev.-Dedic. Whlsl/Muni</t>
  </si>
  <si>
    <t>OSS Physical Margin Reclass</t>
  </si>
  <si>
    <t>OSS Optim. Margin Reclass</t>
  </si>
  <si>
    <t>Marginal Explicit Losses</t>
  </si>
  <si>
    <t>MISO FTR Revenues OSS</t>
  </si>
  <si>
    <t>Interest Rate Swaps-Power</t>
  </si>
  <si>
    <t>Capacity Sales Trading</t>
  </si>
  <si>
    <t>Non-ECR Auction Sales-OSS</t>
  </si>
  <si>
    <t>PJM OpRes-LSE-Credit</t>
  </si>
  <si>
    <t>PJM OpRes-LSE-Charge</t>
  </si>
  <si>
    <t>PJM Spinning-Credit</t>
  </si>
  <si>
    <t>PJM Spinning-Charge</t>
  </si>
  <si>
    <t>PJM Trans loss credits-OSS</t>
  </si>
  <si>
    <t>PJM transm loss charges - LSE</t>
  </si>
  <si>
    <t>PJM Transm loss credits-LSE</t>
  </si>
  <si>
    <t>PJM transm loss charges-OSS</t>
  </si>
  <si>
    <t>PJM ML OSS 3 Pct Rev</t>
  </si>
  <si>
    <t>PJM ML OSS 3 Pct Fuel</t>
  </si>
  <si>
    <t>PJM ML OSS 3 Pct NonFuel</t>
  </si>
  <si>
    <t>PJM 30m Suppl Reserve CR OSS</t>
  </si>
  <si>
    <t>PJM 30m Suppl Reserve CH OSS</t>
  </si>
  <si>
    <t>PJM Explicit Loss not in ECR</t>
  </si>
  <si>
    <t>Forfeited Discounts</t>
  </si>
  <si>
    <t>Misc Service Rev - Nonaffil</t>
  </si>
  <si>
    <t>Rent From Elect Property-NAC</t>
  </si>
  <si>
    <t>Rent From Elect Prop-ABD-Nonaf</t>
  </si>
  <si>
    <t>Oth Elect Rev - DSM Program</t>
  </si>
  <si>
    <t>Oth Elect Rev - Nonaffiliated</t>
  </si>
  <si>
    <t>Oth Elect Rev-Trans-Nonaffil</t>
  </si>
  <si>
    <t>Other Electric Revenues - ABD</t>
  </si>
  <si>
    <t>Financial Trading Rev-Unreal</t>
  </si>
  <si>
    <t>Miscellaneous Revenue-NonAffil</t>
  </si>
  <si>
    <t>Merch Generation Finan -Realzd</t>
  </si>
  <si>
    <t>Oth Elec Rev-Coal Trd Rlzd G-L</t>
  </si>
  <si>
    <t>PJM NITS Revenue-NonAff.</t>
  </si>
  <si>
    <t>PJM Pt2Pt Trans.Rev.-NonAff.</t>
  </si>
  <si>
    <t>PJM TO Admin. Rev..-NonAff.</t>
  </si>
  <si>
    <t>Buckeye Admin. Fee Revenue</t>
  </si>
  <si>
    <t>SECA Transmission Revenue</t>
  </si>
  <si>
    <t>PJM Expansion Cost Recov</t>
  </si>
  <si>
    <t>RTO Form. Cost Recovery</t>
  </si>
  <si>
    <t>Interest Rate Swaps-Coal</t>
  </si>
  <si>
    <t>MTM Aff GL Coal Trading</t>
  </si>
  <si>
    <t>RTO Formation Cost Recovery</t>
  </si>
  <si>
    <t>PJM Point to Point Trans Svc</t>
  </si>
  <si>
    <t>PJM Trans Owner Admin Rev</t>
  </si>
  <si>
    <t>PJM Network Integ Trans Svc</t>
  </si>
  <si>
    <t>Oth Elec Rev Trans Non Affil</t>
  </si>
  <si>
    <t>PJM TO Serv Rev Whls Cus-NAff</t>
  </si>
  <si>
    <t>Sales for Resale - Assoc Cos</t>
  </si>
  <si>
    <t>Sls for Rsl - Fuel Rev - Assoc</t>
  </si>
  <si>
    <t>Sales for Res-Aff. Pool Energy</t>
  </si>
  <si>
    <t>Rent From Elect Property - Af</t>
  </si>
  <si>
    <t>SALES TO AFFILIATES</t>
  </si>
  <si>
    <t>GROSS OPERATING REVENUES</t>
  </si>
  <si>
    <t>Prov Rate Refund - Retail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</si>
  <si>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</si>
  <si>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</si>
  <si>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</si>
  <si>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</si>
  <si>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</si>
  <si>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</si>
  <si>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</si>
  <si>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</si>
  <si>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</si>
  <si>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</si>
  <si>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</si>
  <si>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</si>
  <si>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</si>
  <si>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</si>
  <si>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</si>
  <si>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</si>
  <si>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</si>
  <si>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</si>
  <si>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</si>
  <si>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</si>
  <si>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</si>
  <si>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</si>
  <si>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</si>
  <si>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</si>
  <si>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</si>
  <si>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</si>
  <si>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</si>
  <si>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</si>
  <si>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</si>
  <si>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</si>
  <si>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</si>
  <si>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</si>
  <si>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</si>
  <si>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</si>
  <si>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</si>
  <si>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PJM Capacity Purchases-Auction</t>
  </si>
  <si>
    <t>Purch Power-Pool Non-Fuel -Aff</t>
  </si>
  <si>
    <t>Pur Power-Pool NonFuel-OSS-Aff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</si>
  <si>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</si>
  <si>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</si>
  <si>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</si>
  <si>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</si>
  <si>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</si>
  <si>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</si>
  <si>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</si>
  <si>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</si>
  <si>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</si>
  <si>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</si>
  <si>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</si>
  <si>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</si>
  <si>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</si>
  <si>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</si>
  <si>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</si>
  <si>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</si>
  <si>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</si>
  <si>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</si>
  <si>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</si>
  <si>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</si>
  <si>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</si>
  <si>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</si>
  <si>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</si>
  <si>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</si>
  <si>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</si>
  <si>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</si>
  <si>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</si>
  <si>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</si>
  <si>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</si>
  <si>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</si>
  <si>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</si>
  <si>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</si>
  <si>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</si>
  <si>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</si>
  <si>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</si>
  <si>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</si>
  <si>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</si>
  <si>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</si>
  <si>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</si>
  <si>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</si>
  <si>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</si>
  <si>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</si>
  <si>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</si>
  <si>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</si>
  <si>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</si>
  <si>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</si>
  <si>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</si>
  <si>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</si>
  <si>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</si>
  <si>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</si>
  <si>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</si>
  <si>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</si>
  <si>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</si>
  <si>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</si>
  <si>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</si>
  <si>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</si>
  <si>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</si>
  <si>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</si>
  <si>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</si>
  <si>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</si>
  <si>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</si>
  <si>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</si>
  <si>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</si>
  <si>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</si>
  <si>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</si>
  <si>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</si>
  <si>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</si>
  <si>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</si>
  <si>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</si>
  <si>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</si>
  <si>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</si>
  <si>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</si>
  <si>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</si>
  <si>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</si>
  <si>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</si>
  <si>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</si>
  <si>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</si>
  <si>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</si>
  <si>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</si>
  <si>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</si>
  <si>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</si>
  <si>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</si>
  <si>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</si>
  <si>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</si>
  <si>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</si>
  <si>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</si>
  <si>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</si>
  <si>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</si>
  <si>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</si>
  <si>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</si>
  <si>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</si>
  <si>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</si>
  <si>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</si>
  <si>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</si>
  <si>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</si>
  <si>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</si>
  <si>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</si>
  <si>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</si>
  <si>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</si>
  <si>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</si>
  <si>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</si>
  <si>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</si>
  <si>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</si>
  <si>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</si>
  <si>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</si>
  <si>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</si>
  <si>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</si>
  <si>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</si>
  <si>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</si>
  <si>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</si>
  <si>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</si>
  <si>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</si>
  <si>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</si>
  <si>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</si>
  <si>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</si>
  <si>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</si>
  <si>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</si>
  <si>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</si>
  <si>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</si>
  <si>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</si>
  <si>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</si>
  <si>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</si>
  <si>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</si>
  <si>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</si>
  <si>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</si>
  <si>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</si>
  <si>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</si>
  <si>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</si>
  <si>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</si>
  <si>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</si>
  <si>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</si>
  <si>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</si>
  <si>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</si>
  <si>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</si>
  <si>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</si>
  <si>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</si>
  <si>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</si>
  <si>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</si>
  <si>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</si>
  <si>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</si>
  <si>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</si>
  <si>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</si>
  <si>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</si>
  <si>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</si>
  <si>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</si>
  <si>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</si>
  <si>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</si>
  <si>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</si>
  <si>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</si>
  <si>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</si>
  <si>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</si>
  <si>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</si>
  <si>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</si>
  <si>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</si>
  <si>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</si>
  <si>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</si>
  <si>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</si>
  <si>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</si>
  <si>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</si>
  <si>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</si>
  <si>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</si>
  <si>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</si>
  <si>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</si>
  <si>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</si>
  <si>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 of Blr Plt Environmental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</si>
  <si>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</si>
  <si>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</si>
  <si>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</si>
  <si>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</si>
  <si>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</si>
  <si>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</si>
  <si>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</si>
  <si>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</si>
  <si>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</si>
  <si>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</si>
  <si>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</si>
  <si>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</si>
  <si>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</si>
  <si>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</si>
  <si>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</si>
  <si>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</si>
  <si>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</si>
  <si>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</si>
  <si>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Radio Equip - Owned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</si>
  <si>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</si>
  <si>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</si>
  <si>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</si>
  <si>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</si>
  <si>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</si>
  <si>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</si>
  <si>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</si>
  <si>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</si>
  <si>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</si>
  <si>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</si>
  <si>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</si>
  <si>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</si>
  <si>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</si>
  <si>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</si>
  <si>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</si>
  <si>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</si>
  <si>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</si>
  <si>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</si>
  <si>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</si>
  <si>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</si>
  <si>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</si>
  <si>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</si>
  <si>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</si>
  <si>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</si>
  <si>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</si>
  <si>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</si>
  <si>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</si>
  <si>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</si>
  <si>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</si>
  <si>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</si>
  <si>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</si>
  <si>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</si>
  <si>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</si>
  <si>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</si>
  <si>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</si>
  <si>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</si>
  <si>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</si>
  <si>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</si>
  <si>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</si>
  <si>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</si>
  <si>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</si>
  <si>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</si>
  <si>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</si>
  <si>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</si>
  <si>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</si>
  <si>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</si>
  <si>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</si>
  <si>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</si>
  <si>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</si>
  <si>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</si>
  <si>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</si>
  <si>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</si>
  <si>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</si>
  <si>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</si>
  <si>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</si>
  <si>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</si>
  <si>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</si>
  <si>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</si>
  <si>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</si>
  <si>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</si>
  <si>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</si>
  <si>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</si>
  <si>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</si>
  <si>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</si>
  <si>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</si>
  <si>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</si>
  <si>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</si>
  <si>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</si>
  <si>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</si>
  <si>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</si>
  <si>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</si>
  <si>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</si>
  <si>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</si>
  <si>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</si>
  <si>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</si>
  <si>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</si>
  <si>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</si>
  <si>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</si>
  <si>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</si>
  <si>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</si>
  <si>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</si>
  <si>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</si>
  <si>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</si>
  <si>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</si>
  <si>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</si>
  <si>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</si>
  <si>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</si>
  <si>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</si>
  <si>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</si>
  <si>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</si>
  <si>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</si>
  <si>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</si>
  <si>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</si>
  <si>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</si>
  <si>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</si>
  <si>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</si>
  <si>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</si>
  <si>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</si>
  <si>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</si>
  <si>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</si>
  <si>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</si>
  <si>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</si>
  <si>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2009-02-28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</si>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</sst>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71"/>
  <sheetViews>
    <sheetView tabSelected="1" zoomScale="68" zoomScaleNormal="68" zoomScalePageLayoutView="0" workbookViewId="0" topLeftCell="A1">
      <pane xSplit="3" ySplit="7" topLeftCell="D474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IF(AN541="error",AN542,AN541)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IF(AN541="error",AN542,AN541)</f>
        <v>KYP CORP CONSOLIDATED</v>
      </c>
      <c r="M2" s="6"/>
      <c r="N2" s="12"/>
      <c r="O2" s="10"/>
      <c r="P2" s="24"/>
      <c r="Q2" s="20"/>
      <c r="R2" s="20"/>
      <c r="S2" s="22"/>
      <c r="T2" s="79" t="str">
        <f>IF(AN541="error",AN542,AN541)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IF(AN541="error",AN542,AN541)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AO525*1</f>
        <v>39872</v>
      </c>
      <c r="C4" s="30"/>
      <c r="D4" s="7"/>
      <c r="E4" s="6"/>
      <c r="F4" s="6"/>
      <c r="G4" s="6"/>
      <c r="H4" s="10"/>
      <c r="I4" s="10"/>
      <c r="J4" s="10"/>
      <c r="K4" s="22"/>
      <c r="L4" s="19">
        <f>AO525*1</f>
        <v>39872</v>
      </c>
      <c r="M4" s="6"/>
      <c r="N4" s="12"/>
      <c r="O4" s="10"/>
      <c r="P4" s="24"/>
      <c r="Q4" s="20"/>
      <c r="R4" s="20"/>
      <c r="S4" s="22"/>
      <c r="T4" s="19">
        <f>AO525*1</f>
        <v>39872</v>
      </c>
      <c r="U4" s="30"/>
      <c r="V4" s="10"/>
      <c r="W4" s="10"/>
      <c r="X4" s="20"/>
      <c r="Y4" s="20"/>
      <c r="Z4" s="20"/>
      <c r="AA4" s="22"/>
      <c r="AB4" s="19">
        <f>AO525*1</f>
        <v>39872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1458</v>
      </c>
      <c r="C5" s="56">
        <f>IF(AO538&gt;0,"REPORT HAS "&amp;AO538&amp;"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03/10/09 14:52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03/10/09 14:52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03/10/09 14:52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03/10/09 14:52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TEXT($AO$525,"YYYY")</f>
        <v>2009</v>
      </c>
      <c r="F7" s="66"/>
      <c r="G7" s="78">
        <f>+E7-1</f>
        <v>2008</v>
      </c>
      <c r="H7" s="63"/>
      <c r="I7" s="63" t="s">
        <v>24</v>
      </c>
      <c r="J7" s="63"/>
      <c r="K7" s="68" t="s">
        <v>25</v>
      </c>
      <c r="L7" s="63"/>
      <c r="M7" s="67" t="str">
        <f>TEXT($AO$525,"YYYY")</f>
        <v>2009</v>
      </c>
      <c r="N7" s="66"/>
      <c r="O7" s="78">
        <f>+M7-1</f>
        <v>2008</v>
      </c>
      <c r="P7" s="63"/>
      <c r="Q7" s="63" t="s">
        <v>24</v>
      </c>
      <c r="R7" s="63"/>
      <c r="S7" s="68" t="s">
        <v>25</v>
      </c>
      <c r="T7" s="63"/>
      <c r="U7" s="67" t="str">
        <f>TEXT($AO$525,"YYYY")</f>
        <v>2009</v>
      </c>
      <c r="V7" s="63"/>
      <c r="W7" s="78">
        <f>+U7-1</f>
        <v>2008</v>
      </c>
      <c r="X7" s="63"/>
      <c r="Y7" s="63" t="s">
        <v>24</v>
      </c>
      <c r="Z7" s="63"/>
      <c r="AA7" s="68" t="s">
        <v>25</v>
      </c>
      <c r="AB7" s="63"/>
      <c r="AC7" s="67" t="str">
        <f>TEXT($AO$525,"YYYY")</f>
        <v>2009</v>
      </c>
      <c r="AD7" s="63"/>
      <c r="AE7" s="78">
        <f>+AC7-1</f>
        <v>2008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1019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0</v>
      </c>
      <c r="O10" s="9">
        <v>932002.1900000001</v>
      </c>
      <c r="Q10" s="9">
        <f aca="true" t="shared" si="2" ref="Q10:Q41">+M10-O10</f>
        <v>-932002.1900000001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0</v>
      </c>
      <c r="Y10" s="9">
        <f aca="true" t="shared" si="4" ref="Y10:Y41">+U10-W10</f>
        <v>0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0</v>
      </c>
      <c r="AC10" s="9">
        <v>0</v>
      </c>
      <c r="AE10" s="9">
        <v>3143981.73</v>
      </c>
      <c r="AG10" s="9">
        <f aca="true" t="shared" si="6" ref="AG10:AG41">+AC10-AE10</f>
        <v>-3143981.73</v>
      </c>
      <c r="AI10" s="21" t="str">
        <f aca="true" t="shared" si="7" ref="AI10:AI41">IF(AE10&lt;0,IF(AG10=0,0,IF(OR(AE10=0,AC10=0),"N.M.",IF(ABS(AG10/AE10)&gt;=10,"N.M.",AG10/(-AE10)))),IF(AG10=0,0,IF(OR(AE10=0,AC10=0),"N.M.",IF(ABS(AG10/AE10)&gt;=10,"N.M.",AG10/AE10))))</f>
        <v>N.M.</v>
      </c>
    </row>
    <row r="11" spans="1:35" ht="12.75" outlineLevel="1">
      <c r="A11" s="1" t="s">
        <v>97</v>
      </c>
      <c r="B11" s="16" t="s">
        <v>98</v>
      </c>
      <c r="C11" s="1" t="s">
        <v>1020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0</v>
      </c>
      <c r="W11" s="9">
        <v>0</v>
      </c>
      <c r="Y11" s="9">
        <f t="shared" si="4"/>
        <v>0</v>
      </c>
      <c r="AA11" s="21">
        <f t="shared" si="5"/>
        <v>0</v>
      </c>
      <c r="AC11" s="9">
        <v>561883.16</v>
      </c>
      <c r="AE11" s="9">
        <v>0</v>
      </c>
      <c r="AG11" s="9">
        <f t="shared" si="6"/>
        <v>561883.16</v>
      </c>
      <c r="AI11" s="21" t="str">
        <f t="shared" si="7"/>
        <v>N.M.</v>
      </c>
    </row>
    <row r="12" spans="1:35" ht="12.75" outlineLevel="1">
      <c r="A12" s="1" t="s">
        <v>99</v>
      </c>
      <c r="B12" s="16" t="s">
        <v>100</v>
      </c>
      <c r="C12" s="1" t="s">
        <v>1021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101</v>
      </c>
      <c r="B13" s="16" t="s">
        <v>102</v>
      </c>
      <c r="C13" s="1" t="s">
        <v>1022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1101.1000000000001</v>
      </c>
      <c r="Q13" s="9">
        <f t="shared" si="2"/>
        <v>-1101.1000000000001</v>
      </c>
      <c r="S13" s="21" t="str">
        <f t="shared" si="3"/>
        <v>N.M.</v>
      </c>
      <c r="U13" s="9">
        <v>0</v>
      </c>
      <c r="W13" s="9">
        <v>-6.8500000000000005</v>
      </c>
      <c r="Y13" s="9">
        <f t="shared" si="4"/>
        <v>6.8500000000000005</v>
      </c>
      <c r="AA13" s="21" t="str">
        <f t="shared" si="5"/>
        <v>N.M.</v>
      </c>
      <c r="AC13" s="9">
        <v>6.8500000000000005</v>
      </c>
      <c r="AE13" s="9">
        <v>-1265.73</v>
      </c>
      <c r="AG13" s="9">
        <f t="shared" si="6"/>
        <v>1272.58</v>
      </c>
      <c r="AI13" s="21">
        <f t="shared" si="7"/>
        <v>1.0054118966920274</v>
      </c>
    </row>
    <row r="14" spans="1:35" ht="12.75" outlineLevel="1">
      <c r="A14" s="1" t="s">
        <v>103</v>
      </c>
      <c r="B14" s="16" t="s">
        <v>104</v>
      </c>
      <c r="C14" s="1" t="s">
        <v>1023</v>
      </c>
      <c r="E14" s="5">
        <v>10013557.58</v>
      </c>
      <c r="G14" s="5">
        <v>9051626.47</v>
      </c>
      <c r="I14" s="9">
        <f t="shared" si="0"/>
        <v>961931.1099999994</v>
      </c>
      <c r="K14" s="21">
        <f t="shared" si="1"/>
        <v>0.10627163120220971</v>
      </c>
      <c r="M14" s="9">
        <v>31677986.130000003</v>
      </c>
      <c r="O14" s="9">
        <v>29975759.91</v>
      </c>
      <c r="Q14" s="9">
        <f t="shared" si="2"/>
        <v>1702226.2200000025</v>
      </c>
      <c r="S14" s="21">
        <f t="shared" si="3"/>
        <v>0.0567867578707199</v>
      </c>
      <c r="U14" s="9">
        <v>20942555.26</v>
      </c>
      <c r="W14" s="9">
        <v>19902016.96</v>
      </c>
      <c r="Y14" s="9">
        <f t="shared" si="4"/>
        <v>1040538.3000000007</v>
      </c>
      <c r="AA14" s="21">
        <f t="shared" si="5"/>
        <v>0.05228305764643468</v>
      </c>
      <c r="AC14" s="9">
        <v>83650065.57000001</v>
      </c>
      <c r="AE14" s="9">
        <v>79200774.08</v>
      </c>
      <c r="AG14" s="9">
        <f t="shared" si="6"/>
        <v>4449291.49000001</v>
      </c>
      <c r="AI14" s="21">
        <f t="shared" si="7"/>
        <v>0.0561773737906377</v>
      </c>
    </row>
    <row r="15" spans="1:35" ht="12.75" outlineLevel="1">
      <c r="A15" s="1" t="s">
        <v>105</v>
      </c>
      <c r="B15" s="16" t="s">
        <v>106</v>
      </c>
      <c r="C15" s="1" t="s">
        <v>1024</v>
      </c>
      <c r="E15" s="5">
        <v>3821489.93</v>
      </c>
      <c r="G15" s="5">
        <v>3589683.16</v>
      </c>
      <c r="I15" s="9">
        <f t="shared" si="0"/>
        <v>231806.77000000002</v>
      </c>
      <c r="K15" s="21">
        <f t="shared" si="1"/>
        <v>0.06457583014095317</v>
      </c>
      <c r="M15" s="9">
        <v>12521113.17</v>
      </c>
      <c r="O15" s="9">
        <v>12265667.09</v>
      </c>
      <c r="Q15" s="9">
        <f t="shared" si="2"/>
        <v>255446.08000000007</v>
      </c>
      <c r="S15" s="21">
        <f t="shared" si="3"/>
        <v>0.020826105757285808</v>
      </c>
      <c r="U15" s="9">
        <v>8330961.44</v>
      </c>
      <c r="W15" s="9">
        <v>8089089.2</v>
      </c>
      <c r="Y15" s="9">
        <f t="shared" si="4"/>
        <v>241872.24000000022</v>
      </c>
      <c r="AA15" s="21">
        <f t="shared" si="5"/>
        <v>0.029901047450434867</v>
      </c>
      <c r="AC15" s="9">
        <v>41417961.15</v>
      </c>
      <c r="AE15" s="9">
        <v>41507830.58</v>
      </c>
      <c r="AG15" s="9">
        <f t="shared" si="6"/>
        <v>-89869.4299999997</v>
      </c>
      <c r="AI15" s="21">
        <f t="shared" si="7"/>
        <v>-0.002165119900130413</v>
      </c>
    </row>
    <row r="16" spans="1:35" ht="12.75" outlineLevel="1">
      <c r="A16" s="1" t="s">
        <v>107</v>
      </c>
      <c r="B16" s="16" t="s">
        <v>108</v>
      </c>
      <c r="C16" s="1" t="s">
        <v>1025</v>
      </c>
      <c r="E16" s="5">
        <v>7212484.49</v>
      </c>
      <c r="G16" s="5">
        <v>5503792</v>
      </c>
      <c r="I16" s="9">
        <f t="shared" si="0"/>
        <v>1708692.4900000002</v>
      </c>
      <c r="K16" s="21">
        <f t="shared" si="1"/>
        <v>0.3104573156107644</v>
      </c>
      <c r="M16" s="9">
        <v>28678855.25</v>
      </c>
      <c r="O16" s="9">
        <v>16928743.52</v>
      </c>
      <c r="Q16" s="9">
        <f t="shared" si="2"/>
        <v>11750111.73</v>
      </c>
      <c r="S16" s="21">
        <f t="shared" si="3"/>
        <v>0.6940923711271396</v>
      </c>
      <c r="U16" s="9">
        <v>17382090.64</v>
      </c>
      <c r="W16" s="9">
        <v>12017921.15</v>
      </c>
      <c r="Y16" s="9">
        <f t="shared" si="4"/>
        <v>5364169.49</v>
      </c>
      <c r="AA16" s="21">
        <f t="shared" si="5"/>
        <v>0.44634753573832525</v>
      </c>
      <c r="AC16" s="9">
        <v>71512178.17</v>
      </c>
      <c r="AE16" s="9">
        <v>45027452.64</v>
      </c>
      <c r="AG16" s="9">
        <f t="shared" si="6"/>
        <v>26484725.53</v>
      </c>
      <c r="AI16" s="21">
        <f t="shared" si="7"/>
        <v>0.5881906254335244</v>
      </c>
    </row>
    <row r="17" spans="1:35" ht="12.75" outlineLevel="1">
      <c r="A17" s="1" t="s">
        <v>109</v>
      </c>
      <c r="B17" s="16" t="s">
        <v>110</v>
      </c>
      <c r="C17" s="1" t="s">
        <v>1026</v>
      </c>
      <c r="E17" s="5">
        <v>4581973.48</v>
      </c>
      <c r="G17" s="5">
        <v>4489150</v>
      </c>
      <c r="I17" s="9">
        <f t="shared" si="0"/>
        <v>92823.48000000045</v>
      </c>
      <c r="K17" s="21">
        <f t="shared" si="1"/>
        <v>0.020677295256340388</v>
      </c>
      <c r="M17" s="9">
        <v>14110181.79</v>
      </c>
      <c r="O17" s="9">
        <v>14076123.95</v>
      </c>
      <c r="Q17" s="9">
        <f t="shared" si="2"/>
        <v>34057.83999999985</v>
      </c>
      <c r="S17" s="21">
        <f t="shared" si="3"/>
        <v>0.0024195467531386615</v>
      </c>
      <c r="U17" s="9">
        <v>9695642.52</v>
      </c>
      <c r="W17" s="9">
        <v>9453514.87</v>
      </c>
      <c r="Y17" s="9">
        <f t="shared" si="4"/>
        <v>242127.65000000037</v>
      </c>
      <c r="AA17" s="21">
        <f t="shared" si="5"/>
        <v>0.02561244715109867</v>
      </c>
      <c r="AC17" s="9">
        <v>55574643.489999995</v>
      </c>
      <c r="AE17" s="9">
        <v>54680704.169999994</v>
      </c>
      <c r="AG17" s="9">
        <f t="shared" si="6"/>
        <v>893939.3200000003</v>
      </c>
      <c r="AI17" s="21">
        <f t="shared" si="7"/>
        <v>0.01634835054831739</v>
      </c>
    </row>
    <row r="18" spans="1:35" ht="12.75" outlineLevel="1">
      <c r="A18" s="1" t="s">
        <v>111</v>
      </c>
      <c r="B18" s="16" t="s">
        <v>112</v>
      </c>
      <c r="C18" s="1" t="s">
        <v>1027</v>
      </c>
      <c r="E18" s="5">
        <v>3904415.6</v>
      </c>
      <c r="G18" s="5">
        <v>3752336.5700000003</v>
      </c>
      <c r="I18" s="9">
        <f t="shared" si="0"/>
        <v>152079.0299999998</v>
      </c>
      <c r="K18" s="21">
        <f t="shared" si="1"/>
        <v>0.04052915487802305</v>
      </c>
      <c r="M18" s="9">
        <v>11456359.07</v>
      </c>
      <c r="O18" s="9">
        <v>11756814.3</v>
      </c>
      <c r="Q18" s="9">
        <f t="shared" si="2"/>
        <v>-300455.23000000045</v>
      </c>
      <c r="S18" s="21">
        <f t="shared" si="3"/>
        <v>-0.025555837009350435</v>
      </c>
      <c r="U18" s="9">
        <v>7610914.9</v>
      </c>
      <c r="W18" s="9">
        <v>6957166.5</v>
      </c>
      <c r="Y18" s="9">
        <f t="shared" si="4"/>
        <v>653748.4000000004</v>
      </c>
      <c r="AA18" s="21">
        <f t="shared" si="5"/>
        <v>0.09396762316957634</v>
      </c>
      <c r="AC18" s="9">
        <v>49415823.12</v>
      </c>
      <c r="AE18" s="9">
        <v>46107462.26</v>
      </c>
      <c r="AG18" s="9">
        <f t="shared" si="6"/>
        <v>3308360.8599999994</v>
      </c>
      <c r="AI18" s="21">
        <f t="shared" si="7"/>
        <v>0.07175326287411246</v>
      </c>
    </row>
    <row r="19" spans="1:35" ht="12.75" outlineLevel="1">
      <c r="A19" s="1" t="s">
        <v>113</v>
      </c>
      <c r="B19" s="16" t="s">
        <v>114</v>
      </c>
      <c r="C19" s="1" t="s">
        <v>1028</v>
      </c>
      <c r="E19" s="5">
        <v>3081829.52</v>
      </c>
      <c r="G19" s="5">
        <v>2833294.5300000003</v>
      </c>
      <c r="I19" s="9">
        <f t="shared" si="0"/>
        <v>248534.98999999976</v>
      </c>
      <c r="K19" s="21">
        <f t="shared" si="1"/>
        <v>0.08771943310814204</v>
      </c>
      <c r="M19" s="9">
        <v>9069787.23</v>
      </c>
      <c r="O19" s="9">
        <v>8835986.48</v>
      </c>
      <c r="Q19" s="9">
        <f t="shared" si="2"/>
        <v>233800.75</v>
      </c>
      <c r="S19" s="21">
        <f t="shared" si="3"/>
        <v>0.02646006198959236</v>
      </c>
      <c r="U19" s="9">
        <v>6252719.55</v>
      </c>
      <c r="W19" s="9">
        <v>5743259.49</v>
      </c>
      <c r="Y19" s="9">
        <f t="shared" si="4"/>
        <v>509460.0599999996</v>
      </c>
      <c r="AA19" s="21">
        <f t="shared" si="5"/>
        <v>0.08870573598268665</v>
      </c>
      <c r="AC19" s="9">
        <v>36364828.12</v>
      </c>
      <c r="AE19" s="9">
        <v>34221910.99</v>
      </c>
      <c r="AG19" s="9">
        <f t="shared" si="6"/>
        <v>2142917.129999995</v>
      </c>
      <c r="AI19" s="21">
        <f t="shared" si="7"/>
        <v>0.06261827782283046</v>
      </c>
    </row>
    <row r="20" spans="1:35" ht="12.75" outlineLevel="1">
      <c r="A20" s="1" t="s">
        <v>115</v>
      </c>
      <c r="B20" s="16" t="s">
        <v>116</v>
      </c>
      <c r="C20" s="1" t="s">
        <v>1029</v>
      </c>
      <c r="E20" s="5">
        <v>865724.24</v>
      </c>
      <c r="G20" s="5">
        <v>870151.66</v>
      </c>
      <c r="I20" s="9">
        <f t="shared" si="0"/>
        <v>-4427.420000000042</v>
      </c>
      <c r="K20" s="21">
        <f t="shared" si="1"/>
        <v>-0.00508810153852955</v>
      </c>
      <c r="M20" s="9">
        <v>2577297.26</v>
      </c>
      <c r="O20" s="9">
        <v>2638360.48</v>
      </c>
      <c r="Q20" s="9">
        <f t="shared" si="2"/>
        <v>-61063.220000000205</v>
      </c>
      <c r="S20" s="21">
        <f t="shared" si="3"/>
        <v>-0.02314438093766482</v>
      </c>
      <c r="U20" s="9">
        <v>1751077.78</v>
      </c>
      <c r="W20" s="9">
        <v>1759712.69</v>
      </c>
      <c r="Y20" s="9">
        <f t="shared" si="4"/>
        <v>-8634.909999999916</v>
      </c>
      <c r="AA20" s="21">
        <f t="shared" si="5"/>
        <v>-0.00490699990348988</v>
      </c>
      <c r="AC20" s="9">
        <v>9638290.74</v>
      </c>
      <c r="AE20" s="9">
        <v>9726383.24</v>
      </c>
      <c r="AG20" s="9">
        <f t="shared" si="6"/>
        <v>-88092.5</v>
      </c>
      <c r="AI20" s="21">
        <f t="shared" si="7"/>
        <v>-0.009057066519620297</v>
      </c>
    </row>
    <row r="21" spans="1:35" ht="12.75" outlineLevel="1">
      <c r="A21" s="1" t="s">
        <v>117</v>
      </c>
      <c r="B21" s="16" t="s">
        <v>118</v>
      </c>
      <c r="C21" s="1" t="s">
        <v>1030</v>
      </c>
      <c r="E21" s="5">
        <v>716150.22</v>
      </c>
      <c r="G21" s="5">
        <v>668415.83</v>
      </c>
      <c r="I21" s="9">
        <f t="shared" si="0"/>
        <v>47734.390000000014</v>
      </c>
      <c r="K21" s="21">
        <f t="shared" si="1"/>
        <v>0.07141421231750304</v>
      </c>
      <c r="M21" s="9">
        <v>2263025.46</v>
      </c>
      <c r="O21" s="9">
        <v>2237368.77</v>
      </c>
      <c r="Q21" s="9">
        <f t="shared" si="2"/>
        <v>25656.689999999944</v>
      </c>
      <c r="S21" s="21">
        <f t="shared" si="3"/>
        <v>0.011467349658232668</v>
      </c>
      <c r="U21" s="9">
        <v>1556281.05</v>
      </c>
      <c r="W21" s="9">
        <v>1495135.18</v>
      </c>
      <c r="Y21" s="9">
        <f t="shared" si="4"/>
        <v>61145.87000000011</v>
      </c>
      <c r="AA21" s="21">
        <f t="shared" si="5"/>
        <v>0.04089654956818026</v>
      </c>
      <c r="AC21" s="9">
        <v>9137304.67</v>
      </c>
      <c r="AE21" s="9">
        <v>8816726.11</v>
      </c>
      <c r="AG21" s="9">
        <f t="shared" si="6"/>
        <v>320578.5600000005</v>
      </c>
      <c r="AI21" s="21">
        <f t="shared" si="7"/>
        <v>0.03636027205567811</v>
      </c>
    </row>
    <row r="22" spans="1:35" ht="12.75" outlineLevel="1">
      <c r="A22" s="1" t="s">
        <v>119</v>
      </c>
      <c r="B22" s="16" t="s">
        <v>120</v>
      </c>
      <c r="C22" s="1" t="s">
        <v>1031</v>
      </c>
      <c r="E22" s="5">
        <v>2989358.84</v>
      </c>
      <c r="G22" s="5">
        <v>2419226.0300000003</v>
      </c>
      <c r="I22" s="9">
        <f t="shared" si="0"/>
        <v>570132.8099999996</v>
      </c>
      <c r="K22" s="21">
        <f t="shared" si="1"/>
        <v>0.23566744195456574</v>
      </c>
      <c r="M22" s="9">
        <v>11573989.06</v>
      </c>
      <c r="O22" s="9">
        <v>7140425.76</v>
      </c>
      <c r="Q22" s="9">
        <f t="shared" si="2"/>
        <v>4433563.300000001</v>
      </c>
      <c r="S22" s="21">
        <f t="shared" si="3"/>
        <v>0.6209102158636547</v>
      </c>
      <c r="U22" s="9">
        <v>7281237.03</v>
      </c>
      <c r="W22" s="9">
        <v>5120624.13</v>
      </c>
      <c r="Y22" s="9">
        <f t="shared" si="4"/>
        <v>2160612.9000000004</v>
      </c>
      <c r="AA22" s="21">
        <f t="shared" si="5"/>
        <v>0.42194327198157394</v>
      </c>
      <c r="AC22" s="9">
        <v>40444806.46</v>
      </c>
      <c r="AE22" s="9">
        <v>26125450.41</v>
      </c>
      <c r="AG22" s="9">
        <f t="shared" si="6"/>
        <v>14319356.05</v>
      </c>
      <c r="AI22" s="21">
        <f t="shared" si="7"/>
        <v>0.5480998729315305</v>
      </c>
    </row>
    <row r="23" spans="1:35" ht="12.75" outlineLevel="1">
      <c r="A23" s="1" t="s">
        <v>121</v>
      </c>
      <c r="B23" s="16" t="s">
        <v>122</v>
      </c>
      <c r="C23" s="1" t="s">
        <v>1032</v>
      </c>
      <c r="E23" s="5">
        <v>6559071.74</v>
      </c>
      <c r="G23" s="5">
        <v>5476093.6</v>
      </c>
      <c r="I23" s="9">
        <f t="shared" si="0"/>
        <v>1082978.1400000006</v>
      </c>
      <c r="K23" s="21">
        <f t="shared" si="1"/>
        <v>0.19776472410917167</v>
      </c>
      <c r="M23" s="9">
        <v>25140453.9</v>
      </c>
      <c r="O23" s="9">
        <v>16287289.760000002</v>
      </c>
      <c r="Q23" s="9">
        <f t="shared" si="2"/>
        <v>8853164.139999997</v>
      </c>
      <c r="S23" s="21">
        <f t="shared" si="3"/>
        <v>0.5435627578593528</v>
      </c>
      <c r="U23" s="9">
        <v>15570744.54</v>
      </c>
      <c r="W23" s="9">
        <v>11338848.4</v>
      </c>
      <c r="Y23" s="9">
        <f t="shared" si="4"/>
        <v>4231896.139999999</v>
      </c>
      <c r="AA23" s="21">
        <f t="shared" si="5"/>
        <v>0.37322098247649194</v>
      </c>
      <c r="AC23" s="9">
        <v>92295241.00999999</v>
      </c>
      <c r="AE23" s="9">
        <v>58461725.33</v>
      </c>
      <c r="AG23" s="9">
        <f t="shared" si="6"/>
        <v>33833515.67999999</v>
      </c>
      <c r="AI23" s="21">
        <f t="shared" si="7"/>
        <v>0.5787293393928987</v>
      </c>
    </row>
    <row r="24" spans="1:35" ht="12.75" outlineLevel="1">
      <c r="A24" s="1" t="s">
        <v>123</v>
      </c>
      <c r="B24" s="16" t="s">
        <v>124</v>
      </c>
      <c r="C24" s="1" t="s">
        <v>1033</v>
      </c>
      <c r="E24" s="5">
        <v>81675.12</v>
      </c>
      <c r="G24" s="5">
        <v>79889.17</v>
      </c>
      <c r="I24" s="9">
        <f t="shared" si="0"/>
        <v>1785.949999999997</v>
      </c>
      <c r="K24" s="21">
        <f t="shared" si="1"/>
        <v>0.02235534553682304</v>
      </c>
      <c r="M24" s="9">
        <v>241982.13</v>
      </c>
      <c r="O24" s="9">
        <v>246224.97</v>
      </c>
      <c r="Q24" s="9">
        <f t="shared" si="2"/>
        <v>-4242.8399999999965</v>
      </c>
      <c r="S24" s="21">
        <f t="shared" si="3"/>
        <v>-0.017231558602687602</v>
      </c>
      <c r="U24" s="9">
        <v>155151.51</v>
      </c>
      <c r="W24" s="9">
        <v>159106.84</v>
      </c>
      <c r="Y24" s="9">
        <f t="shared" si="4"/>
        <v>-3955.329999999987</v>
      </c>
      <c r="AA24" s="21">
        <f t="shared" si="5"/>
        <v>-0.024859584917907913</v>
      </c>
      <c r="AC24" s="9">
        <v>1006405.3200000001</v>
      </c>
      <c r="AE24" s="9">
        <v>983616.02</v>
      </c>
      <c r="AG24" s="9">
        <f t="shared" si="6"/>
        <v>22789.300000000047</v>
      </c>
      <c r="AI24" s="21">
        <f t="shared" si="7"/>
        <v>0.02316889877413754</v>
      </c>
    </row>
    <row r="25" spans="1:35" ht="12.75" outlineLevel="1">
      <c r="A25" s="1" t="s">
        <v>125</v>
      </c>
      <c r="B25" s="16" t="s">
        <v>126</v>
      </c>
      <c r="C25" s="1" t="s">
        <v>1034</v>
      </c>
      <c r="E25" s="5">
        <v>22831.71</v>
      </c>
      <c r="G25" s="5">
        <v>18148.420000000002</v>
      </c>
      <c r="I25" s="9">
        <f t="shared" si="0"/>
        <v>4683.289999999997</v>
      </c>
      <c r="K25" s="21">
        <f t="shared" si="1"/>
        <v>0.258054971176554</v>
      </c>
      <c r="M25" s="9">
        <v>98502.76000000001</v>
      </c>
      <c r="O25" s="9">
        <v>58021.07</v>
      </c>
      <c r="Q25" s="9">
        <f t="shared" si="2"/>
        <v>40481.69000000001</v>
      </c>
      <c r="S25" s="21">
        <f t="shared" si="3"/>
        <v>0.6977067124063725</v>
      </c>
      <c r="U25" s="9">
        <v>55370.36</v>
      </c>
      <c r="W25" s="9">
        <v>38307.99</v>
      </c>
      <c r="Y25" s="9">
        <f t="shared" si="4"/>
        <v>17062.370000000003</v>
      </c>
      <c r="AA25" s="21">
        <f t="shared" si="5"/>
        <v>0.44539977169253736</v>
      </c>
      <c r="AC25" s="9">
        <v>288122</v>
      </c>
      <c r="AE25" s="9">
        <v>182643.56</v>
      </c>
      <c r="AG25" s="9">
        <f t="shared" si="6"/>
        <v>105478.44</v>
      </c>
      <c r="AI25" s="21">
        <f t="shared" si="7"/>
        <v>0.5775097682064454</v>
      </c>
    </row>
    <row r="26" spans="1:35" ht="12.75" outlineLevel="1">
      <c r="A26" s="1" t="s">
        <v>127</v>
      </c>
      <c r="B26" s="16" t="s">
        <v>128</v>
      </c>
      <c r="C26" s="1" t="s">
        <v>1035</v>
      </c>
      <c r="E26" s="5">
        <v>764568.11</v>
      </c>
      <c r="G26" s="5">
        <v>2200320.45</v>
      </c>
      <c r="I26" s="9">
        <f t="shared" si="0"/>
        <v>-1435752.3400000003</v>
      </c>
      <c r="K26" s="21">
        <f t="shared" si="1"/>
        <v>-0.6525196545803136</v>
      </c>
      <c r="M26" s="9">
        <v>814394.7200000001</v>
      </c>
      <c r="O26" s="9">
        <v>6257475.45</v>
      </c>
      <c r="Q26" s="9">
        <f t="shared" si="2"/>
        <v>-5443080.73</v>
      </c>
      <c r="S26" s="21">
        <f t="shared" si="3"/>
        <v>-0.86985251056798</v>
      </c>
      <c r="U26" s="9">
        <v>669199.8</v>
      </c>
      <c r="W26" s="9">
        <v>4728339.71</v>
      </c>
      <c r="Y26" s="9">
        <f t="shared" si="4"/>
        <v>-4059139.91</v>
      </c>
      <c r="AA26" s="21">
        <f t="shared" si="5"/>
        <v>-0.8584704481819053</v>
      </c>
      <c r="AC26" s="9">
        <v>21806421.88</v>
      </c>
      <c r="AE26" s="9">
        <v>31444651.783</v>
      </c>
      <c r="AG26" s="9">
        <f t="shared" si="6"/>
        <v>-9638229.903</v>
      </c>
      <c r="AI26" s="21">
        <f t="shared" si="7"/>
        <v>-0.3065141242305231</v>
      </c>
    </row>
    <row r="27" spans="1:35" ht="12.75" outlineLevel="1">
      <c r="A27" s="1" t="s">
        <v>129</v>
      </c>
      <c r="B27" s="16" t="s">
        <v>130</v>
      </c>
      <c r="C27" s="1" t="s">
        <v>1036</v>
      </c>
      <c r="E27" s="5">
        <v>10942.19</v>
      </c>
      <c r="G27" s="5">
        <v>2177.06</v>
      </c>
      <c r="I27" s="9">
        <f t="shared" si="0"/>
        <v>8765.130000000001</v>
      </c>
      <c r="K27" s="21">
        <f t="shared" si="1"/>
        <v>4.026131571936466</v>
      </c>
      <c r="M27" s="9">
        <v>24601.69</v>
      </c>
      <c r="O27" s="9">
        <v>6675.77</v>
      </c>
      <c r="Q27" s="9">
        <f t="shared" si="2"/>
        <v>17925.92</v>
      </c>
      <c r="S27" s="21">
        <f t="shared" si="3"/>
        <v>2.685221330273511</v>
      </c>
      <c r="U27" s="9">
        <v>22194.19</v>
      </c>
      <c r="W27" s="9">
        <v>4509.4800000000005</v>
      </c>
      <c r="Y27" s="9">
        <f t="shared" si="4"/>
        <v>17684.71</v>
      </c>
      <c r="AA27" s="21">
        <f t="shared" si="5"/>
        <v>3.9216738958815647</v>
      </c>
      <c r="AC27" s="9">
        <v>44460.91</v>
      </c>
      <c r="AE27" s="9">
        <v>24783.61</v>
      </c>
      <c r="AG27" s="9">
        <f t="shared" si="6"/>
        <v>19677.300000000003</v>
      </c>
      <c r="AI27" s="21">
        <f t="shared" si="7"/>
        <v>0.7939642368484657</v>
      </c>
    </row>
    <row r="28" spans="1:35" ht="12.75" outlineLevel="1">
      <c r="A28" s="1" t="s">
        <v>131</v>
      </c>
      <c r="B28" s="16" t="s">
        <v>132</v>
      </c>
      <c r="C28" s="1" t="s">
        <v>1037</v>
      </c>
      <c r="E28" s="5">
        <v>55517.41</v>
      </c>
      <c r="G28" s="5">
        <v>61045.31</v>
      </c>
      <c r="I28" s="9">
        <f t="shared" si="0"/>
        <v>-5527.899999999994</v>
      </c>
      <c r="K28" s="21">
        <f t="shared" si="1"/>
        <v>-0.09055404911532097</v>
      </c>
      <c r="M28" s="9">
        <v>175504.74</v>
      </c>
      <c r="O28" s="9">
        <v>182221.22999999998</v>
      </c>
      <c r="Q28" s="9">
        <f t="shared" si="2"/>
        <v>-6716.489999999991</v>
      </c>
      <c r="S28" s="21">
        <f t="shared" si="3"/>
        <v>-0.036858987287046584</v>
      </c>
      <c r="U28" s="9">
        <v>112242.24</v>
      </c>
      <c r="W28" s="9">
        <v>121550.2</v>
      </c>
      <c r="Y28" s="9">
        <f t="shared" si="4"/>
        <v>-9307.959999999992</v>
      </c>
      <c r="AA28" s="21">
        <f t="shared" si="5"/>
        <v>-0.07657708502330718</v>
      </c>
      <c r="AC28" s="9">
        <v>736637.46</v>
      </c>
      <c r="AE28" s="9">
        <v>752096.25</v>
      </c>
      <c r="AG28" s="9">
        <f t="shared" si="6"/>
        <v>-15458.790000000037</v>
      </c>
      <c r="AI28" s="21">
        <f t="shared" si="7"/>
        <v>-0.020554270813077497</v>
      </c>
    </row>
    <row r="29" spans="1:35" ht="12.75" outlineLevel="1">
      <c r="A29" s="1" t="s">
        <v>133</v>
      </c>
      <c r="B29" s="16" t="s">
        <v>134</v>
      </c>
      <c r="C29" s="1" t="s">
        <v>1038</v>
      </c>
      <c r="E29" s="5">
        <v>4751091.17</v>
      </c>
      <c r="G29" s="5">
        <v>11127495.56</v>
      </c>
      <c r="I29" s="9">
        <f t="shared" si="0"/>
        <v>-6376404.390000001</v>
      </c>
      <c r="K29" s="21">
        <f t="shared" si="1"/>
        <v>-0.5730314027642712</v>
      </c>
      <c r="M29" s="9">
        <v>19272597.71</v>
      </c>
      <c r="O29" s="9">
        <v>34396745.25</v>
      </c>
      <c r="Q29" s="9">
        <f t="shared" si="2"/>
        <v>-15124147.54</v>
      </c>
      <c r="S29" s="21">
        <f t="shared" si="3"/>
        <v>-0.43969705360422146</v>
      </c>
      <c r="U29" s="9">
        <v>9630872.06</v>
      </c>
      <c r="W29" s="9">
        <v>22939678.33</v>
      </c>
      <c r="Y29" s="9">
        <f t="shared" si="4"/>
        <v>-13308806.269999998</v>
      </c>
      <c r="AA29" s="21">
        <f t="shared" si="5"/>
        <v>-0.5801653396593203</v>
      </c>
      <c r="AC29" s="9">
        <v>121021111.81</v>
      </c>
      <c r="AE29" s="9">
        <v>141643608.37</v>
      </c>
      <c r="AG29" s="9">
        <f t="shared" si="6"/>
        <v>-20622496.560000002</v>
      </c>
      <c r="AI29" s="21">
        <f t="shared" si="7"/>
        <v>-0.1455942615224128</v>
      </c>
    </row>
    <row r="30" spans="1:35" ht="12.75" outlineLevel="1">
      <c r="A30" s="1" t="s">
        <v>135</v>
      </c>
      <c r="B30" s="16" t="s">
        <v>136</v>
      </c>
      <c r="C30" s="1" t="s">
        <v>1039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0</v>
      </c>
      <c r="Y30" s="9">
        <f t="shared" si="4"/>
        <v>0</v>
      </c>
      <c r="AA30" s="21">
        <f t="shared" si="5"/>
        <v>0</v>
      </c>
      <c r="AC30" s="9">
        <v>0</v>
      </c>
      <c r="AE30" s="9">
        <v>91691.36</v>
      </c>
      <c r="AG30" s="9">
        <f t="shared" si="6"/>
        <v>-91691.36</v>
      </c>
      <c r="AI30" s="21" t="str">
        <f t="shared" si="7"/>
        <v>N.M.</v>
      </c>
    </row>
    <row r="31" spans="1:35" ht="12.75" outlineLevel="1">
      <c r="A31" s="1" t="s">
        <v>137</v>
      </c>
      <c r="B31" s="16" t="s">
        <v>138</v>
      </c>
      <c r="C31" s="1" t="s">
        <v>1040</v>
      </c>
      <c r="E31" s="5">
        <v>-4385174.69</v>
      </c>
      <c r="G31" s="5">
        <v>-10618897.63</v>
      </c>
      <c r="I31" s="9">
        <f t="shared" si="0"/>
        <v>6233722.94</v>
      </c>
      <c r="K31" s="21">
        <f t="shared" si="1"/>
        <v>0.5870404967827154</v>
      </c>
      <c r="M31" s="9">
        <v>-17863842.89</v>
      </c>
      <c r="O31" s="9">
        <v>-33115976.42</v>
      </c>
      <c r="Q31" s="9">
        <f t="shared" si="2"/>
        <v>15252133.530000001</v>
      </c>
      <c r="S31" s="21">
        <f t="shared" si="3"/>
        <v>0.46056723004515293</v>
      </c>
      <c r="U31" s="9">
        <v>-8898477.99</v>
      </c>
      <c r="W31" s="9">
        <v>-21900590.84</v>
      </c>
      <c r="Y31" s="9">
        <f t="shared" si="4"/>
        <v>13002112.85</v>
      </c>
      <c r="AA31" s="21">
        <f t="shared" si="5"/>
        <v>0.5936877660054947</v>
      </c>
      <c r="AC31" s="9">
        <v>-113840992.07</v>
      </c>
      <c r="AE31" s="9">
        <v>-138324963</v>
      </c>
      <c r="AG31" s="9">
        <f t="shared" si="6"/>
        <v>24483970.930000007</v>
      </c>
      <c r="AI31" s="21">
        <f t="shared" si="7"/>
        <v>0.17700327113046116</v>
      </c>
    </row>
    <row r="32" spans="1:35" ht="12.75" outlineLevel="1">
      <c r="A32" s="1" t="s">
        <v>139</v>
      </c>
      <c r="B32" s="16" t="s">
        <v>140</v>
      </c>
      <c r="C32" s="1" t="s">
        <v>1041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0</v>
      </c>
      <c r="Y32" s="9">
        <f t="shared" si="4"/>
        <v>0</v>
      </c>
      <c r="AA32" s="21">
        <f t="shared" si="5"/>
        <v>0</v>
      </c>
      <c r="AC32" s="9">
        <v>0</v>
      </c>
      <c r="AE32" s="9">
        <v>-46396.81</v>
      </c>
      <c r="AG32" s="9">
        <f t="shared" si="6"/>
        <v>46396.81</v>
      </c>
      <c r="AI32" s="21" t="str">
        <f t="shared" si="7"/>
        <v>N.M.</v>
      </c>
    </row>
    <row r="33" spans="1:35" ht="12.75" outlineLevel="1">
      <c r="A33" s="1" t="s">
        <v>141</v>
      </c>
      <c r="B33" s="16" t="s">
        <v>142</v>
      </c>
      <c r="C33" s="1" t="s">
        <v>1042</v>
      </c>
      <c r="E33" s="5">
        <v>0</v>
      </c>
      <c r="G33" s="5">
        <v>0</v>
      </c>
      <c r="I33" s="9">
        <f t="shared" si="0"/>
        <v>0</v>
      </c>
      <c r="K33" s="21">
        <f t="shared" si="1"/>
        <v>0</v>
      </c>
      <c r="M33" s="9">
        <v>0</v>
      </c>
      <c r="O33" s="9">
        <v>-1000.3100000000001</v>
      </c>
      <c r="Q33" s="9">
        <f t="shared" si="2"/>
        <v>1000.3100000000001</v>
      </c>
      <c r="S33" s="21" t="str">
        <f t="shared" si="3"/>
        <v>N.M.</v>
      </c>
      <c r="U33" s="9">
        <v>0</v>
      </c>
      <c r="W33" s="9">
        <v>0</v>
      </c>
      <c r="Y33" s="9">
        <f t="shared" si="4"/>
        <v>0</v>
      </c>
      <c r="AA33" s="21">
        <f t="shared" si="5"/>
        <v>0</v>
      </c>
      <c r="AC33" s="9">
        <v>0</v>
      </c>
      <c r="AE33" s="9">
        <v>-16683.25</v>
      </c>
      <c r="AG33" s="9">
        <f t="shared" si="6"/>
        <v>16683.25</v>
      </c>
      <c r="AI33" s="21" t="str">
        <f t="shared" si="7"/>
        <v>N.M.</v>
      </c>
    </row>
    <row r="34" spans="1:35" ht="12.75" outlineLevel="1">
      <c r="A34" s="1" t="s">
        <v>143</v>
      </c>
      <c r="B34" s="16" t="s">
        <v>144</v>
      </c>
      <c r="C34" s="1" t="s">
        <v>1043</v>
      </c>
      <c r="E34" s="5">
        <v>314569.10000000003</v>
      </c>
      <c r="G34" s="5">
        <v>208735.80000000002</v>
      </c>
      <c r="I34" s="9">
        <f t="shared" si="0"/>
        <v>105833.30000000002</v>
      </c>
      <c r="K34" s="21">
        <f t="shared" si="1"/>
        <v>0.5070203577920032</v>
      </c>
      <c r="M34" s="9">
        <v>902994.89</v>
      </c>
      <c r="O34" s="9">
        <v>536454.3</v>
      </c>
      <c r="Q34" s="9">
        <f t="shared" si="2"/>
        <v>366540.58999999997</v>
      </c>
      <c r="S34" s="21">
        <f t="shared" si="3"/>
        <v>0.6832652660254563</v>
      </c>
      <c r="U34" s="9">
        <v>658283.26</v>
      </c>
      <c r="W34" s="9">
        <v>406357.02</v>
      </c>
      <c r="Y34" s="9">
        <f t="shared" si="4"/>
        <v>251926.24</v>
      </c>
      <c r="AA34" s="21">
        <f t="shared" si="5"/>
        <v>0.6199628100432472</v>
      </c>
      <c r="AC34" s="9">
        <v>2612513.313</v>
      </c>
      <c r="AE34" s="9">
        <v>1997921.4700000002</v>
      </c>
      <c r="AG34" s="9">
        <f t="shared" si="6"/>
        <v>614591.8429999999</v>
      </c>
      <c r="AI34" s="21">
        <f t="shared" si="7"/>
        <v>0.3076156156427909</v>
      </c>
    </row>
    <row r="35" spans="1:35" ht="12.75" outlineLevel="1">
      <c r="A35" s="1" t="s">
        <v>145</v>
      </c>
      <c r="B35" s="16" t="s">
        <v>146</v>
      </c>
      <c r="C35" s="1" t="s">
        <v>1044</v>
      </c>
      <c r="E35" s="5">
        <v>2336725.85</v>
      </c>
      <c r="G35" s="5">
        <v>1986756.9100000001</v>
      </c>
      <c r="I35" s="9">
        <f t="shared" si="0"/>
        <v>349968.93999999994</v>
      </c>
      <c r="K35" s="21">
        <f t="shared" si="1"/>
        <v>0.1761508608519197</v>
      </c>
      <c r="M35" s="9">
        <v>10182062.35</v>
      </c>
      <c r="O35" s="9">
        <v>6987050.5</v>
      </c>
      <c r="Q35" s="9">
        <f t="shared" si="2"/>
        <v>3195011.8499999996</v>
      </c>
      <c r="S35" s="21">
        <f t="shared" si="3"/>
        <v>0.45727619257940094</v>
      </c>
      <c r="U35" s="9">
        <v>6106221.52</v>
      </c>
      <c r="W35" s="9">
        <v>4139814.1</v>
      </c>
      <c r="Y35" s="9">
        <f t="shared" si="4"/>
        <v>1966407.4199999995</v>
      </c>
      <c r="AA35" s="21">
        <f t="shared" si="5"/>
        <v>0.47499896674104264</v>
      </c>
      <c r="AC35" s="9">
        <v>33800724.269999996</v>
      </c>
      <c r="AE35" s="9">
        <v>31035625.19</v>
      </c>
      <c r="AG35" s="9">
        <f t="shared" si="6"/>
        <v>2765099.0799999945</v>
      </c>
      <c r="AI35" s="21">
        <f t="shared" si="7"/>
        <v>0.08909435730944895</v>
      </c>
    </row>
    <row r="36" spans="1:35" ht="12.75" outlineLevel="1">
      <c r="A36" s="1" t="s">
        <v>147</v>
      </c>
      <c r="B36" s="16" t="s">
        <v>148</v>
      </c>
      <c r="C36" s="1" t="s">
        <v>1045</v>
      </c>
      <c r="E36" s="5">
        <v>230986.4</v>
      </c>
      <c r="G36" s="5">
        <v>204026.1</v>
      </c>
      <c r="I36" s="9">
        <f t="shared" si="0"/>
        <v>26960.29999999999</v>
      </c>
      <c r="K36" s="21">
        <f t="shared" si="1"/>
        <v>0.1321414270037019</v>
      </c>
      <c r="M36" s="9">
        <v>709925.94</v>
      </c>
      <c r="O36" s="9">
        <v>659541.69</v>
      </c>
      <c r="Q36" s="9">
        <f t="shared" si="2"/>
        <v>50384.25</v>
      </c>
      <c r="S36" s="21">
        <f t="shared" si="3"/>
        <v>0.07639282059637505</v>
      </c>
      <c r="U36" s="9">
        <v>481453.93</v>
      </c>
      <c r="W36" s="9">
        <v>451910.38</v>
      </c>
      <c r="Y36" s="9">
        <f t="shared" si="4"/>
        <v>29543.54999999999</v>
      </c>
      <c r="AA36" s="21">
        <f t="shared" si="5"/>
        <v>0.06537479842795377</v>
      </c>
      <c r="AC36" s="9">
        <v>2431215.58</v>
      </c>
      <c r="AE36" s="9">
        <v>2388547.7199999997</v>
      </c>
      <c r="AG36" s="9">
        <f t="shared" si="6"/>
        <v>42667.860000000335</v>
      </c>
      <c r="AI36" s="21">
        <f t="shared" si="7"/>
        <v>0.017863515827098626</v>
      </c>
    </row>
    <row r="37" spans="1:35" ht="12.75" outlineLevel="1">
      <c r="A37" s="1" t="s">
        <v>149</v>
      </c>
      <c r="B37" s="16" t="s">
        <v>150</v>
      </c>
      <c r="C37" s="1" t="s">
        <v>1046</v>
      </c>
      <c r="E37" s="5">
        <v>0</v>
      </c>
      <c r="G37" s="5">
        <v>-395206.02</v>
      </c>
      <c r="I37" s="9">
        <f t="shared" si="0"/>
        <v>395206.02</v>
      </c>
      <c r="K37" s="21" t="str">
        <f t="shared" si="1"/>
        <v>N.M.</v>
      </c>
      <c r="M37" s="9">
        <v>-895567.05</v>
      </c>
      <c r="O37" s="9">
        <v>-2006885.98</v>
      </c>
      <c r="Q37" s="9">
        <f t="shared" si="2"/>
        <v>1111318.93</v>
      </c>
      <c r="S37" s="21">
        <f t="shared" si="3"/>
        <v>0.5537528993052211</v>
      </c>
      <c r="U37" s="9">
        <v>0</v>
      </c>
      <c r="W37" s="9">
        <v>-956063.1</v>
      </c>
      <c r="Y37" s="9">
        <f t="shared" si="4"/>
        <v>956063.1</v>
      </c>
      <c r="AA37" s="21" t="str">
        <f t="shared" si="5"/>
        <v>N.M.</v>
      </c>
      <c r="AC37" s="9">
        <v>-10604804.91</v>
      </c>
      <c r="AE37" s="9">
        <v>-15083263.99</v>
      </c>
      <c r="AG37" s="9">
        <f t="shared" si="6"/>
        <v>4478459.08</v>
      </c>
      <c r="AI37" s="21">
        <f t="shared" si="7"/>
        <v>0.2969157791688296</v>
      </c>
    </row>
    <row r="38" spans="1:35" ht="12.75" outlineLevel="1">
      <c r="A38" s="1" t="s">
        <v>151</v>
      </c>
      <c r="B38" s="16" t="s">
        <v>152</v>
      </c>
      <c r="C38" s="1" t="s">
        <v>1047</v>
      </c>
      <c r="E38" s="5">
        <v>-23882.38</v>
      </c>
      <c r="G38" s="5">
        <v>-973.86</v>
      </c>
      <c r="I38" s="9">
        <f t="shared" si="0"/>
        <v>-22908.52</v>
      </c>
      <c r="K38" s="21" t="str">
        <f t="shared" si="1"/>
        <v>N.M.</v>
      </c>
      <c r="M38" s="9">
        <v>-38779.16</v>
      </c>
      <c r="O38" s="9">
        <v>-17829.93</v>
      </c>
      <c r="Q38" s="9">
        <f t="shared" si="2"/>
        <v>-20949.230000000003</v>
      </c>
      <c r="S38" s="21">
        <f t="shared" si="3"/>
        <v>-1.174947405850724</v>
      </c>
      <c r="U38" s="9">
        <v>-31821.27</v>
      </c>
      <c r="W38" s="9">
        <v>-9832.29</v>
      </c>
      <c r="Y38" s="9">
        <f t="shared" si="4"/>
        <v>-21988.98</v>
      </c>
      <c r="AA38" s="21">
        <f t="shared" si="5"/>
        <v>-2.236404743960969</v>
      </c>
      <c r="AC38" s="9">
        <v>-125242.01000000001</v>
      </c>
      <c r="AE38" s="9">
        <v>-99752.93</v>
      </c>
      <c r="AG38" s="9">
        <f t="shared" si="6"/>
        <v>-25489.080000000016</v>
      </c>
      <c r="AI38" s="21">
        <f t="shared" si="7"/>
        <v>-0.25552211849817363</v>
      </c>
    </row>
    <row r="39" spans="1:35" ht="12.75" outlineLevel="1">
      <c r="A39" s="1" t="s">
        <v>153</v>
      </c>
      <c r="B39" s="16" t="s">
        <v>154</v>
      </c>
      <c r="C39" s="1" t="s">
        <v>1048</v>
      </c>
      <c r="E39" s="5">
        <v>-66697.49</v>
      </c>
      <c r="G39" s="5">
        <v>-140550.04</v>
      </c>
      <c r="I39" s="9">
        <f t="shared" si="0"/>
        <v>73852.55</v>
      </c>
      <c r="K39" s="21">
        <f t="shared" si="1"/>
        <v>0.5254537814432497</v>
      </c>
      <c r="M39" s="9">
        <v>-139398.34</v>
      </c>
      <c r="O39" s="9">
        <v>-139523.46000000002</v>
      </c>
      <c r="Q39" s="9">
        <f t="shared" si="2"/>
        <v>125.12000000002445</v>
      </c>
      <c r="S39" s="21">
        <f t="shared" si="3"/>
        <v>0.0008967667516274642</v>
      </c>
      <c r="U39" s="9">
        <v>-94353.99</v>
      </c>
      <c r="W39" s="9">
        <v>-181952.13</v>
      </c>
      <c r="Y39" s="9">
        <f t="shared" si="4"/>
        <v>87598.14</v>
      </c>
      <c r="AA39" s="21">
        <f t="shared" si="5"/>
        <v>0.4814350895480036</v>
      </c>
      <c r="AC39" s="9">
        <v>-1551369.52</v>
      </c>
      <c r="AE39" s="9">
        <v>521474.30000000005</v>
      </c>
      <c r="AG39" s="9">
        <f t="shared" si="6"/>
        <v>-2072843.82</v>
      </c>
      <c r="AI39" s="21">
        <f t="shared" si="7"/>
        <v>-3.97496831579236</v>
      </c>
    </row>
    <row r="40" spans="1:35" ht="12.75" outlineLevel="1">
      <c r="A40" s="1" t="s">
        <v>155</v>
      </c>
      <c r="B40" s="16" t="s">
        <v>156</v>
      </c>
      <c r="C40" s="1" t="s">
        <v>1049</v>
      </c>
      <c r="E40" s="5">
        <v>-406044.84</v>
      </c>
      <c r="G40" s="5">
        <v>327227.56</v>
      </c>
      <c r="I40" s="9">
        <f t="shared" si="0"/>
        <v>-733272.4</v>
      </c>
      <c r="K40" s="21">
        <f t="shared" si="1"/>
        <v>-2.240863819661156</v>
      </c>
      <c r="M40" s="9">
        <v>-1281096.69</v>
      </c>
      <c r="O40" s="9">
        <v>297026.95999999996</v>
      </c>
      <c r="Q40" s="9">
        <f t="shared" si="2"/>
        <v>-1578123.65</v>
      </c>
      <c r="S40" s="21">
        <f t="shared" si="3"/>
        <v>-5.3130653527208445</v>
      </c>
      <c r="U40" s="9">
        <v>-491906.81</v>
      </c>
      <c r="W40" s="9">
        <v>107733.06</v>
      </c>
      <c r="Y40" s="9">
        <f t="shared" si="4"/>
        <v>-599639.87</v>
      </c>
      <c r="AA40" s="21">
        <f t="shared" si="5"/>
        <v>-5.565978261454748</v>
      </c>
      <c r="AC40" s="9">
        <v>-5146665.04</v>
      </c>
      <c r="AE40" s="9">
        <v>4169311.71</v>
      </c>
      <c r="AG40" s="9">
        <f t="shared" si="6"/>
        <v>-9315976.75</v>
      </c>
      <c r="AI40" s="21">
        <f t="shared" si="7"/>
        <v>-2.234415989491944</v>
      </c>
    </row>
    <row r="41" spans="1:35" ht="12.75" outlineLevel="1">
      <c r="A41" s="1" t="s">
        <v>157</v>
      </c>
      <c r="B41" s="16" t="s">
        <v>158</v>
      </c>
      <c r="C41" s="1" t="s">
        <v>1050</v>
      </c>
      <c r="E41" s="5">
        <v>-210275.22</v>
      </c>
      <c r="G41" s="5">
        <v>1994387.03</v>
      </c>
      <c r="I41" s="9">
        <f t="shared" si="0"/>
        <v>-2204662.25</v>
      </c>
      <c r="K41" s="21">
        <f t="shared" si="1"/>
        <v>-1.1054335075574573</v>
      </c>
      <c r="M41" s="9">
        <v>-267368.26</v>
      </c>
      <c r="O41" s="9">
        <v>5831859.1</v>
      </c>
      <c r="Q41" s="9">
        <f t="shared" si="2"/>
        <v>-6099227.359999999</v>
      </c>
      <c r="S41" s="21">
        <f t="shared" si="3"/>
        <v>-1.0458461453569754</v>
      </c>
      <c r="U41" s="9">
        <v>-171257.23</v>
      </c>
      <c r="W41" s="9">
        <v>4781155.1</v>
      </c>
      <c r="Y41" s="9">
        <f t="shared" si="4"/>
        <v>-4952412.33</v>
      </c>
      <c r="AA41" s="21">
        <f t="shared" si="5"/>
        <v>-1.035819216573836</v>
      </c>
      <c r="AC41" s="9">
        <v>22546970.55</v>
      </c>
      <c r="AE41" s="9">
        <v>16537653.62</v>
      </c>
      <c r="AG41" s="9">
        <f t="shared" si="6"/>
        <v>6009316.930000002</v>
      </c>
      <c r="AI41" s="21">
        <f t="shared" si="7"/>
        <v>0.36337179796368246</v>
      </c>
    </row>
    <row r="42" spans="1:35" ht="12.75" outlineLevel="1">
      <c r="A42" s="1" t="s">
        <v>159</v>
      </c>
      <c r="B42" s="16" t="s">
        <v>160</v>
      </c>
      <c r="C42" s="1" t="s">
        <v>1051</v>
      </c>
      <c r="E42" s="5">
        <v>0</v>
      </c>
      <c r="G42" s="5">
        <v>0</v>
      </c>
      <c r="I42" s="9">
        <f aca="true" t="shared" si="8" ref="I42:I73">+E42-G42</f>
        <v>0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</v>
      </c>
      <c r="M42" s="9">
        <v>0</v>
      </c>
      <c r="O42" s="9">
        <v>12112971.11</v>
      </c>
      <c r="Q42" s="9">
        <f aca="true" t="shared" si="10" ref="Q42:Q73">+M42-O42</f>
        <v>-12112971.11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0</v>
      </c>
      <c r="Y42" s="9">
        <f aca="true" t="shared" si="12" ref="Y42:Y73">+U42-W42</f>
        <v>0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</v>
      </c>
      <c r="AC42" s="9">
        <v>0</v>
      </c>
      <c r="AE42" s="9">
        <v>1750611.63</v>
      </c>
      <c r="AG42" s="9">
        <f aca="true" t="shared" si="14" ref="AG42:AG73">+AC42-AE42</f>
        <v>-1750611.63</v>
      </c>
      <c r="AI42" s="21" t="str">
        <f aca="true" t="shared" si="15" ref="AI42:AI73">IF(AE42&lt;0,IF(AG42=0,0,IF(OR(AE42=0,AC42=0),"N.M.",IF(ABS(AG42/AE42)&gt;=10,"N.M.",AG42/(-AE42)))),IF(AG42=0,0,IF(OR(AE42=0,AC42=0),"N.M.",IF(ABS(AG42/AE42)&gt;=10,"N.M.",AG42/AE42))))</f>
        <v>N.M.</v>
      </c>
    </row>
    <row r="43" spans="1:35" ht="12.75" outlineLevel="1">
      <c r="A43" s="1" t="s">
        <v>161</v>
      </c>
      <c r="B43" s="16" t="s">
        <v>162</v>
      </c>
      <c r="C43" s="1" t="s">
        <v>1052</v>
      </c>
      <c r="E43" s="5">
        <v>10583.26</v>
      </c>
      <c r="G43" s="5">
        <v>-3529.92</v>
      </c>
      <c r="I43" s="9">
        <f t="shared" si="8"/>
        <v>14113.18</v>
      </c>
      <c r="K43" s="21">
        <f t="shared" si="9"/>
        <v>3.99815859849515</v>
      </c>
      <c r="M43" s="9">
        <v>-7180.7300000000005</v>
      </c>
      <c r="O43" s="9">
        <v>-76921.6</v>
      </c>
      <c r="Q43" s="9">
        <f t="shared" si="10"/>
        <v>69740.87000000001</v>
      </c>
      <c r="S43" s="21">
        <f t="shared" si="11"/>
        <v>0.906648717655379</v>
      </c>
      <c r="U43" s="9">
        <v>-12530.37</v>
      </c>
      <c r="W43" s="9">
        <v>-50871.91</v>
      </c>
      <c r="Y43" s="9">
        <f t="shared" si="12"/>
        <v>38341.54</v>
      </c>
      <c r="AA43" s="21">
        <f t="shared" si="13"/>
        <v>0.7536878406963685</v>
      </c>
      <c r="AC43" s="9">
        <v>-322917.91</v>
      </c>
      <c r="AE43" s="9">
        <v>-359167.9</v>
      </c>
      <c r="AG43" s="9">
        <f t="shared" si="14"/>
        <v>36249.99000000005</v>
      </c>
      <c r="AI43" s="21">
        <f t="shared" si="15"/>
        <v>0.10092769983063644</v>
      </c>
    </row>
    <row r="44" spans="1:35" ht="12.75" outlineLevel="1">
      <c r="A44" s="1" t="s">
        <v>163</v>
      </c>
      <c r="B44" s="16" t="s">
        <v>164</v>
      </c>
      <c r="C44" s="1" t="s">
        <v>1053</v>
      </c>
      <c r="E44" s="5">
        <v>0</v>
      </c>
      <c r="G44" s="5">
        <v>0</v>
      </c>
      <c r="I44" s="9">
        <f t="shared" si="8"/>
        <v>0</v>
      </c>
      <c r="K44" s="21">
        <f t="shared" si="9"/>
        <v>0</v>
      </c>
      <c r="M44" s="9">
        <v>0</v>
      </c>
      <c r="O44" s="9">
        <v>0</v>
      </c>
      <c r="Q44" s="9">
        <f t="shared" si="10"/>
        <v>0</v>
      </c>
      <c r="S44" s="21">
        <f t="shared" si="11"/>
        <v>0</v>
      </c>
      <c r="U44" s="9">
        <v>0</v>
      </c>
      <c r="W44" s="9">
        <v>0</v>
      </c>
      <c r="Y44" s="9">
        <f t="shared" si="12"/>
        <v>0</v>
      </c>
      <c r="AA44" s="21">
        <f t="shared" si="13"/>
        <v>0</v>
      </c>
      <c r="AC44" s="9">
        <v>0</v>
      </c>
      <c r="AE44" s="9">
        <v>-342437.11</v>
      </c>
      <c r="AG44" s="9">
        <f t="shared" si="14"/>
        <v>342437.11</v>
      </c>
      <c r="AI44" s="21" t="str">
        <f t="shared" si="15"/>
        <v>N.M.</v>
      </c>
    </row>
    <row r="45" spans="1:35" ht="12.75" outlineLevel="1">
      <c r="A45" s="1" t="s">
        <v>165</v>
      </c>
      <c r="B45" s="16" t="s">
        <v>166</v>
      </c>
      <c r="C45" s="1" t="s">
        <v>1054</v>
      </c>
      <c r="E45" s="5">
        <v>-1194719.72</v>
      </c>
      <c r="G45" s="5">
        <v>-334477.87</v>
      </c>
      <c r="I45" s="9">
        <f t="shared" si="8"/>
        <v>-860241.85</v>
      </c>
      <c r="K45" s="21">
        <f t="shared" si="9"/>
        <v>-2.5718946667532894</v>
      </c>
      <c r="M45" s="9">
        <v>-2775204.7199999997</v>
      </c>
      <c r="O45" s="9">
        <v>-2433959.56</v>
      </c>
      <c r="Q45" s="9">
        <f t="shared" si="10"/>
        <v>-341245.1599999997</v>
      </c>
      <c r="S45" s="21">
        <f t="shared" si="11"/>
        <v>-0.14020165561008732</v>
      </c>
      <c r="U45" s="9">
        <v>-2223085.32</v>
      </c>
      <c r="W45" s="9">
        <v>-1376775.87</v>
      </c>
      <c r="Y45" s="9">
        <f t="shared" si="12"/>
        <v>-846309.4499999997</v>
      </c>
      <c r="AA45" s="21">
        <f t="shared" si="13"/>
        <v>-0.614703866069355</v>
      </c>
      <c r="AC45" s="9">
        <v>-8337743.879999999</v>
      </c>
      <c r="AE45" s="9">
        <v>-8401298.95</v>
      </c>
      <c r="AG45" s="9">
        <f t="shared" si="14"/>
        <v>63555.0700000003</v>
      </c>
      <c r="AI45" s="21">
        <f t="shared" si="15"/>
        <v>0.007564909947645692</v>
      </c>
    </row>
    <row r="46" spans="1:35" ht="12.75" outlineLevel="1">
      <c r="A46" s="1" t="s">
        <v>167</v>
      </c>
      <c r="B46" s="16" t="s">
        <v>168</v>
      </c>
      <c r="C46" s="1" t="s">
        <v>1055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</v>
      </c>
      <c r="AE46" s="9">
        <v>21236.670000000002</v>
      </c>
      <c r="AG46" s="9">
        <f t="shared" si="14"/>
        <v>-21236.670000000002</v>
      </c>
      <c r="AI46" s="21" t="str">
        <f t="shared" si="15"/>
        <v>N.M.</v>
      </c>
    </row>
    <row r="47" spans="1:35" ht="12.75" outlineLevel="1">
      <c r="A47" s="1" t="s">
        <v>169</v>
      </c>
      <c r="B47" s="16" t="s">
        <v>170</v>
      </c>
      <c r="C47" s="1" t="s">
        <v>1056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</v>
      </c>
      <c r="Y47" s="9">
        <f t="shared" si="12"/>
        <v>0</v>
      </c>
      <c r="AA47" s="21">
        <f t="shared" si="13"/>
        <v>0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171</v>
      </c>
      <c r="B48" s="16" t="s">
        <v>172</v>
      </c>
      <c r="C48" s="1" t="s">
        <v>1057</v>
      </c>
      <c r="E48" s="5">
        <v>137230.44</v>
      </c>
      <c r="G48" s="5">
        <v>-18969.09</v>
      </c>
      <c r="I48" s="9">
        <f t="shared" si="8"/>
        <v>156199.53</v>
      </c>
      <c r="K48" s="21">
        <f t="shared" si="9"/>
        <v>8.234424002416564</v>
      </c>
      <c r="M48" s="9">
        <v>329134.95</v>
      </c>
      <c r="O48" s="9">
        <v>45480.83</v>
      </c>
      <c r="Q48" s="9">
        <f t="shared" si="10"/>
        <v>283654.12</v>
      </c>
      <c r="S48" s="21">
        <f t="shared" si="11"/>
        <v>6.236784157193261</v>
      </c>
      <c r="U48" s="9">
        <v>234016.62</v>
      </c>
      <c r="W48" s="9">
        <v>18385.18</v>
      </c>
      <c r="Y48" s="9">
        <f t="shared" si="12"/>
        <v>215631.44</v>
      </c>
      <c r="AA48" s="21" t="str">
        <f t="shared" si="13"/>
        <v>N.M.</v>
      </c>
      <c r="AC48" s="9">
        <v>924951.8200000001</v>
      </c>
      <c r="AE48" s="9">
        <v>548761.6100000001</v>
      </c>
      <c r="AG48" s="9">
        <f t="shared" si="14"/>
        <v>376190.20999999996</v>
      </c>
      <c r="AI48" s="21">
        <f t="shared" si="15"/>
        <v>0.6855257422252987</v>
      </c>
    </row>
    <row r="49" spans="1:35" ht="12.75" outlineLevel="1">
      <c r="A49" s="1" t="s">
        <v>173</v>
      </c>
      <c r="B49" s="16" t="s">
        <v>174</v>
      </c>
      <c r="C49" s="1" t="s">
        <v>1058</v>
      </c>
      <c r="E49" s="5">
        <v>134646.86000000002</v>
      </c>
      <c r="G49" s="5">
        <v>186653.01</v>
      </c>
      <c r="I49" s="9">
        <f t="shared" si="8"/>
        <v>-52006.149999999994</v>
      </c>
      <c r="K49" s="21">
        <f t="shared" si="9"/>
        <v>-0.27862475938641434</v>
      </c>
      <c r="M49" s="9">
        <v>359778.61</v>
      </c>
      <c r="O49" s="9">
        <v>462570.56</v>
      </c>
      <c r="Q49" s="9">
        <f t="shared" si="10"/>
        <v>-102791.95000000001</v>
      </c>
      <c r="S49" s="21">
        <f t="shared" si="11"/>
        <v>-0.22221896265944813</v>
      </c>
      <c r="U49" s="9">
        <v>177176.54</v>
      </c>
      <c r="W49" s="9">
        <v>330707.86</v>
      </c>
      <c r="Y49" s="9">
        <f t="shared" si="12"/>
        <v>-153531.31999999998</v>
      </c>
      <c r="AA49" s="21">
        <f t="shared" si="13"/>
        <v>-0.46425059265298374</v>
      </c>
      <c r="AC49" s="9">
        <v>2289661.0100000002</v>
      </c>
      <c r="AE49" s="9">
        <v>1254718.05</v>
      </c>
      <c r="AG49" s="9">
        <f t="shared" si="14"/>
        <v>1034942.9600000002</v>
      </c>
      <c r="AI49" s="21">
        <f t="shared" si="15"/>
        <v>0.8248410549286352</v>
      </c>
    </row>
    <row r="50" spans="1:35" ht="12.75" outlineLevel="1">
      <c r="A50" s="1" t="s">
        <v>175</v>
      </c>
      <c r="B50" s="16" t="s">
        <v>176</v>
      </c>
      <c r="C50" s="1" t="s">
        <v>1059</v>
      </c>
      <c r="E50" s="5">
        <v>309418.61</v>
      </c>
      <c r="G50" s="5">
        <v>127123.53</v>
      </c>
      <c r="I50" s="9">
        <f t="shared" si="8"/>
        <v>182295.08</v>
      </c>
      <c r="K50" s="21">
        <f t="shared" si="9"/>
        <v>1.433999512128085</v>
      </c>
      <c r="M50" s="9">
        <v>1006744.04</v>
      </c>
      <c r="O50" s="9">
        <v>1104677.07</v>
      </c>
      <c r="Q50" s="9">
        <f t="shared" si="10"/>
        <v>-97933.03000000003</v>
      </c>
      <c r="S50" s="21">
        <f t="shared" si="11"/>
        <v>-0.08865308483319928</v>
      </c>
      <c r="U50" s="9">
        <v>743819.21</v>
      </c>
      <c r="W50" s="9">
        <v>650512.4500000001</v>
      </c>
      <c r="Y50" s="9">
        <f t="shared" si="12"/>
        <v>93306.7599999999</v>
      </c>
      <c r="AA50" s="21">
        <f t="shared" si="13"/>
        <v>0.14343577897702017</v>
      </c>
      <c r="AC50" s="9">
        <v>5549300.22</v>
      </c>
      <c r="AE50" s="9">
        <v>5176300.11</v>
      </c>
      <c r="AG50" s="9">
        <f t="shared" si="14"/>
        <v>373000.1099999994</v>
      </c>
      <c r="AI50" s="21">
        <f t="shared" si="15"/>
        <v>0.07205921257915615</v>
      </c>
    </row>
    <row r="51" spans="1:35" ht="12.75" outlineLevel="1">
      <c r="A51" s="1" t="s">
        <v>177</v>
      </c>
      <c r="B51" s="16" t="s">
        <v>178</v>
      </c>
      <c r="C51" s="1" t="s">
        <v>1060</v>
      </c>
      <c r="E51" s="5">
        <v>1546950.9100000001</v>
      </c>
      <c r="G51" s="5">
        <v>326769.99</v>
      </c>
      <c r="I51" s="9">
        <f t="shared" si="8"/>
        <v>1220180.9200000002</v>
      </c>
      <c r="K51" s="21">
        <f t="shared" si="9"/>
        <v>3.734066644247228</v>
      </c>
      <c r="M51" s="9">
        <v>2945038.31</v>
      </c>
      <c r="O51" s="9">
        <v>2521075.99</v>
      </c>
      <c r="Q51" s="9">
        <f t="shared" si="10"/>
        <v>423962.31999999983</v>
      </c>
      <c r="S51" s="21">
        <f t="shared" si="11"/>
        <v>0.16816721181022384</v>
      </c>
      <c r="U51" s="9">
        <v>2368683.22</v>
      </c>
      <c r="W51" s="9">
        <v>1323024.28</v>
      </c>
      <c r="Y51" s="9">
        <f t="shared" si="12"/>
        <v>1045658.9400000002</v>
      </c>
      <c r="AA51" s="21">
        <f t="shared" si="13"/>
        <v>0.7903550643832479</v>
      </c>
      <c r="AC51" s="9">
        <v>8217588.23</v>
      </c>
      <c r="AE51" s="9">
        <v>8613646.74</v>
      </c>
      <c r="AG51" s="9">
        <f t="shared" si="14"/>
        <v>-396058.5099999998</v>
      </c>
      <c r="AI51" s="21">
        <f t="shared" si="15"/>
        <v>-0.045980352103457606</v>
      </c>
    </row>
    <row r="52" spans="1:35" ht="12.75" outlineLevel="1">
      <c r="A52" s="1" t="s">
        <v>179</v>
      </c>
      <c r="B52" s="16" t="s">
        <v>180</v>
      </c>
      <c r="C52" s="1" t="s">
        <v>1061</v>
      </c>
      <c r="E52" s="5">
        <v>1700529.77</v>
      </c>
      <c r="G52" s="5">
        <v>4503802.06</v>
      </c>
      <c r="I52" s="9">
        <f t="shared" si="8"/>
        <v>-2803272.2899999996</v>
      </c>
      <c r="K52" s="21">
        <f t="shared" si="9"/>
        <v>-0.6224235107703645</v>
      </c>
      <c r="M52" s="9">
        <v>4261482.22</v>
      </c>
      <c r="O52" s="9">
        <v>15791946.35</v>
      </c>
      <c r="Q52" s="9">
        <f t="shared" si="10"/>
        <v>-11530464.129999999</v>
      </c>
      <c r="S52" s="21">
        <f t="shared" si="11"/>
        <v>-0.7301483854141892</v>
      </c>
      <c r="U52" s="9">
        <v>3078614.05</v>
      </c>
      <c r="W52" s="9">
        <v>10907443.43</v>
      </c>
      <c r="Y52" s="9">
        <f t="shared" si="12"/>
        <v>-7828829.38</v>
      </c>
      <c r="AA52" s="21">
        <f t="shared" si="13"/>
        <v>-0.7177510871582856</v>
      </c>
      <c r="AC52" s="9">
        <v>53273564.48</v>
      </c>
      <c r="AE52" s="9">
        <v>59066054</v>
      </c>
      <c r="AG52" s="9">
        <f t="shared" si="14"/>
        <v>-5792489.520000003</v>
      </c>
      <c r="AI52" s="21">
        <f t="shared" si="15"/>
        <v>-0.09806799553598083</v>
      </c>
    </row>
    <row r="53" spans="1:35" ht="12.75" outlineLevel="1">
      <c r="A53" s="1" t="s">
        <v>181</v>
      </c>
      <c r="B53" s="16" t="s">
        <v>182</v>
      </c>
      <c r="C53" s="1" t="s">
        <v>1062</v>
      </c>
      <c r="E53" s="5">
        <v>-204.82</v>
      </c>
      <c r="G53" s="5">
        <v>-3491.31</v>
      </c>
      <c r="I53" s="9">
        <f t="shared" si="8"/>
        <v>3286.49</v>
      </c>
      <c r="K53" s="21">
        <f t="shared" si="9"/>
        <v>0.9413343415508791</v>
      </c>
      <c r="M53" s="9">
        <v>-1399.32</v>
      </c>
      <c r="O53" s="9">
        <v>-6240.85</v>
      </c>
      <c r="Q53" s="9">
        <f t="shared" si="10"/>
        <v>4841.530000000001</v>
      </c>
      <c r="S53" s="21">
        <f t="shared" si="11"/>
        <v>0.7757805427145341</v>
      </c>
      <c r="U53" s="9">
        <v>-897.25</v>
      </c>
      <c r="W53" s="9">
        <v>-5121.05</v>
      </c>
      <c r="Y53" s="9">
        <f t="shared" si="12"/>
        <v>4223.8</v>
      </c>
      <c r="AA53" s="21">
        <f t="shared" si="13"/>
        <v>0.8247917907460384</v>
      </c>
      <c r="AC53" s="9">
        <v>-15129.720000000001</v>
      </c>
      <c r="AE53" s="9">
        <v>-32887.12</v>
      </c>
      <c r="AG53" s="9">
        <f t="shared" si="14"/>
        <v>17757.4</v>
      </c>
      <c r="AI53" s="21">
        <f t="shared" si="15"/>
        <v>0.5399499864992738</v>
      </c>
    </row>
    <row r="54" spans="1:35" ht="12.75" outlineLevel="1">
      <c r="A54" s="1" t="s">
        <v>183</v>
      </c>
      <c r="B54" s="16" t="s">
        <v>184</v>
      </c>
      <c r="C54" s="1" t="s">
        <v>1063</v>
      </c>
      <c r="E54" s="5">
        <v>182.32</v>
      </c>
      <c r="G54" s="5">
        <v>7763.02</v>
      </c>
      <c r="I54" s="9">
        <f t="shared" si="8"/>
        <v>-7580.700000000001</v>
      </c>
      <c r="K54" s="21">
        <f t="shared" si="9"/>
        <v>-0.9765142946945905</v>
      </c>
      <c r="M54" s="9">
        <v>1154.31</v>
      </c>
      <c r="O54" s="9">
        <v>83794.15000000001</v>
      </c>
      <c r="Q54" s="9">
        <f t="shared" si="10"/>
        <v>-82639.84000000001</v>
      </c>
      <c r="S54" s="21">
        <f t="shared" si="11"/>
        <v>-0.9862244560031935</v>
      </c>
      <c r="U54" s="9">
        <v>1152.96</v>
      </c>
      <c r="W54" s="9">
        <v>87594.63</v>
      </c>
      <c r="Y54" s="9">
        <f t="shared" si="12"/>
        <v>-86441.67</v>
      </c>
      <c r="AA54" s="21">
        <f t="shared" si="13"/>
        <v>-0.9868375492881241</v>
      </c>
      <c r="AC54" s="9">
        <v>76384.07</v>
      </c>
      <c r="AE54" s="9">
        <v>27656.47</v>
      </c>
      <c r="AG54" s="9">
        <f t="shared" si="14"/>
        <v>48727.600000000006</v>
      </c>
      <c r="AI54" s="21">
        <f t="shared" si="15"/>
        <v>1.761887905434063</v>
      </c>
    </row>
    <row r="55" spans="1:35" ht="12.75" outlineLevel="1">
      <c r="A55" s="1" t="s">
        <v>185</v>
      </c>
      <c r="B55" s="16" t="s">
        <v>186</v>
      </c>
      <c r="C55" s="1" t="s">
        <v>1064</v>
      </c>
      <c r="E55" s="5">
        <v>12059.15</v>
      </c>
      <c r="G55" s="5">
        <v>39608.86</v>
      </c>
      <c r="I55" s="9">
        <f t="shared" si="8"/>
        <v>-27549.71</v>
      </c>
      <c r="K55" s="21">
        <f t="shared" si="9"/>
        <v>-0.6955441282581725</v>
      </c>
      <c r="M55" s="9">
        <v>56908.39</v>
      </c>
      <c r="O55" s="9">
        <v>326151.08999999997</v>
      </c>
      <c r="Q55" s="9">
        <f t="shared" si="10"/>
        <v>-269242.69999999995</v>
      </c>
      <c r="S55" s="21">
        <f t="shared" si="11"/>
        <v>-0.8255152542951795</v>
      </c>
      <c r="U55" s="9">
        <v>62027.78</v>
      </c>
      <c r="W55" s="9">
        <v>249162.03</v>
      </c>
      <c r="Y55" s="9">
        <f t="shared" si="12"/>
        <v>-187134.25</v>
      </c>
      <c r="AA55" s="21">
        <f t="shared" si="13"/>
        <v>-0.7510544443709982</v>
      </c>
      <c r="AC55" s="9">
        <v>341659.73</v>
      </c>
      <c r="AE55" s="9">
        <v>1496822.32</v>
      </c>
      <c r="AG55" s="9">
        <f t="shared" si="14"/>
        <v>-1155162.59</v>
      </c>
      <c r="AI55" s="21">
        <f t="shared" si="15"/>
        <v>-0.7717432954901421</v>
      </c>
    </row>
    <row r="56" spans="1:35" ht="12.75" outlineLevel="1">
      <c r="A56" s="1" t="s">
        <v>187</v>
      </c>
      <c r="B56" s="16" t="s">
        <v>188</v>
      </c>
      <c r="C56" s="1" t="s">
        <v>1065</v>
      </c>
      <c r="E56" s="5">
        <v>-653.49</v>
      </c>
      <c r="G56" s="5">
        <v>-1657.76</v>
      </c>
      <c r="I56" s="9">
        <f t="shared" si="8"/>
        <v>1004.27</v>
      </c>
      <c r="K56" s="21">
        <f t="shared" si="9"/>
        <v>0.605799391950584</v>
      </c>
      <c r="M56" s="9">
        <v>-1332.3899999999999</v>
      </c>
      <c r="O56" s="9">
        <v>-24739.100000000002</v>
      </c>
      <c r="Q56" s="9">
        <f t="shared" si="10"/>
        <v>23406.710000000003</v>
      </c>
      <c r="S56" s="21">
        <f t="shared" si="11"/>
        <v>0.9461423414756398</v>
      </c>
      <c r="U56" s="9">
        <v>-1217.82</v>
      </c>
      <c r="W56" s="9">
        <v>-23804.02</v>
      </c>
      <c r="Y56" s="9">
        <f t="shared" si="12"/>
        <v>22586.2</v>
      </c>
      <c r="AA56" s="21">
        <f t="shared" si="13"/>
        <v>0.9488397337928636</v>
      </c>
      <c r="AC56" s="9">
        <v>-19788.61</v>
      </c>
      <c r="AE56" s="9">
        <v>-35210.69</v>
      </c>
      <c r="AG56" s="9">
        <f t="shared" si="14"/>
        <v>15422.080000000002</v>
      </c>
      <c r="AI56" s="21">
        <f t="shared" si="15"/>
        <v>0.43799425685778953</v>
      </c>
    </row>
    <row r="57" spans="1:35" ht="12.75" outlineLevel="1">
      <c r="A57" s="1" t="s">
        <v>189</v>
      </c>
      <c r="B57" s="16" t="s">
        <v>190</v>
      </c>
      <c r="C57" s="1" t="s">
        <v>1066</v>
      </c>
      <c r="E57" s="5">
        <v>166692.32</v>
      </c>
      <c r="G57" s="5">
        <v>1040336.15</v>
      </c>
      <c r="I57" s="9">
        <f t="shared" si="8"/>
        <v>-873643.8300000001</v>
      </c>
      <c r="K57" s="21">
        <f t="shared" si="9"/>
        <v>-0.8397707125720856</v>
      </c>
      <c r="M57" s="9">
        <v>2202701.09</v>
      </c>
      <c r="O57" s="9">
        <v>3490159.5700000003</v>
      </c>
      <c r="Q57" s="9">
        <f t="shared" si="10"/>
        <v>-1287458.4800000004</v>
      </c>
      <c r="S57" s="21">
        <f t="shared" si="11"/>
        <v>-0.3688824118720739</v>
      </c>
      <c r="U57" s="9">
        <v>392157.8</v>
      </c>
      <c r="W57" s="9">
        <v>2188846.85</v>
      </c>
      <c r="Y57" s="9">
        <f t="shared" si="12"/>
        <v>-1796689.05</v>
      </c>
      <c r="AA57" s="21">
        <f t="shared" si="13"/>
        <v>-0.8208381733057294</v>
      </c>
      <c r="AC57" s="9">
        <v>18930040.220000003</v>
      </c>
      <c r="AE57" s="9">
        <v>17181815.86</v>
      </c>
      <c r="AG57" s="9">
        <f t="shared" si="14"/>
        <v>1748224.3600000031</v>
      </c>
      <c r="AI57" s="21">
        <f t="shared" si="15"/>
        <v>0.10174852147437712</v>
      </c>
    </row>
    <row r="58" spans="1:35" ht="12.75" outlineLevel="1">
      <c r="A58" s="1" t="s">
        <v>191</v>
      </c>
      <c r="B58" s="16" t="s">
        <v>192</v>
      </c>
      <c r="C58" s="1" t="s">
        <v>1067</v>
      </c>
      <c r="E58" s="5">
        <v>0</v>
      </c>
      <c r="G58" s="5">
        <v>0</v>
      </c>
      <c r="I58" s="9">
        <f t="shared" si="8"/>
        <v>0</v>
      </c>
      <c r="K58" s="21">
        <f t="shared" si="9"/>
        <v>0</v>
      </c>
      <c r="M58" s="9">
        <v>0</v>
      </c>
      <c r="O58" s="9">
        <v>0</v>
      </c>
      <c r="Q58" s="9">
        <f t="shared" si="10"/>
        <v>0</v>
      </c>
      <c r="S58" s="21">
        <f t="shared" si="11"/>
        <v>0</v>
      </c>
      <c r="U58" s="9">
        <v>0</v>
      </c>
      <c r="W58" s="9">
        <v>0</v>
      </c>
      <c r="Y58" s="9">
        <f t="shared" si="12"/>
        <v>0</v>
      </c>
      <c r="AA58" s="21">
        <f t="shared" si="13"/>
        <v>0</v>
      </c>
      <c r="AC58" s="9">
        <v>0</v>
      </c>
      <c r="AE58" s="9">
        <v>73912.69</v>
      </c>
      <c r="AG58" s="9">
        <f t="shared" si="14"/>
        <v>-73912.69</v>
      </c>
      <c r="AI58" s="21" t="str">
        <f t="shared" si="15"/>
        <v>N.M.</v>
      </c>
    </row>
    <row r="59" spans="1:35" ht="12.75" outlineLevel="1">
      <c r="A59" s="1" t="s">
        <v>193</v>
      </c>
      <c r="B59" s="16" t="s">
        <v>194</v>
      </c>
      <c r="C59" s="1" t="s">
        <v>1068</v>
      </c>
      <c r="E59" s="5">
        <v>-13583.95</v>
      </c>
      <c r="G59" s="5">
        <v>-59844.56</v>
      </c>
      <c r="I59" s="9">
        <f t="shared" si="8"/>
        <v>46260.61</v>
      </c>
      <c r="K59" s="21">
        <f t="shared" si="9"/>
        <v>0.7730127851219895</v>
      </c>
      <c r="M59" s="9">
        <v>-43861.63</v>
      </c>
      <c r="O59" s="9">
        <v>-59926.310000000005</v>
      </c>
      <c r="Q59" s="9">
        <f t="shared" si="10"/>
        <v>16064.680000000008</v>
      </c>
      <c r="S59" s="21">
        <f t="shared" si="11"/>
        <v>0.2680739061023448</v>
      </c>
      <c r="U59" s="9">
        <v>-32226.66</v>
      </c>
      <c r="W59" s="9">
        <v>-43997.62</v>
      </c>
      <c r="Y59" s="9">
        <f t="shared" si="12"/>
        <v>11770.960000000003</v>
      </c>
      <c r="AA59" s="21">
        <f t="shared" si="13"/>
        <v>0.26753628946293007</v>
      </c>
      <c r="AC59" s="9">
        <v>247951.62999999998</v>
      </c>
      <c r="AE59" s="9">
        <v>12890.14</v>
      </c>
      <c r="AG59" s="9">
        <f t="shared" si="14"/>
        <v>235061.49</v>
      </c>
      <c r="AI59" s="21" t="str">
        <f t="shared" si="15"/>
        <v>N.M.</v>
      </c>
    </row>
    <row r="60" spans="1:35" ht="12.75" outlineLevel="1">
      <c r="A60" s="1" t="s">
        <v>195</v>
      </c>
      <c r="B60" s="16" t="s">
        <v>196</v>
      </c>
      <c r="C60" s="1" t="s">
        <v>1069</v>
      </c>
      <c r="E60" s="5">
        <v>-241.17000000000002</v>
      </c>
      <c r="G60" s="5">
        <v>9.98</v>
      </c>
      <c r="I60" s="9">
        <f t="shared" si="8"/>
        <v>-251.15</v>
      </c>
      <c r="K60" s="21" t="str">
        <f t="shared" si="9"/>
        <v>N.M.</v>
      </c>
      <c r="M60" s="9">
        <v>-27325.55</v>
      </c>
      <c r="O60" s="9">
        <v>11340.96</v>
      </c>
      <c r="Q60" s="9">
        <f t="shared" si="10"/>
        <v>-38666.509999999995</v>
      </c>
      <c r="S60" s="21">
        <f t="shared" si="11"/>
        <v>-3.4094565186721404</v>
      </c>
      <c r="U60" s="9">
        <v>-346.93</v>
      </c>
      <c r="W60" s="9">
        <v>10497.31</v>
      </c>
      <c r="Y60" s="9">
        <f t="shared" si="12"/>
        <v>-10844.24</v>
      </c>
      <c r="AA60" s="21">
        <f t="shared" si="13"/>
        <v>-1.0330494193274278</v>
      </c>
      <c r="AC60" s="9">
        <v>-14877.960000000001</v>
      </c>
      <c r="AE60" s="9">
        <v>107566.34</v>
      </c>
      <c r="AG60" s="9">
        <f t="shared" si="14"/>
        <v>-122444.3</v>
      </c>
      <c r="AI60" s="21">
        <f t="shared" si="15"/>
        <v>-1.1383142719181485</v>
      </c>
    </row>
    <row r="61" spans="1:35" ht="12.75" outlineLevel="1">
      <c r="A61" s="1" t="s">
        <v>197</v>
      </c>
      <c r="B61" s="16" t="s">
        <v>198</v>
      </c>
      <c r="C61" s="1" t="s">
        <v>1070</v>
      </c>
      <c r="E61" s="5">
        <v>0</v>
      </c>
      <c r="G61" s="5">
        <v>0</v>
      </c>
      <c r="I61" s="9">
        <f t="shared" si="8"/>
        <v>0</v>
      </c>
      <c r="K61" s="21">
        <f t="shared" si="9"/>
        <v>0</v>
      </c>
      <c r="M61" s="9">
        <v>0</v>
      </c>
      <c r="O61" s="9">
        <v>0</v>
      </c>
      <c r="Q61" s="9">
        <f t="shared" si="10"/>
        <v>0</v>
      </c>
      <c r="S61" s="21">
        <f t="shared" si="11"/>
        <v>0</v>
      </c>
      <c r="U61" s="9">
        <v>0</v>
      </c>
      <c r="W61" s="9">
        <v>0</v>
      </c>
      <c r="Y61" s="9">
        <f t="shared" si="12"/>
        <v>0</v>
      </c>
      <c r="AA61" s="21">
        <f t="shared" si="13"/>
        <v>0</v>
      </c>
      <c r="AC61" s="9">
        <v>0</v>
      </c>
      <c r="AE61" s="9">
        <v>6964.33</v>
      </c>
      <c r="AG61" s="9">
        <f t="shared" si="14"/>
        <v>-6964.33</v>
      </c>
      <c r="AI61" s="21" t="str">
        <f t="shared" si="15"/>
        <v>N.M.</v>
      </c>
    </row>
    <row r="62" spans="1:35" ht="12.75" outlineLevel="1">
      <c r="A62" s="1" t="s">
        <v>199</v>
      </c>
      <c r="B62" s="16" t="s">
        <v>200</v>
      </c>
      <c r="C62" s="1" t="s">
        <v>1071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0</v>
      </c>
      <c r="Y62" s="9">
        <f t="shared" si="12"/>
        <v>0</v>
      </c>
      <c r="AA62" s="21">
        <f t="shared" si="13"/>
        <v>0</v>
      </c>
      <c r="AC62" s="9">
        <v>0</v>
      </c>
      <c r="AE62" s="9">
        <v>3340.86</v>
      </c>
      <c r="AG62" s="9">
        <f t="shared" si="14"/>
        <v>-3340.86</v>
      </c>
      <c r="AI62" s="21" t="str">
        <f t="shared" si="15"/>
        <v>N.M.</v>
      </c>
    </row>
    <row r="63" spans="1:35" ht="12.75" outlineLevel="1">
      <c r="A63" s="1" t="s">
        <v>201</v>
      </c>
      <c r="B63" s="16" t="s">
        <v>202</v>
      </c>
      <c r="C63" s="1" t="s">
        <v>1072</v>
      </c>
      <c r="E63" s="5">
        <v>-51645.37</v>
      </c>
      <c r="G63" s="5">
        <v>3209.75</v>
      </c>
      <c r="I63" s="9">
        <f t="shared" si="8"/>
        <v>-54855.12</v>
      </c>
      <c r="K63" s="21" t="str">
        <f t="shared" si="9"/>
        <v>N.M.</v>
      </c>
      <c r="M63" s="9">
        <v>-40509.06</v>
      </c>
      <c r="O63" s="9">
        <v>-4456.3099999999995</v>
      </c>
      <c r="Q63" s="9">
        <f t="shared" si="10"/>
        <v>-36052.75</v>
      </c>
      <c r="S63" s="21">
        <f t="shared" si="11"/>
        <v>-8.090269752328721</v>
      </c>
      <c r="U63" s="9">
        <v>32560.600000000002</v>
      </c>
      <c r="W63" s="9">
        <v>-12902.66</v>
      </c>
      <c r="Y63" s="9">
        <f t="shared" si="12"/>
        <v>45463.26</v>
      </c>
      <c r="AA63" s="21">
        <f t="shared" si="13"/>
        <v>3.5235571579813776</v>
      </c>
      <c r="AC63" s="9">
        <v>-38288.5</v>
      </c>
      <c r="AE63" s="9">
        <v>-43606.18</v>
      </c>
      <c r="AG63" s="9">
        <f t="shared" si="14"/>
        <v>5317.68</v>
      </c>
      <c r="AI63" s="21">
        <f t="shared" si="15"/>
        <v>0.12194785234569963</v>
      </c>
    </row>
    <row r="64" spans="1:35" ht="12.75" outlineLevel="1">
      <c r="A64" s="1" t="s">
        <v>203</v>
      </c>
      <c r="B64" s="16" t="s">
        <v>204</v>
      </c>
      <c r="C64" s="1" t="s">
        <v>1073</v>
      </c>
      <c r="E64" s="5">
        <v>-54734.06</v>
      </c>
      <c r="G64" s="5">
        <v>-2308.83</v>
      </c>
      <c r="I64" s="9">
        <f t="shared" si="8"/>
        <v>-52425.229999999996</v>
      </c>
      <c r="K64" s="21" t="str">
        <f t="shared" si="9"/>
        <v>N.M.</v>
      </c>
      <c r="M64" s="9">
        <v>-112304.22</v>
      </c>
      <c r="O64" s="9">
        <v>5152.380000000001</v>
      </c>
      <c r="Q64" s="9">
        <f t="shared" si="10"/>
        <v>-117456.6</v>
      </c>
      <c r="S64" s="21" t="str">
        <f t="shared" si="11"/>
        <v>N.M.</v>
      </c>
      <c r="U64" s="9">
        <v>-102194.18000000001</v>
      </c>
      <c r="W64" s="9">
        <v>9967.37</v>
      </c>
      <c r="Y64" s="9">
        <f t="shared" si="12"/>
        <v>-112161.55</v>
      </c>
      <c r="AA64" s="21" t="str">
        <f t="shared" si="13"/>
        <v>N.M.</v>
      </c>
      <c r="AC64" s="9">
        <v>-133633.43</v>
      </c>
      <c r="AE64" s="9">
        <v>16335.010000000002</v>
      </c>
      <c r="AG64" s="9">
        <f t="shared" si="14"/>
        <v>-149968.44</v>
      </c>
      <c r="AI64" s="21">
        <f t="shared" si="15"/>
        <v>-9.180798787389783</v>
      </c>
    </row>
    <row r="65" spans="1:35" ht="12.75" outlineLevel="1">
      <c r="A65" s="1" t="s">
        <v>205</v>
      </c>
      <c r="B65" s="16" t="s">
        <v>206</v>
      </c>
      <c r="C65" s="1" t="s">
        <v>1074</v>
      </c>
      <c r="E65" s="5">
        <v>-30856.23</v>
      </c>
      <c r="G65" s="5">
        <v>-633104.47</v>
      </c>
      <c r="I65" s="9">
        <f t="shared" si="8"/>
        <v>602248.24</v>
      </c>
      <c r="K65" s="21">
        <f t="shared" si="9"/>
        <v>0.9512620247334536</v>
      </c>
      <c r="M65" s="9">
        <v>437736.78</v>
      </c>
      <c r="O65" s="9">
        <v>-2687614.53</v>
      </c>
      <c r="Q65" s="9">
        <f t="shared" si="10"/>
        <v>3125351.3099999996</v>
      </c>
      <c r="S65" s="21">
        <f t="shared" si="11"/>
        <v>1.162871860943541</v>
      </c>
      <c r="U65" s="9">
        <v>359594.53</v>
      </c>
      <c r="W65" s="9">
        <v>-1933134.15</v>
      </c>
      <c r="Y65" s="9">
        <f t="shared" si="12"/>
        <v>2292728.6799999997</v>
      </c>
      <c r="AA65" s="21">
        <f t="shared" si="13"/>
        <v>1.1860163351829462</v>
      </c>
      <c r="AC65" s="9">
        <v>-10273081.66</v>
      </c>
      <c r="AE65" s="9">
        <v>-9688507.32</v>
      </c>
      <c r="AG65" s="9">
        <f t="shared" si="14"/>
        <v>-584574.3399999999</v>
      </c>
      <c r="AI65" s="21">
        <f t="shared" si="15"/>
        <v>-0.06033688376260626</v>
      </c>
    </row>
    <row r="66" spans="1:35" ht="12.75" outlineLevel="1">
      <c r="A66" s="1" t="s">
        <v>207</v>
      </c>
      <c r="B66" s="16" t="s">
        <v>208</v>
      </c>
      <c r="C66" s="1" t="s">
        <v>1075</v>
      </c>
      <c r="E66" s="5">
        <v>-97740.40000000001</v>
      </c>
      <c r="G66" s="5">
        <v>-181112.95</v>
      </c>
      <c r="I66" s="9">
        <f t="shared" si="8"/>
        <v>83372.55</v>
      </c>
      <c r="K66" s="21">
        <f t="shared" si="9"/>
        <v>0.46033455917978255</v>
      </c>
      <c r="M66" s="9">
        <v>-338186.37</v>
      </c>
      <c r="O66" s="9">
        <v>-694028.3200000001</v>
      </c>
      <c r="Q66" s="9">
        <f t="shared" si="10"/>
        <v>355841.95000000007</v>
      </c>
      <c r="S66" s="21">
        <f t="shared" si="11"/>
        <v>0.5127196394521769</v>
      </c>
      <c r="U66" s="9">
        <v>-256332.81</v>
      </c>
      <c r="W66" s="9">
        <v>-356169.48</v>
      </c>
      <c r="Y66" s="9">
        <f t="shared" si="12"/>
        <v>99836.66999999998</v>
      </c>
      <c r="AA66" s="21">
        <f t="shared" si="13"/>
        <v>0.28030663941222583</v>
      </c>
      <c r="AC66" s="9">
        <v>-2434086.07</v>
      </c>
      <c r="AE66" s="9">
        <v>-3673219.3</v>
      </c>
      <c r="AG66" s="9">
        <f t="shared" si="14"/>
        <v>1239133.23</v>
      </c>
      <c r="AI66" s="21">
        <f t="shared" si="15"/>
        <v>0.3373425675945893</v>
      </c>
    </row>
    <row r="67" spans="1:35" ht="12.75" outlineLevel="1">
      <c r="A67" s="1" t="s">
        <v>209</v>
      </c>
      <c r="B67" s="16" t="s">
        <v>210</v>
      </c>
      <c r="C67" s="1" t="s">
        <v>1076</v>
      </c>
      <c r="E67" s="5">
        <v>0</v>
      </c>
      <c r="G67" s="5">
        <v>0</v>
      </c>
      <c r="I67" s="9">
        <f t="shared" si="8"/>
        <v>0</v>
      </c>
      <c r="K67" s="21">
        <f t="shared" si="9"/>
        <v>0</v>
      </c>
      <c r="M67" s="9">
        <v>12.81</v>
      </c>
      <c r="O67" s="9">
        <v>0</v>
      </c>
      <c r="Q67" s="9">
        <f t="shared" si="10"/>
        <v>12.81</v>
      </c>
      <c r="S67" s="21" t="str">
        <f t="shared" si="11"/>
        <v>N.M.</v>
      </c>
      <c r="U67" s="9">
        <v>0</v>
      </c>
      <c r="W67" s="9">
        <v>0</v>
      </c>
      <c r="Y67" s="9">
        <f t="shared" si="12"/>
        <v>0</v>
      </c>
      <c r="AA67" s="21">
        <f t="shared" si="13"/>
        <v>0</v>
      </c>
      <c r="AC67" s="9">
        <v>0</v>
      </c>
      <c r="AE67" s="9">
        <v>0</v>
      </c>
      <c r="AG67" s="9">
        <f t="shared" si="14"/>
        <v>0</v>
      </c>
      <c r="AI67" s="21">
        <f t="shared" si="15"/>
        <v>0</v>
      </c>
    </row>
    <row r="68" spans="1:35" ht="12.75" outlineLevel="1">
      <c r="A68" s="1" t="s">
        <v>211</v>
      </c>
      <c r="B68" s="16" t="s">
        <v>212</v>
      </c>
      <c r="C68" s="1" t="s">
        <v>1077</v>
      </c>
      <c r="E68" s="5">
        <v>181920.15</v>
      </c>
      <c r="G68" s="5">
        <v>-367851.08</v>
      </c>
      <c r="I68" s="9">
        <f t="shared" si="8"/>
        <v>549771.23</v>
      </c>
      <c r="K68" s="21">
        <f t="shared" si="9"/>
        <v>1.4945483645175106</v>
      </c>
      <c r="M68" s="9">
        <v>502837.69</v>
      </c>
      <c r="O68" s="9">
        <v>-404703.98</v>
      </c>
      <c r="Q68" s="9">
        <f t="shared" si="10"/>
        <v>907541.6699999999</v>
      </c>
      <c r="S68" s="21">
        <f t="shared" si="11"/>
        <v>2.2424826906817175</v>
      </c>
      <c r="U68" s="9">
        <v>372500.12</v>
      </c>
      <c r="W68" s="9">
        <v>-166224.57</v>
      </c>
      <c r="Y68" s="9">
        <f t="shared" si="12"/>
        <v>538724.69</v>
      </c>
      <c r="AA68" s="21">
        <f t="shared" si="13"/>
        <v>3.2409450059037597</v>
      </c>
      <c r="AC68" s="9">
        <v>-453454.9600000001</v>
      </c>
      <c r="AE68" s="9">
        <v>-120353.34</v>
      </c>
      <c r="AG68" s="9">
        <f t="shared" si="14"/>
        <v>-333101.6200000001</v>
      </c>
      <c r="AI68" s="21">
        <f t="shared" si="15"/>
        <v>-2.7676973484907035</v>
      </c>
    </row>
    <row r="69" spans="1:35" ht="12.75" outlineLevel="1">
      <c r="A69" s="1" t="s">
        <v>213</v>
      </c>
      <c r="B69" s="16" t="s">
        <v>214</v>
      </c>
      <c r="C69" s="1" t="s">
        <v>1078</v>
      </c>
      <c r="E69" s="5">
        <v>-4985</v>
      </c>
      <c r="G69" s="5">
        <v>935</v>
      </c>
      <c r="I69" s="9">
        <f t="shared" si="8"/>
        <v>-5920</v>
      </c>
      <c r="K69" s="21">
        <f t="shared" si="9"/>
        <v>-6.331550802139038</v>
      </c>
      <c r="M69" s="9">
        <v>-5734</v>
      </c>
      <c r="O69" s="9">
        <v>3200</v>
      </c>
      <c r="Q69" s="9">
        <f t="shared" si="10"/>
        <v>-8934</v>
      </c>
      <c r="S69" s="21">
        <f t="shared" si="11"/>
        <v>-2.791875</v>
      </c>
      <c r="U69" s="9">
        <v>-5330</v>
      </c>
      <c r="W69" s="9">
        <v>912</v>
      </c>
      <c r="Y69" s="9">
        <f t="shared" si="12"/>
        <v>-6242</v>
      </c>
      <c r="AA69" s="21">
        <f t="shared" si="13"/>
        <v>-6.844298245614035</v>
      </c>
      <c r="AC69" s="9">
        <v>3638</v>
      </c>
      <c r="AE69" s="9">
        <v>-1188</v>
      </c>
      <c r="AG69" s="9">
        <f t="shared" si="14"/>
        <v>4826</v>
      </c>
      <c r="AI69" s="21">
        <f t="shared" si="15"/>
        <v>4.062289562289562</v>
      </c>
    </row>
    <row r="70" spans="1:35" ht="12.75" outlineLevel="1">
      <c r="A70" s="1" t="s">
        <v>215</v>
      </c>
      <c r="B70" s="16" t="s">
        <v>216</v>
      </c>
      <c r="C70" s="1" t="s">
        <v>1079</v>
      </c>
      <c r="E70" s="5">
        <v>45625.86</v>
      </c>
      <c r="G70" s="5">
        <v>40033.53</v>
      </c>
      <c r="I70" s="9">
        <f t="shared" si="8"/>
        <v>5592.330000000002</v>
      </c>
      <c r="K70" s="21">
        <f t="shared" si="9"/>
        <v>0.13969115389025155</v>
      </c>
      <c r="M70" s="9">
        <v>139048.5</v>
      </c>
      <c r="O70" s="9">
        <v>150594.85</v>
      </c>
      <c r="Q70" s="9">
        <f t="shared" si="10"/>
        <v>-11546.350000000006</v>
      </c>
      <c r="S70" s="21">
        <f t="shared" si="11"/>
        <v>-0.07667161260826652</v>
      </c>
      <c r="U70" s="9">
        <v>95848</v>
      </c>
      <c r="W70" s="9">
        <v>83671.24</v>
      </c>
      <c r="Y70" s="9">
        <f t="shared" si="12"/>
        <v>12176.759999999995</v>
      </c>
      <c r="AA70" s="21">
        <f t="shared" si="13"/>
        <v>0.14553100922132856</v>
      </c>
      <c r="AC70" s="9">
        <v>516880.13</v>
      </c>
      <c r="AE70" s="9">
        <v>529507.68</v>
      </c>
      <c r="AG70" s="9">
        <f t="shared" si="14"/>
        <v>-12627.550000000047</v>
      </c>
      <c r="AI70" s="21">
        <f t="shared" si="15"/>
        <v>-0.02384771831826886</v>
      </c>
    </row>
    <row r="71" spans="1:35" ht="12.75" outlineLevel="1">
      <c r="A71" s="1" t="s">
        <v>217</v>
      </c>
      <c r="B71" s="16" t="s">
        <v>218</v>
      </c>
      <c r="C71" s="1" t="s">
        <v>1080</v>
      </c>
      <c r="E71" s="5">
        <v>-764619.3</v>
      </c>
      <c r="G71" s="5">
        <v>179551.04</v>
      </c>
      <c r="I71" s="9">
        <f t="shared" si="8"/>
        <v>-944170.3400000001</v>
      </c>
      <c r="K71" s="21">
        <f t="shared" si="9"/>
        <v>-5.258506661949717</v>
      </c>
      <c r="M71" s="9">
        <v>-1652026.5699999998</v>
      </c>
      <c r="O71" s="9">
        <v>117479.58</v>
      </c>
      <c r="Q71" s="9">
        <f t="shared" si="10"/>
        <v>-1769506.15</v>
      </c>
      <c r="S71" s="21" t="str">
        <f t="shared" si="11"/>
        <v>N.M.</v>
      </c>
      <c r="U71" s="9">
        <v>-1139084.92</v>
      </c>
      <c r="W71" s="9">
        <v>24354.44</v>
      </c>
      <c r="Y71" s="9">
        <f t="shared" si="12"/>
        <v>-1163439.3599999999</v>
      </c>
      <c r="AA71" s="21" t="str">
        <f t="shared" si="13"/>
        <v>N.M.</v>
      </c>
      <c r="AC71" s="9">
        <v>-3308694.321</v>
      </c>
      <c r="AE71" s="9">
        <v>1788070.621</v>
      </c>
      <c r="AG71" s="9">
        <f t="shared" si="14"/>
        <v>-5096764.942</v>
      </c>
      <c r="AI71" s="21">
        <f t="shared" si="15"/>
        <v>-2.8504270928346065</v>
      </c>
    </row>
    <row r="72" spans="1:35" ht="12.75" outlineLevel="1">
      <c r="A72" s="1" t="s">
        <v>219</v>
      </c>
      <c r="B72" s="16" t="s">
        <v>220</v>
      </c>
      <c r="C72" s="1" t="s">
        <v>1081</v>
      </c>
      <c r="E72" s="5">
        <v>764619.3</v>
      </c>
      <c r="G72" s="5">
        <v>-179551.04</v>
      </c>
      <c r="I72" s="9">
        <f t="shared" si="8"/>
        <v>944170.3400000001</v>
      </c>
      <c r="K72" s="21">
        <f t="shared" si="9"/>
        <v>5.258506661949717</v>
      </c>
      <c r="M72" s="9">
        <v>1652026.5699999998</v>
      </c>
      <c r="O72" s="9">
        <v>-117479.58</v>
      </c>
      <c r="Q72" s="9">
        <f t="shared" si="10"/>
        <v>1769506.15</v>
      </c>
      <c r="S72" s="21" t="str">
        <f t="shared" si="11"/>
        <v>N.M.</v>
      </c>
      <c r="U72" s="9">
        <v>1139084.92</v>
      </c>
      <c r="W72" s="9">
        <v>-24354.44</v>
      </c>
      <c r="Y72" s="9">
        <f t="shared" si="12"/>
        <v>1163439.3599999999</v>
      </c>
      <c r="AA72" s="21" t="str">
        <f t="shared" si="13"/>
        <v>N.M.</v>
      </c>
      <c r="AC72" s="9">
        <v>3308694.321</v>
      </c>
      <c r="AE72" s="9">
        <v>-1788070.621</v>
      </c>
      <c r="AG72" s="9">
        <f t="shared" si="14"/>
        <v>5096764.942</v>
      </c>
      <c r="AI72" s="21">
        <f t="shared" si="15"/>
        <v>2.8504270928346065</v>
      </c>
    </row>
    <row r="73" spans="1:35" ht="12.75" outlineLevel="1">
      <c r="A73" s="1" t="s">
        <v>221</v>
      </c>
      <c r="B73" s="16" t="s">
        <v>222</v>
      </c>
      <c r="C73" s="1" t="s">
        <v>1082</v>
      </c>
      <c r="E73" s="5">
        <v>3186.6800000000003</v>
      </c>
      <c r="G73" s="5">
        <v>-19294.260000000002</v>
      </c>
      <c r="I73" s="9">
        <f t="shared" si="8"/>
        <v>22480.940000000002</v>
      </c>
      <c r="K73" s="21">
        <f t="shared" si="9"/>
        <v>1.1651620741090873</v>
      </c>
      <c r="M73" s="9">
        <v>7040.99</v>
      </c>
      <c r="O73" s="9">
        <v>-30327.639999999996</v>
      </c>
      <c r="Q73" s="9">
        <f t="shared" si="10"/>
        <v>37368.63</v>
      </c>
      <c r="S73" s="21">
        <f t="shared" si="11"/>
        <v>1.2321641248709099</v>
      </c>
      <c r="U73" s="9">
        <v>7717.25</v>
      </c>
      <c r="W73" s="9">
        <v>-47235.38</v>
      </c>
      <c r="Y73" s="9">
        <f t="shared" si="12"/>
        <v>54952.63</v>
      </c>
      <c r="AA73" s="21">
        <f t="shared" si="13"/>
        <v>1.1633785946042987</v>
      </c>
      <c r="AC73" s="9">
        <v>-170835.37</v>
      </c>
      <c r="AE73" s="9">
        <v>-190422.35</v>
      </c>
      <c r="AG73" s="9">
        <f t="shared" si="14"/>
        <v>19586.98000000001</v>
      </c>
      <c r="AI73" s="21">
        <f t="shared" si="15"/>
        <v>0.10286071986822981</v>
      </c>
    </row>
    <row r="74" spans="1:35" ht="12.75" outlineLevel="1">
      <c r="A74" s="1" t="s">
        <v>223</v>
      </c>
      <c r="B74" s="16" t="s">
        <v>224</v>
      </c>
      <c r="C74" s="1" t="s">
        <v>1083</v>
      </c>
      <c r="E74" s="5">
        <v>433.46000000000004</v>
      </c>
      <c r="G74" s="5">
        <v>3935.15</v>
      </c>
      <c r="I74" s="9">
        <f aca="true" t="shared" si="16" ref="I74:I105">+E74-G74</f>
        <v>-3501.69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-0.8898491798279609</v>
      </c>
      <c r="M74" s="9">
        <v>1236.51</v>
      </c>
      <c r="O74" s="9">
        <v>4967.74</v>
      </c>
      <c r="Q74" s="9">
        <f aca="true" t="shared" si="18" ref="Q74:Q105">+M74-O74</f>
        <v>-3731.2299999999996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-0.7510920458800178</v>
      </c>
      <c r="U74" s="9">
        <v>538.84</v>
      </c>
      <c r="W74" s="9">
        <v>4967.74</v>
      </c>
      <c r="Y74" s="9">
        <f aca="true" t="shared" si="20" ref="Y74:Y105">+U74-W74</f>
        <v>-4428.9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-0.8915321655320125</v>
      </c>
      <c r="AC74" s="9">
        <v>32290.16</v>
      </c>
      <c r="AE74" s="9">
        <v>4967.74</v>
      </c>
      <c r="AG74" s="9">
        <f aca="true" t="shared" si="22" ref="AG74:AG105">+AC74-AE74</f>
        <v>27322.42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5.499969805183041</v>
      </c>
    </row>
    <row r="75" spans="1:35" ht="12.75" outlineLevel="1">
      <c r="A75" s="1" t="s">
        <v>225</v>
      </c>
      <c r="B75" s="16" t="s">
        <v>226</v>
      </c>
      <c r="C75" s="1" t="s">
        <v>1084</v>
      </c>
      <c r="E75" s="5">
        <v>-3421.36</v>
      </c>
      <c r="G75" s="5">
        <v>1075.6200000000001</v>
      </c>
      <c r="I75" s="9">
        <f t="shared" si="16"/>
        <v>-4496.9800000000005</v>
      </c>
      <c r="K75" s="21">
        <f t="shared" si="17"/>
        <v>-4.180825942247262</v>
      </c>
      <c r="M75" s="9">
        <v>-7926.73</v>
      </c>
      <c r="O75" s="9">
        <v>1075.6200000000001</v>
      </c>
      <c r="Q75" s="9">
        <f t="shared" si="18"/>
        <v>-9002.35</v>
      </c>
      <c r="S75" s="21">
        <f t="shared" si="19"/>
        <v>-8.369452036964727</v>
      </c>
      <c r="U75" s="9">
        <v>-4365.38</v>
      </c>
      <c r="W75" s="9">
        <v>1075.6200000000001</v>
      </c>
      <c r="Y75" s="9">
        <f t="shared" si="20"/>
        <v>-5441</v>
      </c>
      <c r="AA75" s="21">
        <f t="shared" si="21"/>
        <v>-5.058477901117494</v>
      </c>
      <c r="AC75" s="9">
        <v>7435.81</v>
      </c>
      <c r="AE75" s="9">
        <v>1075.6200000000001</v>
      </c>
      <c r="AG75" s="9">
        <f t="shared" si="22"/>
        <v>6360.1900000000005</v>
      </c>
      <c r="AI75" s="21">
        <f t="shared" si="23"/>
        <v>5.9130454993399155</v>
      </c>
    </row>
    <row r="76" spans="1:35" ht="12.75" outlineLevel="1">
      <c r="A76" s="1" t="s">
        <v>227</v>
      </c>
      <c r="B76" s="16" t="s">
        <v>228</v>
      </c>
      <c r="C76" s="1" t="s">
        <v>1085</v>
      </c>
      <c r="E76" s="5">
        <v>-15209.54</v>
      </c>
      <c r="G76" s="5">
        <v>0</v>
      </c>
      <c r="I76" s="9">
        <f t="shared" si="16"/>
        <v>-15209.54</v>
      </c>
      <c r="K76" s="21" t="str">
        <f t="shared" si="17"/>
        <v>N.M.</v>
      </c>
      <c r="M76" s="9">
        <v>-45009.61</v>
      </c>
      <c r="O76" s="9">
        <v>0</v>
      </c>
      <c r="Q76" s="9">
        <f t="shared" si="18"/>
        <v>-45009.61</v>
      </c>
      <c r="S76" s="21" t="str">
        <f t="shared" si="19"/>
        <v>N.M.</v>
      </c>
      <c r="U76" s="9">
        <v>-29773.43</v>
      </c>
      <c r="W76" s="9">
        <v>0</v>
      </c>
      <c r="Y76" s="9">
        <f t="shared" si="20"/>
        <v>-29773.43</v>
      </c>
      <c r="AA76" s="21" t="str">
        <f t="shared" si="21"/>
        <v>N.M.</v>
      </c>
      <c r="AC76" s="9">
        <v>-13000.580000000002</v>
      </c>
      <c r="AE76" s="9">
        <v>0</v>
      </c>
      <c r="AG76" s="9">
        <f t="shared" si="22"/>
        <v>-13000.580000000002</v>
      </c>
      <c r="AI76" s="21" t="str">
        <f t="shared" si="23"/>
        <v>N.M.</v>
      </c>
    </row>
    <row r="77" spans="1:35" ht="12.75" outlineLevel="1">
      <c r="A77" s="1" t="s">
        <v>229</v>
      </c>
      <c r="B77" s="16" t="s">
        <v>230</v>
      </c>
      <c r="C77" s="1" t="s">
        <v>1086</v>
      </c>
      <c r="E77" s="5">
        <v>2363281.83</v>
      </c>
      <c r="G77" s="5">
        <v>0</v>
      </c>
      <c r="I77" s="9">
        <f t="shared" si="16"/>
        <v>2363281.83</v>
      </c>
      <c r="K77" s="21" t="str">
        <f t="shared" si="17"/>
        <v>N.M.</v>
      </c>
      <c r="M77" s="9">
        <v>5039582.92</v>
      </c>
      <c r="O77" s="9">
        <v>0</v>
      </c>
      <c r="Q77" s="9">
        <f t="shared" si="18"/>
        <v>5039582.92</v>
      </c>
      <c r="S77" s="21" t="str">
        <f t="shared" si="19"/>
        <v>N.M.</v>
      </c>
      <c r="U77" s="9">
        <v>5039582.92</v>
      </c>
      <c r="W77" s="9">
        <v>0</v>
      </c>
      <c r="Y77" s="9">
        <f t="shared" si="20"/>
        <v>5039582.92</v>
      </c>
      <c r="AA77" s="21" t="str">
        <f t="shared" si="21"/>
        <v>N.M.</v>
      </c>
      <c r="AC77" s="9">
        <v>5039582.92</v>
      </c>
      <c r="AE77" s="9">
        <v>0</v>
      </c>
      <c r="AG77" s="9">
        <f t="shared" si="22"/>
        <v>5039582.92</v>
      </c>
      <c r="AI77" s="21" t="str">
        <f t="shared" si="23"/>
        <v>N.M.</v>
      </c>
    </row>
    <row r="78" spans="1:35" ht="12.75" outlineLevel="1">
      <c r="A78" s="1" t="s">
        <v>231</v>
      </c>
      <c r="B78" s="16" t="s">
        <v>232</v>
      </c>
      <c r="C78" s="1" t="s">
        <v>1087</v>
      </c>
      <c r="E78" s="5">
        <v>218575.79</v>
      </c>
      <c r="G78" s="5">
        <v>8050.62</v>
      </c>
      <c r="I78" s="9">
        <f t="shared" si="16"/>
        <v>210525.17</v>
      </c>
      <c r="K78" s="21" t="str">
        <f t="shared" si="17"/>
        <v>N.M.</v>
      </c>
      <c r="M78" s="9">
        <v>577660</v>
      </c>
      <c r="O78" s="9">
        <v>32524.97</v>
      </c>
      <c r="Q78" s="9">
        <f t="shared" si="18"/>
        <v>545135.03</v>
      </c>
      <c r="S78" s="21" t="str">
        <f t="shared" si="19"/>
        <v>N.M.</v>
      </c>
      <c r="U78" s="9">
        <v>423622.41000000003</v>
      </c>
      <c r="W78" s="9">
        <v>22665.13</v>
      </c>
      <c r="Y78" s="9">
        <f t="shared" si="20"/>
        <v>400957.28</v>
      </c>
      <c r="AA78" s="21" t="str">
        <f t="shared" si="21"/>
        <v>N.M.</v>
      </c>
      <c r="AC78" s="9">
        <v>1066601.27</v>
      </c>
      <c r="AE78" s="9">
        <v>152490.53</v>
      </c>
      <c r="AG78" s="9">
        <f t="shared" si="22"/>
        <v>914110.74</v>
      </c>
      <c r="AI78" s="21">
        <f t="shared" si="23"/>
        <v>5.994541038056592</v>
      </c>
    </row>
    <row r="79" spans="1:35" ht="12.75" outlineLevel="1">
      <c r="A79" s="1" t="s">
        <v>233</v>
      </c>
      <c r="B79" s="16" t="s">
        <v>234</v>
      </c>
      <c r="C79" s="1" t="s">
        <v>1088</v>
      </c>
      <c r="E79" s="5">
        <v>-235538.21</v>
      </c>
      <c r="G79" s="5">
        <v>-176499.85</v>
      </c>
      <c r="I79" s="9">
        <f t="shared" si="16"/>
        <v>-59038.359999999986</v>
      </c>
      <c r="K79" s="21">
        <f t="shared" si="17"/>
        <v>-0.33449524178065865</v>
      </c>
      <c r="M79" s="9">
        <v>-631277.8300000001</v>
      </c>
      <c r="O79" s="9">
        <v>-584616.27</v>
      </c>
      <c r="Q79" s="9">
        <f t="shared" si="18"/>
        <v>-46661.560000000056</v>
      </c>
      <c r="S79" s="21">
        <f t="shared" si="19"/>
        <v>-0.0798157054370041</v>
      </c>
      <c r="U79" s="9">
        <v>-447434.29000000004</v>
      </c>
      <c r="W79" s="9">
        <v>-390281.21</v>
      </c>
      <c r="Y79" s="9">
        <f t="shared" si="20"/>
        <v>-57153.080000000016</v>
      </c>
      <c r="AA79" s="21">
        <f t="shared" si="21"/>
        <v>-0.1464407676710852</v>
      </c>
      <c r="AC79" s="9">
        <v>-2379731.7</v>
      </c>
      <c r="AE79" s="9">
        <v>-2287523.49</v>
      </c>
      <c r="AG79" s="9">
        <f t="shared" si="22"/>
        <v>-92208.20999999996</v>
      </c>
      <c r="AI79" s="21">
        <f t="shared" si="23"/>
        <v>-0.04030918607091547</v>
      </c>
    </row>
    <row r="80" spans="1:35" ht="12.75" outlineLevel="1">
      <c r="A80" s="1" t="s">
        <v>235</v>
      </c>
      <c r="B80" s="16" t="s">
        <v>236</v>
      </c>
      <c r="C80" s="1" t="s">
        <v>1089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0</v>
      </c>
      <c r="Q80" s="9">
        <f t="shared" si="18"/>
        <v>0</v>
      </c>
      <c r="S80" s="21">
        <f t="shared" si="19"/>
        <v>0</v>
      </c>
      <c r="U80" s="9">
        <v>0</v>
      </c>
      <c r="W80" s="9">
        <v>0</v>
      </c>
      <c r="Y80" s="9">
        <f t="shared" si="20"/>
        <v>0</v>
      </c>
      <c r="AA80" s="21">
        <f t="shared" si="21"/>
        <v>0</v>
      </c>
      <c r="AC80" s="9">
        <v>-819.46</v>
      </c>
      <c r="AE80" s="9">
        <v>2352.63</v>
      </c>
      <c r="AG80" s="9">
        <f t="shared" si="22"/>
        <v>-3172.09</v>
      </c>
      <c r="AI80" s="21">
        <f t="shared" si="23"/>
        <v>-1.3483165648657034</v>
      </c>
    </row>
    <row r="81" spans="1:35" ht="12.75" outlineLevel="1">
      <c r="A81" s="1" t="s">
        <v>237</v>
      </c>
      <c r="B81" s="16" t="s">
        <v>238</v>
      </c>
      <c r="C81" s="1" t="s">
        <v>1090</v>
      </c>
      <c r="E81" s="5">
        <v>0</v>
      </c>
      <c r="G81" s="5">
        <v>0</v>
      </c>
      <c r="I81" s="9">
        <f t="shared" si="16"/>
        <v>0</v>
      </c>
      <c r="K81" s="21">
        <f t="shared" si="17"/>
        <v>0</v>
      </c>
      <c r="M81" s="9">
        <v>0</v>
      </c>
      <c r="O81" s="9">
        <v>0</v>
      </c>
      <c r="Q81" s="9">
        <f t="shared" si="18"/>
        <v>0</v>
      </c>
      <c r="S81" s="21">
        <f t="shared" si="19"/>
        <v>0</v>
      </c>
      <c r="U81" s="9">
        <v>0</v>
      </c>
      <c r="W81" s="9">
        <v>0</v>
      </c>
      <c r="Y81" s="9">
        <f t="shared" si="20"/>
        <v>0</v>
      </c>
      <c r="AA81" s="21">
        <f t="shared" si="21"/>
        <v>0</v>
      </c>
      <c r="AC81" s="9">
        <v>0</v>
      </c>
      <c r="AE81" s="9">
        <v>-1131.8</v>
      </c>
      <c r="AG81" s="9">
        <f t="shared" si="22"/>
        <v>1131.8</v>
      </c>
      <c r="AI81" s="21" t="str">
        <f t="shared" si="23"/>
        <v>N.M.</v>
      </c>
    </row>
    <row r="82" spans="1:35" ht="12.75" outlineLevel="1">
      <c r="A82" s="1" t="s">
        <v>239</v>
      </c>
      <c r="B82" s="16" t="s">
        <v>240</v>
      </c>
      <c r="C82" s="1" t="s">
        <v>1091</v>
      </c>
      <c r="E82" s="5">
        <v>89982.8</v>
      </c>
      <c r="G82" s="5">
        <v>353609.56</v>
      </c>
      <c r="I82" s="9">
        <f t="shared" si="16"/>
        <v>-263626.76</v>
      </c>
      <c r="K82" s="21">
        <f t="shared" si="17"/>
        <v>-0.7455306355405097</v>
      </c>
      <c r="M82" s="9">
        <v>233694.40999999997</v>
      </c>
      <c r="O82" s="9">
        <v>1056273.55</v>
      </c>
      <c r="Q82" s="9">
        <f t="shared" si="18"/>
        <v>-822579.1400000001</v>
      </c>
      <c r="S82" s="21">
        <f t="shared" si="19"/>
        <v>-0.7787557872674177</v>
      </c>
      <c r="U82" s="9">
        <v>163837.4</v>
      </c>
      <c r="W82" s="9">
        <v>719294.11</v>
      </c>
      <c r="Y82" s="9">
        <f t="shared" si="20"/>
        <v>-555456.71</v>
      </c>
      <c r="AA82" s="21">
        <f t="shared" si="21"/>
        <v>-0.7722247440619248</v>
      </c>
      <c r="AC82" s="9">
        <v>3856614.94</v>
      </c>
      <c r="AE82" s="9">
        <v>3007101.23</v>
      </c>
      <c r="AG82" s="9">
        <f t="shared" si="22"/>
        <v>849513.71</v>
      </c>
      <c r="AI82" s="21">
        <f t="shared" si="23"/>
        <v>0.28250253151604077</v>
      </c>
    </row>
    <row r="83" spans="1:35" ht="12.75" outlineLevel="1">
      <c r="A83" s="1" t="s">
        <v>241</v>
      </c>
      <c r="B83" s="16" t="s">
        <v>242</v>
      </c>
      <c r="C83" s="1" t="s">
        <v>1092</v>
      </c>
      <c r="E83" s="5">
        <v>-1366632.04</v>
      </c>
      <c r="G83" s="5">
        <v>-2099641.84</v>
      </c>
      <c r="I83" s="9">
        <f t="shared" si="16"/>
        <v>733009.7999999998</v>
      </c>
      <c r="K83" s="21">
        <f t="shared" si="17"/>
        <v>0.34911182756769593</v>
      </c>
      <c r="M83" s="9">
        <v>-5117214.75</v>
      </c>
      <c r="O83" s="9">
        <v>-6382994.87</v>
      </c>
      <c r="Q83" s="9">
        <f t="shared" si="18"/>
        <v>1265780.12</v>
      </c>
      <c r="S83" s="21">
        <f t="shared" si="19"/>
        <v>0.19830505049426744</v>
      </c>
      <c r="U83" s="9">
        <v>-3463996.37</v>
      </c>
      <c r="W83" s="9">
        <v>-4496968.38</v>
      </c>
      <c r="Y83" s="9">
        <f t="shared" si="20"/>
        <v>1032972.0099999998</v>
      </c>
      <c r="AA83" s="21">
        <f t="shared" si="21"/>
        <v>0.2297040856667086</v>
      </c>
      <c r="AC83" s="9">
        <v>-23637047.830000002</v>
      </c>
      <c r="AE83" s="9">
        <v>-16949238.419999998</v>
      </c>
      <c r="AG83" s="9">
        <f t="shared" si="22"/>
        <v>-6687809.410000004</v>
      </c>
      <c r="AI83" s="21">
        <f t="shared" si="23"/>
        <v>-0.39457875594625125</v>
      </c>
    </row>
    <row r="84" spans="1:35" ht="12.75" outlineLevel="1">
      <c r="A84" s="1" t="s">
        <v>243</v>
      </c>
      <c r="B84" s="16" t="s">
        <v>244</v>
      </c>
      <c r="C84" s="1" t="s">
        <v>1093</v>
      </c>
      <c r="E84" s="5">
        <v>806038.49</v>
      </c>
      <c r="G84" s="5">
        <v>954271.72</v>
      </c>
      <c r="I84" s="9">
        <f t="shared" si="16"/>
        <v>-148233.22999999998</v>
      </c>
      <c r="K84" s="21">
        <f t="shared" si="17"/>
        <v>-0.15533650101252083</v>
      </c>
      <c r="M84" s="9">
        <v>3312919.5200000005</v>
      </c>
      <c r="O84" s="9">
        <v>2959195.75</v>
      </c>
      <c r="Q84" s="9">
        <f t="shared" si="18"/>
        <v>353723.7700000005</v>
      </c>
      <c r="S84" s="21">
        <f t="shared" si="19"/>
        <v>0.11953375169587901</v>
      </c>
      <c r="U84" s="9">
        <v>2217466.93</v>
      </c>
      <c r="W84" s="9">
        <v>2063446.56</v>
      </c>
      <c r="Y84" s="9">
        <f t="shared" si="20"/>
        <v>154020.3700000001</v>
      </c>
      <c r="AA84" s="21">
        <f t="shared" si="21"/>
        <v>0.07464228683489632</v>
      </c>
      <c r="AC84" s="9">
        <v>12326519.06</v>
      </c>
      <c r="AE84" s="9">
        <v>7473218.15</v>
      </c>
      <c r="AG84" s="9">
        <f t="shared" si="22"/>
        <v>4853300.91</v>
      </c>
      <c r="AI84" s="21">
        <f t="shared" si="23"/>
        <v>0.6494258313602153</v>
      </c>
    </row>
    <row r="85" spans="1:35" ht="12.75" outlineLevel="1">
      <c r="A85" s="1" t="s">
        <v>245</v>
      </c>
      <c r="B85" s="16" t="s">
        <v>246</v>
      </c>
      <c r="C85" s="1" t="s">
        <v>1094</v>
      </c>
      <c r="E85" s="5">
        <v>-153705.45</v>
      </c>
      <c r="G85" s="5">
        <v>-780676.52</v>
      </c>
      <c r="I85" s="9">
        <f t="shared" si="16"/>
        <v>626971.0700000001</v>
      </c>
      <c r="K85" s="21">
        <f t="shared" si="17"/>
        <v>0.8031124978627512</v>
      </c>
      <c r="M85" s="9">
        <v>-370958.27</v>
      </c>
      <c r="O85" s="9">
        <v>-2411854.58</v>
      </c>
      <c r="Q85" s="9">
        <f t="shared" si="18"/>
        <v>2040896.31</v>
      </c>
      <c r="S85" s="21">
        <f t="shared" si="19"/>
        <v>0.8461937659607985</v>
      </c>
      <c r="U85" s="9">
        <v>-264474.36</v>
      </c>
      <c r="W85" s="9">
        <v>-1761058.79</v>
      </c>
      <c r="Y85" s="9">
        <f t="shared" si="20"/>
        <v>1496584.4300000002</v>
      </c>
      <c r="AA85" s="21">
        <f t="shared" si="21"/>
        <v>0.8498208228471464</v>
      </c>
      <c r="AC85" s="9">
        <v>-8261468.61</v>
      </c>
      <c r="AE85" s="9">
        <v>-6870956.69</v>
      </c>
      <c r="AG85" s="9">
        <f t="shared" si="22"/>
        <v>-1390511.92</v>
      </c>
      <c r="AI85" s="21">
        <f t="shared" si="23"/>
        <v>-0.2023752997924951</v>
      </c>
    </row>
    <row r="86" spans="1:35" ht="12.75" outlineLevel="1">
      <c r="A86" s="1" t="s">
        <v>247</v>
      </c>
      <c r="B86" s="16" t="s">
        <v>248</v>
      </c>
      <c r="C86" s="1" t="s">
        <v>1095</v>
      </c>
      <c r="E86" s="5">
        <v>0</v>
      </c>
      <c r="G86" s="5">
        <v>1152812.09</v>
      </c>
      <c r="I86" s="9">
        <f t="shared" si="16"/>
        <v>-1152812.09</v>
      </c>
      <c r="K86" s="21" t="str">
        <f t="shared" si="17"/>
        <v>N.M.</v>
      </c>
      <c r="M86" s="9">
        <v>929933.6</v>
      </c>
      <c r="O86" s="9">
        <v>3303127.66</v>
      </c>
      <c r="Q86" s="9">
        <f t="shared" si="18"/>
        <v>-2373194.06</v>
      </c>
      <c r="S86" s="21">
        <f t="shared" si="19"/>
        <v>-0.7184687678707519</v>
      </c>
      <c r="U86" s="9">
        <v>0</v>
      </c>
      <c r="W86" s="9">
        <v>2322908.48</v>
      </c>
      <c r="Y86" s="9">
        <f t="shared" si="20"/>
        <v>-2322908.48</v>
      </c>
      <c r="AA86" s="21" t="str">
        <f t="shared" si="21"/>
        <v>N.M.</v>
      </c>
      <c r="AC86" s="9">
        <v>11125670.89</v>
      </c>
      <c r="AE86" s="9">
        <v>9324002.452</v>
      </c>
      <c r="AG86" s="9">
        <f t="shared" si="22"/>
        <v>1801668.438000001</v>
      </c>
      <c r="AI86" s="21">
        <f t="shared" si="23"/>
        <v>0.1932290823897781</v>
      </c>
    </row>
    <row r="87" spans="1:35" ht="12.75" outlineLevel="1">
      <c r="A87" s="1" t="s">
        <v>249</v>
      </c>
      <c r="B87" s="16" t="s">
        <v>250</v>
      </c>
      <c r="C87" s="1" t="s">
        <v>1096</v>
      </c>
      <c r="E87" s="5">
        <v>0</v>
      </c>
      <c r="G87" s="5">
        <v>-401908.9</v>
      </c>
      <c r="I87" s="9">
        <f t="shared" si="16"/>
        <v>401908.9</v>
      </c>
      <c r="K87" s="21" t="str">
        <f t="shared" si="17"/>
        <v>N.M.</v>
      </c>
      <c r="M87" s="9">
        <v>-686939.26</v>
      </c>
      <c r="O87" s="9">
        <v>-1251121.56</v>
      </c>
      <c r="Q87" s="9">
        <f t="shared" si="18"/>
        <v>564182.3</v>
      </c>
      <c r="S87" s="21">
        <f t="shared" si="19"/>
        <v>0.45094123387978385</v>
      </c>
      <c r="U87" s="9">
        <v>0</v>
      </c>
      <c r="W87" s="9">
        <v>-830600.12</v>
      </c>
      <c r="Y87" s="9">
        <f t="shared" si="20"/>
        <v>830600.12</v>
      </c>
      <c r="AA87" s="21" t="str">
        <f t="shared" si="21"/>
        <v>N.M.</v>
      </c>
      <c r="AC87" s="9">
        <v>-4908849.19</v>
      </c>
      <c r="AE87" s="9">
        <v>-3512686.7320000003</v>
      </c>
      <c r="AG87" s="9">
        <f t="shared" si="22"/>
        <v>-1396162.458</v>
      </c>
      <c r="AI87" s="21">
        <f t="shared" si="23"/>
        <v>-0.3974628438343758</v>
      </c>
    </row>
    <row r="88" spans="1:35" ht="12.75" outlineLevel="1">
      <c r="A88" s="1" t="s">
        <v>251</v>
      </c>
      <c r="B88" s="16" t="s">
        <v>252</v>
      </c>
      <c r="C88" s="1" t="s">
        <v>1097</v>
      </c>
      <c r="E88" s="5">
        <v>0</v>
      </c>
      <c r="G88" s="5">
        <v>-60146.29</v>
      </c>
      <c r="I88" s="9">
        <f t="shared" si="16"/>
        <v>60146.29</v>
      </c>
      <c r="K88" s="21" t="str">
        <f t="shared" si="17"/>
        <v>N.M.</v>
      </c>
      <c r="M88" s="9">
        <v>-139427.12</v>
      </c>
      <c r="O88" s="9">
        <v>-186463.99</v>
      </c>
      <c r="Q88" s="9">
        <f t="shared" si="18"/>
        <v>47036.869999999995</v>
      </c>
      <c r="S88" s="21">
        <f t="shared" si="19"/>
        <v>0.25225712482072277</v>
      </c>
      <c r="U88" s="9">
        <v>0</v>
      </c>
      <c r="W88" s="9">
        <v>-118765.81</v>
      </c>
      <c r="Y88" s="9">
        <f t="shared" si="20"/>
        <v>118765.81</v>
      </c>
      <c r="AA88" s="21" t="str">
        <f t="shared" si="21"/>
        <v>N.M.</v>
      </c>
      <c r="AC88" s="9">
        <v>-824852.1</v>
      </c>
      <c r="AE88" s="9">
        <v>-565396.213</v>
      </c>
      <c r="AG88" s="9">
        <f t="shared" si="22"/>
        <v>-259455.887</v>
      </c>
      <c r="AI88" s="21">
        <f t="shared" si="23"/>
        <v>-0.458892155685521</v>
      </c>
    </row>
    <row r="89" spans="1:35" ht="12.75" outlineLevel="1">
      <c r="A89" s="1" t="s">
        <v>253</v>
      </c>
      <c r="B89" s="16" t="s">
        <v>254</v>
      </c>
      <c r="C89" s="1" t="s">
        <v>1098</v>
      </c>
      <c r="E89" s="5">
        <v>394.92</v>
      </c>
      <c r="G89" s="5">
        <v>0</v>
      </c>
      <c r="I89" s="9">
        <f t="shared" si="16"/>
        <v>394.92</v>
      </c>
      <c r="K89" s="21" t="str">
        <f t="shared" si="17"/>
        <v>N.M.</v>
      </c>
      <c r="M89" s="9">
        <v>-5939.08</v>
      </c>
      <c r="O89" s="9">
        <v>0</v>
      </c>
      <c r="Q89" s="9">
        <f t="shared" si="18"/>
        <v>-5939.08</v>
      </c>
      <c r="S89" s="21" t="str">
        <f t="shared" si="19"/>
        <v>N.M.</v>
      </c>
      <c r="U89" s="9">
        <v>926.22</v>
      </c>
      <c r="W89" s="9">
        <v>0</v>
      </c>
      <c r="Y89" s="9">
        <f t="shared" si="20"/>
        <v>926.22</v>
      </c>
      <c r="AA89" s="21" t="str">
        <f t="shared" si="21"/>
        <v>N.M.</v>
      </c>
      <c r="AC89" s="9">
        <v>39689.94</v>
      </c>
      <c r="AE89" s="9">
        <v>0</v>
      </c>
      <c r="AG89" s="9">
        <f t="shared" si="22"/>
        <v>39689.94</v>
      </c>
      <c r="AI89" s="21" t="str">
        <f t="shared" si="23"/>
        <v>N.M.</v>
      </c>
    </row>
    <row r="90" spans="1:35" ht="12.75" outlineLevel="1">
      <c r="A90" s="1" t="s">
        <v>255</v>
      </c>
      <c r="B90" s="16" t="s">
        <v>256</v>
      </c>
      <c r="C90" s="1" t="s">
        <v>1099</v>
      </c>
      <c r="E90" s="5">
        <v>0</v>
      </c>
      <c r="G90" s="5">
        <v>0</v>
      </c>
      <c r="I90" s="9">
        <f t="shared" si="16"/>
        <v>0</v>
      </c>
      <c r="K90" s="21">
        <f t="shared" si="17"/>
        <v>0</v>
      </c>
      <c r="M90" s="9">
        <v>0</v>
      </c>
      <c r="O90" s="9">
        <v>0</v>
      </c>
      <c r="Q90" s="9">
        <f t="shared" si="18"/>
        <v>0</v>
      </c>
      <c r="S90" s="21">
        <f t="shared" si="19"/>
        <v>0</v>
      </c>
      <c r="U90" s="9">
        <v>0</v>
      </c>
      <c r="W90" s="9">
        <v>0</v>
      </c>
      <c r="Y90" s="9">
        <f t="shared" si="20"/>
        <v>0</v>
      </c>
      <c r="AA90" s="21">
        <f t="shared" si="21"/>
        <v>0</v>
      </c>
      <c r="AC90" s="9">
        <v>-10.36</v>
      </c>
      <c r="AE90" s="9">
        <v>0</v>
      </c>
      <c r="AG90" s="9">
        <f t="shared" si="22"/>
        <v>-10.36</v>
      </c>
      <c r="AI90" s="21" t="str">
        <f t="shared" si="23"/>
        <v>N.M.</v>
      </c>
    </row>
    <row r="91" spans="1:35" ht="12.75" outlineLevel="1">
      <c r="A91" s="1" t="s">
        <v>257</v>
      </c>
      <c r="B91" s="16" t="s">
        <v>258</v>
      </c>
      <c r="C91" s="1" t="s">
        <v>1100</v>
      </c>
      <c r="E91" s="5">
        <v>-70830.19</v>
      </c>
      <c r="G91" s="5">
        <v>-609.19</v>
      </c>
      <c r="I91" s="9">
        <f t="shared" si="16"/>
        <v>-70221</v>
      </c>
      <c r="K91" s="21" t="str">
        <f t="shared" si="17"/>
        <v>N.M.</v>
      </c>
      <c r="M91" s="9">
        <v>-276305.82999999996</v>
      </c>
      <c r="O91" s="9">
        <v>-37240.810000000005</v>
      </c>
      <c r="Q91" s="9">
        <f t="shared" si="18"/>
        <v>-239065.01999999996</v>
      </c>
      <c r="S91" s="21">
        <f t="shared" si="19"/>
        <v>-6.4194366341655815</v>
      </c>
      <c r="U91" s="9">
        <v>-185975.24</v>
      </c>
      <c r="W91" s="9">
        <v>557.28</v>
      </c>
      <c r="Y91" s="9">
        <f t="shared" si="20"/>
        <v>-186532.52</v>
      </c>
      <c r="AA91" s="21" t="str">
        <f t="shared" si="21"/>
        <v>N.M.</v>
      </c>
      <c r="AC91" s="9">
        <v>-773630.09</v>
      </c>
      <c r="AE91" s="9">
        <v>-37240.810000000005</v>
      </c>
      <c r="AG91" s="9">
        <f t="shared" si="22"/>
        <v>-736389.2799999999</v>
      </c>
      <c r="AI91" s="21" t="str">
        <f t="shared" si="23"/>
        <v>N.M.</v>
      </c>
    </row>
    <row r="92" spans="1:35" ht="12.75" outlineLevel="1">
      <c r="A92" s="1" t="s">
        <v>259</v>
      </c>
      <c r="B92" s="16" t="s">
        <v>260</v>
      </c>
      <c r="C92" s="1" t="s">
        <v>1101</v>
      </c>
      <c r="E92" s="5">
        <v>202395.37</v>
      </c>
      <c r="G92" s="5">
        <v>164785.29</v>
      </c>
      <c r="I92" s="9">
        <f t="shared" si="16"/>
        <v>37610.07999999999</v>
      </c>
      <c r="K92" s="21">
        <f t="shared" si="17"/>
        <v>0.22823687721155198</v>
      </c>
      <c r="M92" s="9">
        <v>635382.03</v>
      </c>
      <c r="O92" s="9">
        <v>554057.27</v>
      </c>
      <c r="Q92" s="9">
        <f t="shared" si="18"/>
        <v>81324.76000000001</v>
      </c>
      <c r="S92" s="21">
        <f t="shared" si="19"/>
        <v>0.146780422175491</v>
      </c>
      <c r="U92" s="9">
        <v>459314.92</v>
      </c>
      <c r="W92" s="9">
        <v>393253.62</v>
      </c>
      <c r="Y92" s="9">
        <f t="shared" si="20"/>
        <v>66061.29999999999</v>
      </c>
      <c r="AA92" s="21">
        <f t="shared" si="21"/>
        <v>0.167986501942436</v>
      </c>
      <c r="AC92" s="9">
        <v>1747221.94</v>
      </c>
      <c r="AE92" s="9">
        <v>1684307.98</v>
      </c>
      <c r="AG92" s="9">
        <f t="shared" si="22"/>
        <v>62913.95999999996</v>
      </c>
      <c r="AI92" s="21">
        <f t="shared" si="23"/>
        <v>0.037353002388553644</v>
      </c>
    </row>
    <row r="93" spans="1:35" ht="12.75" outlineLevel="1">
      <c r="A93" s="1" t="s">
        <v>261</v>
      </c>
      <c r="B93" s="16" t="s">
        <v>262</v>
      </c>
      <c r="C93" s="1" t="s">
        <v>1102</v>
      </c>
      <c r="E93" s="5">
        <v>32924.67</v>
      </c>
      <c r="G93" s="5">
        <v>33678.887</v>
      </c>
      <c r="I93" s="9">
        <f t="shared" si="16"/>
        <v>-754.2170000000042</v>
      </c>
      <c r="K93" s="21">
        <f t="shared" si="17"/>
        <v>-0.022394356440579646</v>
      </c>
      <c r="M93" s="9">
        <v>80110.87</v>
      </c>
      <c r="O93" s="9">
        <v>84316.348</v>
      </c>
      <c r="Q93" s="9">
        <f t="shared" si="18"/>
        <v>-4205.478000000003</v>
      </c>
      <c r="S93" s="21">
        <f t="shared" si="19"/>
        <v>-0.04987737372116737</v>
      </c>
      <c r="U93" s="9">
        <v>55596.37</v>
      </c>
      <c r="W93" s="9">
        <v>65436.686</v>
      </c>
      <c r="Y93" s="9">
        <f t="shared" si="20"/>
        <v>-9840.315999999999</v>
      </c>
      <c r="AA93" s="21">
        <f t="shared" si="21"/>
        <v>-0.1503791924915024</v>
      </c>
      <c r="AC93" s="9">
        <v>426018.148</v>
      </c>
      <c r="AE93" s="9">
        <v>418324.54099999997</v>
      </c>
      <c r="AG93" s="9">
        <f t="shared" si="22"/>
        <v>7693.607000000018</v>
      </c>
      <c r="AI93" s="21">
        <f t="shared" si="23"/>
        <v>0.018391478973737805</v>
      </c>
    </row>
    <row r="94" spans="1:35" ht="12.75" outlineLevel="1">
      <c r="A94" s="1" t="s">
        <v>263</v>
      </c>
      <c r="B94" s="16" t="s">
        <v>264</v>
      </c>
      <c r="C94" s="1" t="s">
        <v>1103</v>
      </c>
      <c r="E94" s="5">
        <v>318682.62</v>
      </c>
      <c r="G94" s="5">
        <v>230249.46</v>
      </c>
      <c r="I94" s="9">
        <f t="shared" si="16"/>
        <v>88433.16</v>
      </c>
      <c r="K94" s="21">
        <f t="shared" si="17"/>
        <v>0.3840754284505163</v>
      </c>
      <c r="M94" s="9">
        <v>1311758.62</v>
      </c>
      <c r="O94" s="9">
        <v>741767.45</v>
      </c>
      <c r="Q94" s="9">
        <f t="shared" si="18"/>
        <v>569991.1700000002</v>
      </c>
      <c r="S94" s="21">
        <f t="shared" si="19"/>
        <v>0.7684230010362415</v>
      </c>
      <c r="U94" s="9">
        <v>835406.92</v>
      </c>
      <c r="W94" s="9">
        <v>478210.3</v>
      </c>
      <c r="Y94" s="9">
        <f t="shared" si="20"/>
        <v>357196.62000000005</v>
      </c>
      <c r="AA94" s="21">
        <f t="shared" si="21"/>
        <v>0.7469446392099879</v>
      </c>
      <c r="AC94" s="9">
        <v>11331324.17</v>
      </c>
      <c r="AE94" s="9">
        <v>3179477.28</v>
      </c>
      <c r="AG94" s="9">
        <f t="shared" si="22"/>
        <v>8151846.890000001</v>
      </c>
      <c r="AI94" s="21">
        <f t="shared" si="23"/>
        <v>2.5638953111185625</v>
      </c>
    </row>
    <row r="95" spans="1:35" ht="12.75" outlineLevel="1">
      <c r="A95" s="1" t="s">
        <v>265</v>
      </c>
      <c r="B95" s="16" t="s">
        <v>266</v>
      </c>
      <c r="C95" s="1" t="s">
        <v>1104</v>
      </c>
      <c r="E95" s="5">
        <v>2300</v>
      </c>
      <c r="G95" s="5">
        <v>5300</v>
      </c>
      <c r="I95" s="9">
        <f t="shared" si="16"/>
        <v>-3000</v>
      </c>
      <c r="K95" s="21">
        <f t="shared" si="17"/>
        <v>-0.5660377358490566</v>
      </c>
      <c r="M95" s="9">
        <v>16908.36</v>
      </c>
      <c r="O95" s="9">
        <v>19523.89</v>
      </c>
      <c r="Q95" s="9">
        <f t="shared" si="18"/>
        <v>-2615.529999999999</v>
      </c>
      <c r="S95" s="21">
        <f t="shared" si="19"/>
        <v>-0.1339656185319626</v>
      </c>
      <c r="U95" s="9">
        <v>4600</v>
      </c>
      <c r="W95" s="9">
        <v>7600</v>
      </c>
      <c r="Y95" s="9">
        <f t="shared" si="20"/>
        <v>-3000</v>
      </c>
      <c r="AA95" s="21">
        <f t="shared" si="21"/>
        <v>-0.39473684210526316</v>
      </c>
      <c r="AC95" s="9">
        <v>80145.49</v>
      </c>
      <c r="AE95" s="9">
        <v>98742.07</v>
      </c>
      <c r="AG95" s="9">
        <f t="shared" si="22"/>
        <v>-18596.58</v>
      </c>
      <c r="AI95" s="21">
        <f t="shared" si="23"/>
        <v>-0.188334921477745</v>
      </c>
    </row>
    <row r="96" spans="1:35" ht="12.75" outlineLevel="1">
      <c r="A96" s="1" t="s">
        <v>267</v>
      </c>
      <c r="B96" s="16" t="s">
        <v>268</v>
      </c>
      <c r="C96" s="1" t="s">
        <v>1105</v>
      </c>
      <c r="E96" s="5">
        <v>161105.21</v>
      </c>
      <c r="G96" s="5">
        <v>146827.7</v>
      </c>
      <c r="I96" s="9">
        <f t="shared" si="16"/>
        <v>14277.50999999998</v>
      </c>
      <c r="K96" s="21">
        <f t="shared" si="17"/>
        <v>0.09723989410717446</v>
      </c>
      <c r="M96" s="9">
        <v>393350.94000000006</v>
      </c>
      <c r="O96" s="9">
        <v>427533.99</v>
      </c>
      <c r="Q96" s="9">
        <f t="shared" si="18"/>
        <v>-34183.04999999993</v>
      </c>
      <c r="S96" s="21">
        <f t="shared" si="19"/>
        <v>-0.07995399383333225</v>
      </c>
      <c r="U96" s="9">
        <v>322997.10000000003</v>
      </c>
      <c r="W96" s="9">
        <v>300105.3</v>
      </c>
      <c r="Y96" s="9">
        <f t="shared" si="20"/>
        <v>22891.800000000047</v>
      </c>
      <c r="AA96" s="21">
        <f t="shared" si="21"/>
        <v>0.07627922599167708</v>
      </c>
      <c r="AC96" s="9">
        <v>915075.79</v>
      </c>
      <c r="AE96" s="9">
        <v>1012570.75</v>
      </c>
      <c r="AG96" s="9">
        <f t="shared" si="22"/>
        <v>-97494.95999999996</v>
      </c>
      <c r="AI96" s="21">
        <f t="shared" si="23"/>
        <v>-0.09628459048417107</v>
      </c>
    </row>
    <row r="97" spans="1:35" ht="12.75" outlineLevel="1">
      <c r="A97" s="1" t="s">
        <v>269</v>
      </c>
      <c r="B97" s="16" t="s">
        <v>270</v>
      </c>
      <c r="C97" s="1" t="s">
        <v>1106</v>
      </c>
      <c r="E97" s="5">
        <v>-4122.29</v>
      </c>
      <c r="G97" s="5">
        <v>0</v>
      </c>
      <c r="I97" s="9">
        <f t="shared" si="16"/>
        <v>-4122.29</v>
      </c>
      <c r="K97" s="21" t="str">
        <f t="shared" si="17"/>
        <v>N.M.</v>
      </c>
      <c r="M97" s="9">
        <v>-48094.170000000006</v>
      </c>
      <c r="O97" s="9">
        <v>0</v>
      </c>
      <c r="Q97" s="9">
        <f t="shared" si="18"/>
        <v>-48094.170000000006</v>
      </c>
      <c r="S97" s="21" t="str">
        <f t="shared" si="19"/>
        <v>N.M.</v>
      </c>
      <c r="U97" s="9">
        <v>-37712.37</v>
      </c>
      <c r="W97" s="9">
        <v>0</v>
      </c>
      <c r="Y97" s="9">
        <f t="shared" si="20"/>
        <v>-37712.37</v>
      </c>
      <c r="AA97" s="21" t="str">
        <f t="shared" si="21"/>
        <v>N.M.</v>
      </c>
      <c r="AC97" s="9">
        <v>25887.72</v>
      </c>
      <c r="AE97" s="9">
        <v>-511.22</v>
      </c>
      <c r="AG97" s="9">
        <f t="shared" si="22"/>
        <v>26398.940000000002</v>
      </c>
      <c r="AI97" s="21" t="str">
        <f t="shared" si="23"/>
        <v>N.M.</v>
      </c>
    </row>
    <row r="98" spans="1:35" ht="12.75" outlineLevel="1">
      <c r="A98" s="1" t="s">
        <v>271</v>
      </c>
      <c r="B98" s="16" t="s">
        <v>272</v>
      </c>
      <c r="C98" s="1" t="s">
        <v>1107</v>
      </c>
      <c r="E98" s="5">
        <v>0</v>
      </c>
      <c r="G98" s="5">
        <v>7632</v>
      </c>
      <c r="I98" s="9">
        <f t="shared" si="16"/>
        <v>-7632</v>
      </c>
      <c r="K98" s="21" t="str">
        <f t="shared" si="17"/>
        <v>N.M.</v>
      </c>
      <c r="M98" s="9">
        <v>0</v>
      </c>
      <c r="O98" s="9">
        <v>19008</v>
      </c>
      <c r="Q98" s="9">
        <f t="shared" si="18"/>
        <v>-19008</v>
      </c>
      <c r="S98" s="21" t="str">
        <f t="shared" si="19"/>
        <v>N.M.</v>
      </c>
      <c r="U98" s="9">
        <v>0</v>
      </c>
      <c r="W98" s="9">
        <v>13344</v>
      </c>
      <c r="Y98" s="9">
        <f t="shared" si="20"/>
        <v>-13344</v>
      </c>
      <c r="AA98" s="21" t="str">
        <f t="shared" si="21"/>
        <v>N.M.</v>
      </c>
      <c r="AC98" s="9">
        <v>-13344</v>
      </c>
      <c r="AE98" s="9">
        <v>70272</v>
      </c>
      <c r="AG98" s="9">
        <f t="shared" si="22"/>
        <v>-83616</v>
      </c>
      <c r="AI98" s="21">
        <f t="shared" si="23"/>
        <v>-1.1898907103825136</v>
      </c>
    </row>
    <row r="99" spans="1:35" ht="12.75" outlineLevel="1">
      <c r="A99" s="1" t="s">
        <v>273</v>
      </c>
      <c r="B99" s="16" t="s">
        <v>274</v>
      </c>
      <c r="C99" s="1" t="s">
        <v>1108</v>
      </c>
      <c r="E99" s="5">
        <v>7543.05</v>
      </c>
      <c r="G99" s="5">
        <v>13656.27</v>
      </c>
      <c r="I99" s="9">
        <f t="shared" si="16"/>
        <v>-6113.22</v>
      </c>
      <c r="K99" s="21">
        <f t="shared" si="17"/>
        <v>-0.44764932152044445</v>
      </c>
      <c r="M99" s="9">
        <v>2135343.56</v>
      </c>
      <c r="O99" s="9">
        <v>87545.53</v>
      </c>
      <c r="Q99" s="9">
        <f t="shared" si="18"/>
        <v>2047798.03</v>
      </c>
      <c r="S99" s="21" t="str">
        <f t="shared" si="19"/>
        <v>N.M.</v>
      </c>
      <c r="U99" s="9">
        <v>1547469.53</v>
      </c>
      <c r="W99" s="9">
        <v>54675.32</v>
      </c>
      <c r="Y99" s="9">
        <f t="shared" si="20"/>
        <v>1492794.21</v>
      </c>
      <c r="AA99" s="21" t="str">
        <f t="shared" si="21"/>
        <v>N.M.</v>
      </c>
      <c r="AC99" s="9">
        <v>2767396.14</v>
      </c>
      <c r="AE99" s="9">
        <v>458074.28</v>
      </c>
      <c r="AG99" s="9">
        <f t="shared" si="22"/>
        <v>2309321.8600000003</v>
      </c>
      <c r="AI99" s="21">
        <f t="shared" si="23"/>
        <v>5.041369840716663</v>
      </c>
    </row>
    <row r="100" spans="1:35" ht="12.75" outlineLevel="1">
      <c r="A100" s="1" t="s">
        <v>275</v>
      </c>
      <c r="B100" s="16" t="s">
        <v>276</v>
      </c>
      <c r="C100" s="1" t="s">
        <v>1109</v>
      </c>
      <c r="E100" s="5">
        <v>70618.14</v>
      </c>
      <c r="G100" s="5">
        <v>0</v>
      </c>
      <c r="I100" s="9">
        <f t="shared" si="16"/>
        <v>70618.14</v>
      </c>
      <c r="K100" s="21" t="str">
        <f t="shared" si="17"/>
        <v>N.M.</v>
      </c>
      <c r="M100" s="9">
        <v>129082.46</v>
      </c>
      <c r="O100" s="9">
        <v>0</v>
      </c>
      <c r="Q100" s="9">
        <f t="shared" si="18"/>
        <v>129082.46</v>
      </c>
      <c r="S100" s="21" t="str">
        <f t="shared" si="19"/>
        <v>N.M.</v>
      </c>
      <c r="U100" s="9">
        <v>58809.83</v>
      </c>
      <c r="W100" s="9">
        <v>0</v>
      </c>
      <c r="Y100" s="9">
        <f t="shared" si="20"/>
        <v>58809.83</v>
      </c>
      <c r="AA100" s="21" t="str">
        <f t="shared" si="21"/>
        <v>N.M.</v>
      </c>
      <c r="AC100" s="9">
        <v>94529.33</v>
      </c>
      <c r="AE100" s="9">
        <v>0</v>
      </c>
      <c r="AG100" s="9">
        <f t="shared" si="22"/>
        <v>94529.33</v>
      </c>
      <c r="AI100" s="21" t="str">
        <f t="shared" si="23"/>
        <v>N.M.</v>
      </c>
    </row>
    <row r="101" spans="1:35" ht="12.75" outlineLevel="1">
      <c r="A101" s="1" t="s">
        <v>277</v>
      </c>
      <c r="B101" s="16" t="s">
        <v>278</v>
      </c>
      <c r="C101" s="1" t="s">
        <v>1110</v>
      </c>
      <c r="E101" s="5">
        <v>0</v>
      </c>
      <c r="G101" s="5">
        <v>0</v>
      </c>
      <c r="I101" s="9">
        <f t="shared" si="16"/>
        <v>0</v>
      </c>
      <c r="K101" s="21">
        <f t="shared" si="17"/>
        <v>0</v>
      </c>
      <c r="M101" s="9">
        <v>-0.1</v>
      </c>
      <c r="O101" s="9">
        <v>0</v>
      </c>
      <c r="Q101" s="9">
        <f t="shared" si="18"/>
        <v>-0.1</v>
      </c>
      <c r="S101" s="21" t="str">
        <f t="shared" si="19"/>
        <v>N.M.</v>
      </c>
      <c r="U101" s="9">
        <v>0</v>
      </c>
      <c r="W101" s="9">
        <v>0</v>
      </c>
      <c r="Y101" s="9">
        <f t="shared" si="20"/>
        <v>0</v>
      </c>
      <c r="AA101" s="21">
        <f t="shared" si="21"/>
        <v>0</v>
      </c>
      <c r="AC101" s="9">
        <v>4.82</v>
      </c>
      <c r="AE101" s="9">
        <v>-2.13</v>
      </c>
      <c r="AG101" s="9">
        <f t="shared" si="22"/>
        <v>6.95</v>
      </c>
      <c r="AI101" s="21">
        <f t="shared" si="23"/>
        <v>3.262910798122066</v>
      </c>
    </row>
    <row r="102" spans="1:35" ht="12.75" outlineLevel="1">
      <c r="A102" s="1" t="s">
        <v>279</v>
      </c>
      <c r="B102" s="16" t="s">
        <v>280</v>
      </c>
      <c r="C102" s="1" t="s">
        <v>1111</v>
      </c>
      <c r="E102" s="5">
        <v>-470.07</v>
      </c>
      <c r="G102" s="5">
        <v>1582.38</v>
      </c>
      <c r="I102" s="9">
        <f t="shared" si="16"/>
        <v>-2052.4500000000003</v>
      </c>
      <c r="K102" s="21">
        <f t="shared" si="17"/>
        <v>-1.2970651802980322</v>
      </c>
      <c r="M102" s="9">
        <v>-477.42</v>
      </c>
      <c r="O102" s="9">
        <v>9810.470000000001</v>
      </c>
      <c r="Q102" s="9">
        <f t="shared" si="18"/>
        <v>-10287.890000000001</v>
      </c>
      <c r="S102" s="21">
        <f t="shared" si="19"/>
        <v>-1.048664335143984</v>
      </c>
      <c r="U102" s="9">
        <v>-478.26</v>
      </c>
      <c r="W102" s="9">
        <v>15533.78</v>
      </c>
      <c r="Y102" s="9">
        <f t="shared" si="20"/>
        <v>-16012.04</v>
      </c>
      <c r="AA102" s="21">
        <f t="shared" si="21"/>
        <v>-1.0307883850550221</v>
      </c>
      <c r="AC102" s="9">
        <v>1117.44</v>
      </c>
      <c r="AE102" s="9">
        <v>-75624.623</v>
      </c>
      <c r="AG102" s="9">
        <f t="shared" si="22"/>
        <v>76742.06300000001</v>
      </c>
      <c r="AI102" s="21">
        <f t="shared" si="23"/>
        <v>1.014776139776591</v>
      </c>
    </row>
    <row r="103" spans="1:35" ht="12.75" outlineLevel="1">
      <c r="A103" s="1" t="s">
        <v>281</v>
      </c>
      <c r="B103" s="16" t="s">
        <v>282</v>
      </c>
      <c r="C103" s="1" t="s">
        <v>1112</v>
      </c>
      <c r="E103" s="5">
        <v>-47493.92</v>
      </c>
      <c r="G103" s="5">
        <v>34622.42</v>
      </c>
      <c r="I103" s="9">
        <f t="shared" si="16"/>
        <v>-82116.34</v>
      </c>
      <c r="K103" s="21">
        <f t="shared" si="17"/>
        <v>-2.371767773598726</v>
      </c>
      <c r="M103" s="9">
        <v>-130729.73000000001</v>
      </c>
      <c r="O103" s="9">
        <v>4883.779999999999</v>
      </c>
      <c r="Q103" s="9">
        <f t="shared" si="18"/>
        <v>-135613.51</v>
      </c>
      <c r="S103" s="21" t="str">
        <f t="shared" si="19"/>
        <v>N.M.</v>
      </c>
      <c r="U103" s="9">
        <v>-82304.25</v>
      </c>
      <c r="W103" s="9">
        <v>52663.89</v>
      </c>
      <c r="Y103" s="9">
        <f t="shared" si="20"/>
        <v>-134968.14</v>
      </c>
      <c r="AA103" s="21">
        <f t="shared" si="21"/>
        <v>-2.5628213183644433</v>
      </c>
      <c r="AC103" s="9">
        <v>-326927.29000000004</v>
      </c>
      <c r="AE103" s="9">
        <v>-617476.84</v>
      </c>
      <c r="AG103" s="9">
        <f t="shared" si="22"/>
        <v>290549.54999999993</v>
      </c>
      <c r="AI103" s="21">
        <f t="shared" si="23"/>
        <v>0.4705432352734071</v>
      </c>
    </row>
    <row r="104" spans="1:35" ht="12.75" outlineLevel="1">
      <c r="A104" s="1" t="s">
        <v>283</v>
      </c>
      <c r="B104" s="16" t="s">
        <v>284</v>
      </c>
      <c r="C104" s="1" t="s">
        <v>1113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337.95</v>
      </c>
      <c r="Q104" s="9">
        <f t="shared" si="18"/>
        <v>-337.95</v>
      </c>
      <c r="S104" s="21" t="str">
        <f t="shared" si="19"/>
        <v>N.M.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0</v>
      </c>
      <c r="AE104" s="9">
        <v>-689070.64</v>
      </c>
      <c r="AG104" s="9">
        <f t="shared" si="22"/>
        <v>689070.64</v>
      </c>
      <c r="AI104" s="21" t="str">
        <f t="shared" si="23"/>
        <v>N.M.</v>
      </c>
    </row>
    <row r="105" spans="1:35" ht="12.75" outlineLevel="1">
      <c r="A105" s="1" t="s">
        <v>285</v>
      </c>
      <c r="B105" s="16" t="s">
        <v>286</v>
      </c>
      <c r="C105" s="1" t="s">
        <v>1114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-122853.98</v>
      </c>
      <c r="AG105" s="9">
        <f t="shared" si="22"/>
        <v>122853.98</v>
      </c>
      <c r="AI105" s="21" t="str">
        <f t="shared" si="23"/>
        <v>N.M.</v>
      </c>
    </row>
    <row r="106" spans="1:35" ht="12.75" outlineLevel="1">
      <c r="A106" s="1" t="s">
        <v>287</v>
      </c>
      <c r="B106" s="16" t="s">
        <v>288</v>
      </c>
      <c r="C106" s="1" t="s">
        <v>1115</v>
      </c>
      <c r="E106" s="5">
        <v>0</v>
      </c>
      <c r="G106" s="5">
        <v>0</v>
      </c>
      <c r="I106" s="9">
        <f aca="true" t="shared" si="24" ref="I106:I119">+E106-G106</f>
        <v>0</v>
      </c>
      <c r="K106" s="21">
        <f aca="true" t="shared" si="25" ref="K106:K119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-0.67</v>
      </c>
      <c r="Q106" s="9">
        <f aca="true" t="shared" si="26" ref="Q106:Q119">+M106-O106</f>
        <v>0.67</v>
      </c>
      <c r="S106" s="21" t="str">
        <f aca="true" t="shared" si="27" ref="S106:S119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0</v>
      </c>
      <c r="Y106" s="9">
        <f aca="true" t="shared" si="28" ref="Y106:Y119">+U106-W106</f>
        <v>0</v>
      </c>
      <c r="AA106" s="21">
        <f aca="true" t="shared" si="29" ref="AA106:AA119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-26920.06</v>
      </c>
      <c r="AG106" s="9">
        <f aca="true" t="shared" si="30" ref="AG106:AG119">+AC106-AE106</f>
        <v>26920.06</v>
      </c>
      <c r="AI106" s="21" t="str">
        <f aca="true" t="shared" si="31" ref="AI106:AI119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289</v>
      </c>
      <c r="B107" s="16" t="s">
        <v>290</v>
      </c>
      <c r="C107" s="1" t="s">
        <v>1116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0</v>
      </c>
      <c r="AE107" s="9">
        <v>2246.4</v>
      </c>
      <c r="AG107" s="9">
        <f t="shared" si="30"/>
        <v>-2246.4</v>
      </c>
      <c r="AI107" s="21" t="str">
        <f t="shared" si="31"/>
        <v>N.M.</v>
      </c>
    </row>
    <row r="108" spans="1:35" ht="12.75" outlineLevel="1">
      <c r="A108" s="1" t="s">
        <v>291</v>
      </c>
      <c r="B108" s="16" t="s">
        <v>292</v>
      </c>
      <c r="C108" s="1" t="s">
        <v>1117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-409216.25</v>
      </c>
      <c r="Q108" s="9">
        <f t="shared" si="26"/>
        <v>409216.25</v>
      </c>
      <c r="S108" s="21" t="str">
        <f t="shared" si="27"/>
        <v>N.M.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-409216.25</v>
      </c>
      <c r="AG108" s="9">
        <f t="shared" si="30"/>
        <v>409216.25</v>
      </c>
      <c r="AI108" s="21" t="str">
        <f t="shared" si="31"/>
        <v>N.M.</v>
      </c>
    </row>
    <row r="109" spans="1:35" ht="12.75" outlineLevel="1">
      <c r="A109" s="1" t="s">
        <v>293</v>
      </c>
      <c r="B109" s="16" t="s">
        <v>294</v>
      </c>
      <c r="C109" s="1" t="s">
        <v>1118</v>
      </c>
      <c r="E109" s="5">
        <v>0</v>
      </c>
      <c r="G109" s="5">
        <v>0</v>
      </c>
      <c r="I109" s="9">
        <f t="shared" si="24"/>
        <v>0</v>
      </c>
      <c r="K109" s="21">
        <f t="shared" si="25"/>
        <v>0</v>
      </c>
      <c r="M109" s="9">
        <v>0</v>
      </c>
      <c r="O109" s="9">
        <v>0</v>
      </c>
      <c r="Q109" s="9">
        <f t="shared" si="26"/>
        <v>0</v>
      </c>
      <c r="S109" s="21">
        <f t="shared" si="27"/>
        <v>0</v>
      </c>
      <c r="U109" s="9">
        <v>0</v>
      </c>
      <c r="W109" s="9">
        <v>0</v>
      </c>
      <c r="Y109" s="9">
        <f t="shared" si="28"/>
        <v>0</v>
      </c>
      <c r="AA109" s="21">
        <f t="shared" si="29"/>
        <v>0</v>
      </c>
      <c r="AC109" s="9">
        <v>0</v>
      </c>
      <c r="AE109" s="9">
        <v>-14703.33</v>
      </c>
      <c r="AG109" s="9">
        <f t="shared" si="30"/>
        <v>14703.33</v>
      </c>
      <c r="AI109" s="21" t="str">
        <f t="shared" si="31"/>
        <v>N.M.</v>
      </c>
    </row>
    <row r="110" spans="1:35" ht="12.75" outlineLevel="1">
      <c r="A110" s="1" t="s">
        <v>295</v>
      </c>
      <c r="B110" s="16" t="s">
        <v>296</v>
      </c>
      <c r="C110" s="1" t="s">
        <v>1119</v>
      </c>
      <c r="E110" s="5">
        <v>0</v>
      </c>
      <c r="G110" s="5">
        <v>0</v>
      </c>
      <c r="I110" s="9">
        <f t="shared" si="24"/>
        <v>0</v>
      </c>
      <c r="K110" s="21">
        <f t="shared" si="25"/>
        <v>0</v>
      </c>
      <c r="M110" s="9">
        <v>0</v>
      </c>
      <c r="O110" s="9">
        <v>0</v>
      </c>
      <c r="Q110" s="9">
        <f t="shared" si="26"/>
        <v>0</v>
      </c>
      <c r="S110" s="21">
        <f t="shared" si="27"/>
        <v>0</v>
      </c>
      <c r="U110" s="9">
        <v>0</v>
      </c>
      <c r="W110" s="9">
        <v>0</v>
      </c>
      <c r="Y110" s="9">
        <f t="shared" si="28"/>
        <v>0</v>
      </c>
      <c r="AA110" s="21">
        <f t="shared" si="29"/>
        <v>0</v>
      </c>
      <c r="AC110" s="9">
        <v>0</v>
      </c>
      <c r="AE110" s="9">
        <v>-2551.9500000000003</v>
      </c>
      <c r="AG110" s="9">
        <f t="shared" si="30"/>
        <v>2551.9500000000003</v>
      </c>
      <c r="AI110" s="21" t="str">
        <f t="shared" si="31"/>
        <v>N.M.</v>
      </c>
    </row>
    <row r="111" spans="1:35" ht="12.75" outlineLevel="1">
      <c r="A111" s="1" t="s">
        <v>297</v>
      </c>
      <c r="B111" s="16" t="s">
        <v>298</v>
      </c>
      <c r="C111" s="1" t="s">
        <v>1120</v>
      </c>
      <c r="E111" s="5">
        <v>-123.04</v>
      </c>
      <c r="G111" s="5">
        <v>62.690000000000005</v>
      </c>
      <c r="I111" s="9">
        <f t="shared" si="24"/>
        <v>-185.73000000000002</v>
      </c>
      <c r="K111" s="21">
        <f t="shared" si="25"/>
        <v>-2.9626734726431647</v>
      </c>
      <c r="M111" s="9">
        <v>-311.99</v>
      </c>
      <c r="O111" s="9">
        <v>62.690000000000005</v>
      </c>
      <c r="Q111" s="9">
        <f t="shared" si="26"/>
        <v>-374.68</v>
      </c>
      <c r="S111" s="21">
        <f t="shared" si="27"/>
        <v>-5.9767107991705215</v>
      </c>
      <c r="U111" s="9">
        <v>-156.31</v>
      </c>
      <c r="W111" s="9">
        <v>62.690000000000005</v>
      </c>
      <c r="Y111" s="9">
        <f t="shared" si="28"/>
        <v>-219</v>
      </c>
      <c r="AA111" s="21">
        <f t="shared" si="29"/>
        <v>-3.4933801244217575</v>
      </c>
      <c r="AC111" s="9">
        <v>366.88000000000005</v>
      </c>
      <c r="AE111" s="9">
        <v>62.690000000000005</v>
      </c>
      <c r="AG111" s="9">
        <f t="shared" si="30"/>
        <v>304.19000000000005</v>
      </c>
      <c r="AI111" s="21">
        <f t="shared" si="31"/>
        <v>4.852289041314405</v>
      </c>
    </row>
    <row r="112" spans="1:35" ht="12.75" outlineLevel="1">
      <c r="A112" s="1" t="s">
        <v>299</v>
      </c>
      <c r="B112" s="16" t="s">
        <v>300</v>
      </c>
      <c r="C112" s="1" t="s">
        <v>1121</v>
      </c>
      <c r="E112" s="5">
        <v>-70618.14</v>
      </c>
      <c r="G112" s="5">
        <v>0</v>
      </c>
      <c r="I112" s="9">
        <f t="shared" si="24"/>
        <v>-70618.14</v>
      </c>
      <c r="K112" s="21" t="str">
        <f t="shared" si="25"/>
        <v>N.M.</v>
      </c>
      <c r="M112" s="9">
        <v>-129082.46</v>
      </c>
      <c r="O112" s="9">
        <v>0</v>
      </c>
      <c r="Q112" s="9">
        <f t="shared" si="26"/>
        <v>-129082.46</v>
      </c>
      <c r="S112" s="21" t="str">
        <f t="shared" si="27"/>
        <v>N.M.</v>
      </c>
      <c r="U112" s="9">
        <v>-58809.83</v>
      </c>
      <c r="W112" s="9">
        <v>0</v>
      </c>
      <c r="Y112" s="9">
        <f t="shared" si="28"/>
        <v>-58809.83</v>
      </c>
      <c r="AA112" s="21" t="str">
        <f t="shared" si="29"/>
        <v>N.M.</v>
      </c>
      <c r="AC112" s="9">
        <v>-94529.33</v>
      </c>
      <c r="AE112" s="9">
        <v>0</v>
      </c>
      <c r="AG112" s="9">
        <f t="shared" si="30"/>
        <v>-94529.33</v>
      </c>
      <c r="AI112" s="21" t="str">
        <f t="shared" si="31"/>
        <v>N.M.</v>
      </c>
    </row>
    <row r="113" spans="1:35" ht="12.75" outlineLevel="1">
      <c r="A113" s="1" t="s">
        <v>301</v>
      </c>
      <c r="B113" s="16" t="s">
        <v>302</v>
      </c>
      <c r="C113" s="1" t="s">
        <v>1122</v>
      </c>
      <c r="E113" s="5">
        <v>1150.49</v>
      </c>
      <c r="G113" s="5">
        <v>545.73</v>
      </c>
      <c r="I113" s="9">
        <f t="shared" si="24"/>
        <v>604.76</v>
      </c>
      <c r="K113" s="21">
        <f t="shared" si="25"/>
        <v>1.1081670423102998</v>
      </c>
      <c r="M113" s="9">
        <v>3705.8940000000002</v>
      </c>
      <c r="O113" s="9">
        <v>3268.62</v>
      </c>
      <c r="Q113" s="9">
        <f t="shared" si="26"/>
        <v>437.27400000000034</v>
      </c>
      <c r="S113" s="21">
        <f t="shared" si="27"/>
        <v>0.1337793931383888</v>
      </c>
      <c r="U113" s="9">
        <v>2415.764</v>
      </c>
      <c r="W113" s="9">
        <v>1929.1100000000001</v>
      </c>
      <c r="Y113" s="9">
        <f t="shared" si="28"/>
        <v>486.654</v>
      </c>
      <c r="AA113" s="21">
        <f t="shared" si="29"/>
        <v>0.25226866275121684</v>
      </c>
      <c r="AC113" s="9">
        <v>15187.264</v>
      </c>
      <c r="AE113" s="9">
        <v>17711.58</v>
      </c>
      <c r="AG113" s="9">
        <f t="shared" si="30"/>
        <v>-2524.3160000000025</v>
      </c>
      <c r="AI113" s="21">
        <f t="shared" si="31"/>
        <v>-0.14252347898945222</v>
      </c>
    </row>
    <row r="114" spans="1:35" ht="12.75" outlineLevel="1">
      <c r="A114" s="1" t="s">
        <v>303</v>
      </c>
      <c r="B114" s="16" t="s">
        <v>304</v>
      </c>
      <c r="C114" s="1" t="s">
        <v>1118</v>
      </c>
      <c r="E114" s="5">
        <v>6437.14</v>
      </c>
      <c r="G114" s="5">
        <v>6806.89</v>
      </c>
      <c r="I114" s="9">
        <f t="shared" si="24"/>
        <v>-369.75</v>
      </c>
      <c r="K114" s="21">
        <f t="shared" si="25"/>
        <v>-0.054319961098240166</v>
      </c>
      <c r="M114" s="9">
        <v>19360.357</v>
      </c>
      <c r="O114" s="9">
        <v>20296.33</v>
      </c>
      <c r="Q114" s="9">
        <f t="shared" si="26"/>
        <v>-935.9730000000018</v>
      </c>
      <c r="S114" s="21">
        <f t="shared" si="27"/>
        <v>-0.046115381450735266</v>
      </c>
      <c r="U114" s="9">
        <v>12831.717</v>
      </c>
      <c r="W114" s="9">
        <v>13786.56</v>
      </c>
      <c r="Y114" s="9">
        <f t="shared" si="28"/>
        <v>-954.8429999999989</v>
      </c>
      <c r="AA114" s="21">
        <f t="shared" si="29"/>
        <v>-0.06925897395724524</v>
      </c>
      <c r="AC114" s="9">
        <v>77561.427</v>
      </c>
      <c r="AE114" s="9">
        <v>95872.51</v>
      </c>
      <c r="AG114" s="9">
        <f t="shared" si="30"/>
        <v>-18311.083</v>
      </c>
      <c r="AI114" s="21">
        <f t="shared" si="31"/>
        <v>-0.19099409204995257</v>
      </c>
    </row>
    <row r="115" spans="1:35" ht="12.75" outlineLevel="1">
      <c r="A115" s="1" t="s">
        <v>305</v>
      </c>
      <c r="B115" s="16" t="s">
        <v>306</v>
      </c>
      <c r="C115" s="1" t="s">
        <v>1123</v>
      </c>
      <c r="E115" s="5">
        <v>84630.97</v>
      </c>
      <c r="G115" s="5">
        <v>102057.97</v>
      </c>
      <c r="I115" s="9">
        <f t="shared" si="24"/>
        <v>-17427</v>
      </c>
      <c r="K115" s="21">
        <f t="shared" si="25"/>
        <v>-0.17075589490953033</v>
      </c>
      <c r="M115" s="9">
        <v>311072.27</v>
      </c>
      <c r="O115" s="9">
        <v>289789</v>
      </c>
      <c r="Q115" s="9">
        <f t="shared" si="26"/>
        <v>21283.27000000002</v>
      </c>
      <c r="S115" s="21">
        <f t="shared" si="27"/>
        <v>0.07344402306505775</v>
      </c>
      <c r="U115" s="9">
        <v>195193.98</v>
      </c>
      <c r="W115" s="9">
        <v>187302.36000000002</v>
      </c>
      <c r="Y115" s="9">
        <f t="shared" si="28"/>
        <v>7891.619999999995</v>
      </c>
      <c r="AA115" s="21">
        <f t="shared" si="29"/>
        <v>0.04213305160703792</v>
      </c>
      <c r="AC115" s="9">
        <v>1234280.18</v>
      </c>
      <c r="AE115" s="9">
        <v>1176933.59</v>
      </c>
      <c r="AG115" s="9">
        <f t="shared" si="30"/>
        <v>57346.58999999985</v>
      </c>
      <c r="AI115" s="21">
        <f t="shared" si="31"/>
        <v>0.04872542553569216</v>
      </c>
    </row>
    <row r="116" spans="1:35" ht="12.75" outlineLevel="1">
      <c r="A116" s="1" t="s">
        <v>307</v>
      </c>
      <c r="B116" s="16" t="s">
        <v>308</v>
      </c>
      <c r="C116" s="1" t="s">
        <v>1124</v>
      </c>
      <c r="E116" s="5">
        <v>12378.36</v>
      </c>
      <c r="G116" s="5">
        <v>22710.72</v>
      </c>
      <c r="I116" s="9">
        <f t="shared" si="24"/>
        <v>-10332.36</v>
      </c>
      <c r="K116" s="21">
        <f t="shared" si="25"/>
        <v>-0.4549551929661411</v>
      </c>
      <c r="M116" s="9">
        <v>45385.664000000004</v>
      </c>
      <c r="O116" s="9">
        <v>55300.07</v>
      </c>
      <c r="Q116" s="9">
        <f t="shared" si="26"/>
        <v>-9914.405999999995</v>
      </c>
      <c r="S116" s="21">
        <f t="shared" si="27"/>
        <v>-0.17928378752504284</v>
      </c>
      <c r="U116" s="9">
        <v>29062.574</v>
      </c>
      <c r="W116" s="9">
        <v>41100.85</v>
      </c>
      <c r="Y116" s="9">
        <f t="shared" si="28"/>
        <v>-12038.275999999998</v>
      </c>
      <c r="AA116" s="21">
        <f t="shared" si="29"/>
        <v>-0.2928960349968431</v>
      </c>
      <c r="AC116" s="9">
        <v>197109.554</v>
      </c>
      <c r="AE116" s="9">
        <v>233718.06</v>
      </c>
      <c r="AG116" s="9">
        <f t="shared" si="30"/>
        <v>-36608.505999999994</v>
      </c>
      <c r="AI116" s="21">
        <f t="shared" si="31"/>
        <v>-0.15663533233161356</v>
      </c>
    </row>
    <row r="117" spans="1:35" ht="12.75" outlineLevel="1">
      <c r="A117" s="1" t="s">
        <v>309</v>
      </c>
      <c r="B117" s="16" t="s">
        <v>310</v>
      </c>
      <c r="C117" s="1" t="s">
        <v>1125</v>
      </c>
      <c r="E117" s="5">
        <v>258886.15</v>
      </c>
      <c r="G117" s="5">
        <v>253677.23</v>
      </c>
      <c r="I117" s="9">
        <f t="shared" si="24"/>
        <v>5208.919999999984</v>
      </c>
      <c r="K117" s="21">
        <f t="shared" si="25"/>
        <v>0.02053365215317111</v>
      </c>
      <c r="M117" s="9">
        <v>854023.9409999999</v>
      </c>
      <c r="O117" s="9">
        <v>883633.16</v>
      </c>
      <c r="Q117" s="9">
        <f t="shared" si="26"/>
        <v>-29609.219000000157</v>
      </c>
      <c r="S117" s="21">
        <f t="shared" si="27"/>
        <v>-0.033508496897060945</v>
      </c>
      <c r="U117" s="9">
        <v>550551.391</v>
      </c>
      <c r="W117" s="9">
        <v>566846.4</v>
      </c>
      <c r="Y117" s="9">
        <f t="shared" si="28"/>
        <v>-16295.009000000078</v>
      </c>
      <c r="AA117" s="21">
        <f t="shared" si="29"/>
        <v>-0.02874678043293576</v>
      </c>
      <c r="AC117" s="9">
        <v>3561990.471</v>
      </c>
      <c r="AE117" s="9">
        <v>4525994.15</v>
      </c>
      <c r="AG117" s="9">
        <f t="shared" si="30"/>
        <v>-964003.6790000005</v>
      </c>
      <c r="AI117" s="21">
        <f t="shared" si="31"/>
        <v>-0.21299269222431505</v>
      </c>
    </row>
    <row r="118" spans="1:35" ht="12.75" outlineLevel="1">
      <c r="A118" s="1" t="s">
        <v>311</v>
      </c>
      <c r="B118" s="16" t="s">
        <v>312</v>
      </c>
      <c r="C118" s="1" t="s">
        <v>1126</v>
      </c>
      <c r="E118" s="5">
        <v>7536</v>
      </c>
      <c r="G118" s="5">
        <v>0</v>
      </c>
      <c r="I118" s="9">
        <f t="shared" si="24"/>
        <v>7536</v>
      </c>
      <c r="K118" s="21" t="str">
        <f t="shared" si="25"/>
        <v>N.M.</v>
      </c>
      <c r="M118" s="9">
        <v>20208</v>
      </c>
      <c r="O118" s="9">
        <v>0</v>
      </c>
      <c r="Q118" s="9">
        <f t="shared" si="26"/>
        <v>20208</v>
      </c>
      <c r="S118" s="21" t="str">
        <f t="shared" si="27"/>
        <v>N.M.</v>
      </c>
      <c r="U118" s="9">
        <v>13872</v>
      </c>
      <c r="W118" s="9">
        <v>0</v>
      </c>
      <c r="Y118" s="9">
        <f t="shared" si="28"/>
        <v>13872</v>
      </c>
      <c r="AA118" s="21" t="str">
        <f t="shared" si="29"/>
        <v>N.M.</v>
      </c>
      <c r="AC118" s="9">
        <v>83844</v>
      </c>
      <c r="AE118" s="9">
        <v>0</v>
      </c>
      <c r="AG118" s="9">
        <f t="shared" si="30"/>
        <v>83844</v>
      </c>
      <c r="AI118" s="21" t="str">
        <f t="shared" si="31"/>
        <v>N.M.</v>
      </c>
    </row>
    <row r="119" spans="1:35" ht="12.75" outlineLevel="1">
      <c r="A119" s="1" t="s">
        <v>313</v>
      </c>
      <c r="B119" s="16" t="s">
        <v>314</v>
      </c>
      <c r="C119" s="1" t="s">
        <v>1127</v>
      </c>
      <c r="E119" s="5">
        <v>-0.02</v>
      </c>
      <c r="G119" s="5">
        <v>0</v>
      </c>
      <c r="I119" s="9">
        <f t="shared" si="24"/>
        <v>-0.02</v>
      </c>
      <c r="K119" s="21" t="str">
        <f t="shared" si="25"/>
        <v>N.M.</v>
      </c>
      <c r="M119" s="9">
        <v>0</v>
      </c>
      <c r="O119" s="9">
        <v>0</v>
      </c>
      <c r="Q119" s="9">
        <f t="shared" si="26"/>
        <v>0</v>
      </c>
      <c r="S119" s="21">
        <f t="shared" si="27"/>
        <v>0</v>
      </c>
      <c r="U119" s="9">
        <v>0</v>
      </c>
      <c r="W119" s="9">
        <v>0</v>
      </c>
      <c r="Y119" s="9">
        <f t="shared" si="28"/>
        <v>0</v>
      </c>
      <c r="AA119" s="21">
        <f t="shared" si="29"/>
        <v>0</v>
      </c>
      <c r="AC119" s="9">
        <v>0</v>
      </c>
      <c r="AE119" s="9">
        <v>0</v>
      </c>
      <c r="AG119" s="9">
        <f t="shared" si="30"/>
        <v>0</v>
      </c>
      <c r="AI119" s="21">
        <f t="shared" si="31"/>
        <v>0</v>
      </c>
    </row>
    <row r="120" spans="1:68" s="17" customFormat="1" ht="12.75">
      <c r="A120" s="17" t="s">
        <v>88</v>
      </c>
      <c r="B120" s="98"/>
      <c r="C120" s="17" t="s">
        <v>89</v>
      </c>
      <c r="D120" s="18"/>
      <c r="E120" s="18">
        <v>52699681.389999986</v>
      </c>
      <c r="F120" s="99"/>
      <c r="G120" s="23">
        <v>50337422.257000014</v>
      </c>
      <c r="H120" s="100"/>
      <c r="I120" s="18">
        <f aca="true" t="shared" si="32" ref="I120:I129">+E120-G120</f>
        <v>2362259.1329999715</v>
      </c>
      <c r="J120" s="37" t="str">
        <f>IF((+E120-G120)=(I120),"  ",$AO$532)</f>
        <v>  </v>
      </c>
      <c r="K120" s="40">
        <f aca="true" t="shared" si="33" ref="K120:K129">IF(G120&lt;0,IF(I120=0,0,IF(OR(G120=0,E120=0),"N.M.",IF(ABS(I120/G120)&gt;=10,"N.M.",I120/(-G120)))),IF(I120=0,0,IF(OR(G120=0,E120=0),"N.M.",IF(ABS(I120/G120)&gt;=10,"N.M.",I120/G120))))</f>
        <v>0.04692848833099457</v>
      </c>
      <c r="L120" s="39"/>
      <c r="M120" s="8">
        <v>178363169.13600004</v>
      </c>
      <c r="N120" s="18"/>
      <c r="O120" s="8">
        <v>172234711.04800007</v>
      </c>
      <c r="P120" s="18"/>
      <c r="Q120" s="18">
        <f aca="true" t="shared" si="34" ref="Q120:Q129">+M120-O120</f>
        <v>6128458.08799997</v>
      </c>
      <c r="R120" s="37" t="str">
        <f>IF((+M120-O120)=(Q120),"  ",$AO$532)</f>
        <v>  </v>
      </c>
      <c r="S120" s="40">
        <f aca="true" t="shared" si="35" ref="S120:S129">IF(O120&lt;0,IF(Q120=0,0,IF(OR(O120=0,M120=0),"N.M.",IF(ABS(Q120/O120)&gt;=10,"N.M.",Q120/(-O120)))),IF(Q120=0,0,IF(OR(O120=0,M120=0),"N.M.",IF(ABS(Q120/O120)&gt;=10,"N.M.",Q120/O120))))</f>
        <v>0.035582015092718626</v>
      </c>
      <c r="T120" s="39"/>
      <c r="U120" s="18">
        <v>117227720.356</v>
      </c>
      <c r="V120" s="18"/>
      <c r="W120" s="18">
        <v>108280884.96599998</v>
      </c>
      <c r="X120" s="18"/>
      <c r="Y120" s="18">
        <f aca="true" t="shared" si="36" ref="Y120:Y129">+U120-W120</f>
        <v>8946835.39000003</v>
      </c>
      <c r="Z120" s="37" t="str">
        <f>IF((+U120-W120)=(Y120),"  ",$AO$532)</f>
        <v>  </v>
      </c>
      <c r="AA120" s="40">
        <f aca="true" t="shared" si="37" ref="AA120:AA129">IF(W120&lt;0,IF(Y120=0,0,IF(OR(W120=0,U120=0),"N.M.",IF(ABS(Y120/W120)&gt;=10,"N.M.",Y120/(-W120)))),IF(Y120=0,0,IF(OR(W120=0,U120=0),"N.M.",IF(ABS(Y120/W120)&gt;=10,"N.M.",Y120/W120))))</f>
        <v>0.082626175366126</v>
      </c>
      <c r="AB120" s="39"/>
      <c r="AC120" s="18">
        <v>648134078.7369996</v>
      </c>
      <c r="AD120" s="18"/>
      <c r="AE120" s="18">
        <v>558977954.7579998</v>
      </c>
      <c r="AF120" s="18"/>
      <c r="AG120" s="18">
        <f aca="true" t="shared" si="38" ref="AG120:AG129">+AC120-AE120</f>
        <v>89156123.97899985</v>
      </c>
      <c r="AH120" s="37" t="str">
        <f>IF((+AC120-AE120)=(AG120),"  ",$AO$532)</f>
        <v>  </v>
      </c>
      <c r="AI120" s="40">
        <f aca="true" t="shared" si="39" ref="AI120:AI129">IF(AE120&lt;0,IF(AG120=0,0,IF(OR(AE120=0,AC120=0),"N.M.",IF(ABS(AG120/AE120)&gt;=10,"N.M.",AG120/(-AE120)))),IF(AG120=0,0,IF(OR(AE120=0,AC120=0),"N.M.",IF(ABS(AG120/AE120)&gt;=10,"N.M.",AG120/AE120))))</f>
        <v>0.15949846182681482</v>
      </c>
      <c r="AJ120" s="39"/>
      <c r="AK120" s="99"/>
      <c r="AL120" s="101"/>
      <c r="AM120" s="100"/>
      <c r="AN120" s="101"/>
      <c r="AO120" s="100"/>
      <c r="AP120" s="100"/>
      <c r="AQ120" s="102"/>
      <c r="AR120" s="100"/>
      <c r="AS120" s="99"/>
      <c r="AT120" s="99"/>
      <c r="AU120" s="99"/>
      <c r="AV120" s="99"/>
      <c r="AW120" s="100"/>
      <c r="AX120" s="100"/>
      <c r="AY120" s="102"/>
      <c r="AZ120" s="100"/>
      <c r="BA120" s="99"/>
      <c r="BB120" s="99"/>
      <c r="BC120" s="100"/>
      <c r="BD120" s="100"/>
      <c r="BE120" s="102"/>
      <c r="BF120" s="103"/>
      <c r="BG120" s="18"/>
      <c r="BH120" s="104"/>
      <c r="BI120" s="18"/>
      <c r="BJ120" s="104"/>
      <c r="BK120" s="18"/>
      <c r="BL120" s="104"/>
      <c r="BM120" s="18"/>
      <c r="BN120" s="104"/>
      <c r="BO120" s="104"/>
      <c r="BP120" s="104"/>
    </row>
    <row r="121" spans="1:35" ht="12.75" outlineLevel="1">
      <c r="A121" s="1" t="s">
        <v>315</v>
      </c>
      <c r="B121" s="16" t="s">
        <v>316</v>
      </c>
      <c r="C121" s="1" t="s">
        <v>1128</v>
      </c>
      <c r="E121" s="5">
        <v>-1856.95</v>
      </c>
      <c r="G121" s="5">
        <v>138724.07</v>
      </c>
      <c r="I121" s="9">
        <f t="shared" si="32"/>
        <v>-140581.02000000002</v>
      </c>
      <c r="K121" s="21">
        <f t="shared" si="33"/>
        <v>-1.013385925023682</v>
      </c>
      <c r="M121" s="9">
        <v>-29288.425</v>
      </c>
      <c r="O121" s="9">
        <v>367204.08</v>
      </c>
      <c r="Q121" s="9">
        <f t="shared" si="34"/>
        <v>-396492.505</v>
      </c>
      <c r="S121" s="21">
        <f t="shared" si="35"/>
        <v>-1.079760619762177</v>
      </c>
      <c r="U121" s="9">
        <v>-6253.71</v>
      </c>
      <c r="W121" s="9">
        <v>270541.18</v>
      </c>
      <c r="Y121" s="9">
        <f t="shared" si="36"/>
        <v>-276794.89</v>
      </c>
      <c r="AA121" s="21">
        <f t="shared" si="37"/>
        <v>-1.023115556751841</v>
      </c>
      <c r="AC121" s="9">
        <v>1283673.365</v>
      </c>
      <c r="AE121" s="9">
        <v>1290306.76</v>
      </c>
      <c r="AG121" s="9">
        <f t="shared" si="38"/>
        <v>-6633.395000000019</v>
      </c>
      <c r="AI121" s="21">
        <f t="shared" si="39"/>
        <v>-0.0051409441581163375</v>
      </c>
    </row>
    <row r="122" spans="1:35" ht="12.75" outlineLevel="1">
      <c r="A122" s="1" t="s">
        <v>317</v>
      </c>
      <c r="B122" s="16" t="s">
        <v>318</v>
      </c>
      <c r="C122" s="1" t="s">
        <v>1129</v>
      </c>
      <c r="E122" s="5">
        <v>8658.710000000001</v>
      </c>
      <c r="G122" s="5">
        <v>136880.65</v>
      </c>
      <c r="I122" s="9">
        <f t="shared" si="32"/>
        <v>-128221.93999999999</v>
      </c>
      <c r="K122" s="21">
        <f t="shared" si="33"/>
        <v>-0.9367426294366661</v>
      </c>
      <c r="M122" s="9">
        <v>75090.17</v>
      </c>
      <c r="O122" s="9">
        <v>564653.53</v>
      </c>
      <c r="Q122" s="9">
        <f t="shared" si="34"/>
        <v>-489563.36000000004</v>
      </c>
      <c r="S122" s="21">
        <f t="shared" si="35"/>
        <v>-0.8670154953250713</v>
      </c>
      <c r="U122" s="9">
        <v>17313.03</v>
      </c>
      <c r="W122" s="9">
        <v>351766.12</v>
      </c>
      <c r="Y122" s="9">
        <f t="shared" si="36"/>
        <v>-334453.08999999997</v>
      </c>
      <c r="AA122" s="21">
        <f t="shared" si="37"/>
        <v>-0.9507825540447158</v>
      </c>
      <c r="AC122" s="9">
        <v>1626753.51</v>
      </c>
      <c r="AE122" s="9">
        <v>2360936.51</v>
      </c>
      <c r="AG122" s="9">
        <f t="shared" si="38"/>
        <v>-734182.9999999998</v>
      </c>
      <c r="AI122" s="21">
        <f t="shared" si="39"/>
        <v>-0.3109710900273213</v>
      </c>
    </row>
    <row r="123" spans="1:35" ht="12.75" outlineLevel="1">
      <c r="A123" s="1" t="s">
        <v>319</v>
      </c>
      <c r="B123" s="16" t="s">
        <v>320</v>
      </c>
      <c r="C123" s="1" t="s">
        <v>1130</v>
      </c>
      <c r="E123" s="5">
        <v>4201993</v>
      </c>
      <c r="G123" s="5">
        <v>4616654</v>
      </c>
      <c r="I123" s="9">
        <f t="shared" si="32"/>
        <v>-414661</v>
      </c>
      <c r="K123" s="21">
        <f t="shared" si="33"/>
        <v>-0.08981851358148131</v>
      </c>
      <c r="M123" s="9">
        <v>12452052</v>
      </c>
      <c r="O123" s="9">
        <v>14581169</v>
      </c>
      <c r="Q123" s="9">
        <f t="shared" si="34"/>
        <v>-2129117</v>
      </c>
      <c r="S123" s="21">
        <f t="shared" si="35"/>
        <v>-0.1460182650650301</v>
      </c>
      <c r="U123" s="9">
        <v>9572814</v>
      </c>
      <c r="W123" s="9">
        <v>9861001</v>
      </c>
      <c r="Y123" s="9">
        <f t="shared" si="36"/>
        <v>-288187</v>
      </c>
      <c r="AA123" s="21">
        <f t="shared" si="37"/>
        <v>-0.029224923514357213</v>
      </c>
      <c r="AC123" s="9">
        <v>62353771.01</v>
      </c>
      <c r="AE123" s="9">
        <v>59908744.71</v>
      </c>
      <c r="AG123" s="9">
        <f t="shared" si="38"/>
        <v>2445026.299999997</v>
      </c>
      <c r="AI123" s="21">
        <f t="shared" si="39"/>
        <v>0.040812510958719385</v>
      </c>
    </row>
    <row r="124" spans="1:35" ht="12.75" outlineLevel="1">
      <c r="A124" s="1" t="s">
        <v>321</v>
      </c>
      <c r="B124" s="16" t="s">
        <v>322</v>
      </c>
      <c r="C124" s="1" t="s">
        <v>1131</v>
      </c>
      <c r="E124" s="5">
        <v>20568.21</v>
      </c>
      <c r="G124" s="5">
        <v>21241.600000000002</v>
      </c>
      <c r="I124" s="9">
        <f t="shared" si="32"/>
        <v>-673.390000000003</v>
      </c>
      <c r="K124" s="21">
        <f t="shared" si="33"/>
        <v>-0.031701472582103186</v>
      </c>
      <c r="M124" s="9">
        <v>62378.020000000004</v>
      </c>
      <c r="O124" s="9">
        <v>67630.57</v>
      </c>
      <c r="Q124" s="9">
        <f t="shared" si="34"/>
        <v>-5252.550000000003</v>
      </c>
      <c r="S124" s="21">
        <f t="shared" si="35"/>
        <v>-0.07766532205776179</v>
      </c>
      <c r="U124" s="9">
        <v>41136.42</v>
      </c>
      <c r="W124" s="9">
        <v>42483.200000000004</v>
      </c>
      <c r="Y124" s="9">
        <f t="shared" si="36"/>
        <v>-1346.780000000006</v>
      </c>
      <c r="AA124" s="21">
        <f t="shared" si="37"/>
        <v>-0.031701472582103186</v>
      </c>
      <c r="AC124" s="9">
        <v>253552.41999999998</v>
      </c>
      <c r="AE124" s="9">
        <v>293956.9</v>
      </c>
      <c r="AG124" s="9">
        <f t="shared" si="38"/>
        <v>-40404.48000000004</v>
      </c>
      <c r="AI124" s="21">
        <f t="shared" si="39"/>
        <v>-0.13745035411653897</v>
      </c>
    </row>
    <row r="125" spans="1:68" s="17" customFormat="1" ht="12.75">
      <c r="A125" s="17" t="s">
        <v>90</v>
      </c>
      <c r="B125" s="98"/>
      <c r="C125" s="17" t="s">
        <v>1132</v>
      </c>
      <c r="D125" s="18"/>
      <c r="E125" s="18">
        <v>4229362.97</v>
      </c>
      <c r="F125" s="18"/>
      <c r="G125" s="18">
        <v>4913500.319999999</v>
      </c>
      <c r="H125" s="18"/>
      <c r="I125" s="18">
        <f t="shared" si="32"/>
        <v>-684137.3499999996</v>
      </c>
      <c r="J125" s="37" t="str">
        <f>IF((+E125-G125)=(I125),"  ",$AO$532)</f>
        <v>  </v>
      </c>
      <c r="K125" s="40">
        <f t="shared" si="33"/>
        <v>-0.1392362481824362</v>
      </c>
      <c r="L125" s="39"/>
      <c r="M125" s="8">
        <v>12560231.764999999</v>
      </c>
      <c r="N125" s="18"/>
      <c r="O125" s="8">
        <v>15580657.18</v>
      </c>
      <c r="P125" s="18"/>
      <c r="Q125" s="18">
        <f t="shared" si="34"/>
        <v>-3020425.415000001</v>
      </c>
      <c r="R125" s="37" t="str">
        <f>IF((+M125-O125)=(Q125),"  ",$AO$532)</f>
        <v>  </v>
      </c>
      <c r="S125" s="40">
        <f t="shared" si="35"/>
        <v>-0.19385738227249802</v>
      </c>
      <c r="T125" s="39"/>
      <c r="U125" s="18">
        <v>9625009.74</v>
      </c>
      <c r="V125" s="18"/>
      <c r="W125" s="18">
        <v>10525791.5</v>
      </c>
      <c r="X125" s="18"/>
      <c r="Y125" s="18">
        <f t="shared" si="36"/>
        <v>-900781.7599999998</v>
      </c>
      <c r="Z125" s="37" t="str">
        <f>IF((+U125-W125)=(Y125),"  ",$AO$532)</f>
        <v>  </v>
      </c>
      <c r="AA125" s="40">
        <f t="shared" si="37"/>
        <v>-0.08557852965261566</v>
      </c>
      <c r="AB125" s="39"/>
      <c r="AC125" s="18">
        <v>65517750.305</v>
      </c>
      <c r="AD125" s="18"/>
      <c r="AE125" s="18">
        <v>63853944.88</v>
      </c>
      <c r="AF125" s="18"/>
      <c r="AG125" s="18">
        <f t="shared" si="38"/>
        <v>1663805.424999997</v>
      </c>
      <c r="AH125" s="37" t="str">
        <f>IF((+AC125-AE125)=(AG125),"  ",$AO$532)</f>
        <v>  </v>
      </c>
      <c r="AI125" s="40">
        <f t="shared" si="39"/>
        <v>0.02605642342265255</v>
      </c>
      <c r="AJ125" s="39"/>
      <c r="AK125" s="18"/>
      <c r="AL125" s="18"/>
      <c r="AM125" s="18"/>
      <c r="AN125" s="18"/>
      <c r="AO125" s="18"/>
      <c r="AP125" s="85"/>
      <c r="AQ125" s="117"/>
      <c r="AR125" s="39"/>
      <c r="AS125" s="18"/>
      <c r="AT125" s="18"/>
      <c r="AU125" s="18"/>
      <c r="AV125" s="18"/>
      <c r="AW125" s="18"/>
      <c r="AX125" s="85"/>
      <c r="AY125" s="117"/>
      <c r="AZ125" s="39"/>
      <c r="BA125" s="18"/>
      <c r="BB125" s="18"/>
      <c r="BC125" s="18"/>
      <c r="BD125" s="85"/>
      <c r="BE125" s="117"/>
      <c r="BF125" s="39"/>
      <c r="BG125" s="18"/>
      <c r="BH125" s="104"/>
      <c r="BI125" s="18"/>
      <c r="BJ125" s="104"/>
      <c r="BK125" s="18"/>
      <c r="BL125" s="104"/>
      <c r="BM125" s="18"/>
      <c r="BN125" s="104"/>
      <c r="BO125" s="104"/>
      <c r="BP125" s="104"/>
    </row>
    <row r="126" spans="1:68" s="17" customFormat="1" ht="12.75">
      <c r="A126" s="17" t="s">
        <v>91</v>
      </c>
      <c r="B126" s="98"/>
      <c r="C126" s="17" t="s">
        <v>1133</v>
      </c>
      <c r="D126" s="18"/>
      <c r="E126" s="18">
        <v>56929044.36</v>
      </c>
      <c r="F126" s="18"/>
      <c r="G126" s="18">
        <v>55250922.57700001</v>
      </c>
      <c r="H126" s="18"/>
      <c r="I126" s="18">
        <f t="shared" si="32"/>
        <v>1678121.7829999924</v>
      </c>
      <c r="J126" s="37" t="str">
        <f>IF((+E126-G126)=(I126),"  ",$AO$532)</f>
        <v>  </v>
      </c>
      <c r="K126" s="40">
        <f t="shared" si="33"/>
        <v>0.03037273777032938</v>
      </c>
      <c r="L126" s="39"/>
      <c r="M126" s="8">
        <v>190923400.901</v>
      </c>
      <c r="N126" s="18"/>
      <c r="O126" s="8">
        <v>187815368.22800004</v>
      </c>
      <c r="P126" s="18"/>
      <c r="Q126" s="18">
        <f t="shared" si="34"/>
        <v>3108032.6729999483</v>
      </c>
      <c r="R126" s="37" t="str">
        <f>IF((+M126-O126)=(Q126),"  ",$AO$532)</f>
        <v>  </v>
      </c>
      <c r="S126" s="40">
        <f t="shared" si="35"/>
        <v>0.016548340544885156</v>
      </c>
      <c r="T126" s="39"/>
      <c r="U126" s="18">
        <v>126852730.09600002</v>
      </c>
      <c r="V126" s="18"/>
      <c r="W126" s="18">
        <v>118806676.466</v>
      </c>
      <c r="X126" s="18"/>
      <c r="Y126" s="18">
        <f t="shared" si="36"/>
        <v>8046053.63000001</v>
      </c>
      <c r="Z126" s="37" t="str">
        <f>IF((+U126-W126)=(Y126),"  ",$AO$532)</f>
        <v>  </v>
      </c>
      <c r="AA126" s="40">
        <f t="shared" si="37"/>
        <v>0.06772391812763673</v>
      </c>
      <c r="AB126" s="39"/>
      <c r="AC126" s="18">
        <v>713651829.0420002</v>
      </c>
      <c r="AD126" s="18"/>
      <c r="AE126" s="18">
        <v>622831899.638</v>
      </c>
      <c r="AF126" s="18"/>
      <c r="AG126" s="18">
        <f t="shared" si="38"/>
        <v>90819929.40400016</v>
      </c>
      <c r="AH126" s="37" t="str">
        <f>IF((+AC126-AE126)=(AG126),"  ",$AO$532)</f>
        <v>  </v>
      </c>
      <c r="AI126" s="40">
        <f t="shared" si="39"/>
        <v>0.14581772297916368</v>
      </c>
      <c r="AJ126" s="39"/>
      <c r="AK126" s="18"/>
      <c r="AL126" s="18"/>
      <c r="AM126" s="18"/>
      <c r="AN126" s="18"/>
      <c r="AO126" s="18"/>
      <c r="AP126" s="85"/>
      <c r="AQ126" s="117"/>
      <c r="AR126" s="39"/>
      <c r="AS126" s="18"/>
      <c r="AT126" s="18"/>
      <c r="AU126" s="18"/>
      <c r="AV126" s="18"/>
      <c r="AW126" s="18"/>
      <c r="AX126" s="85"/>
      <c r="AY126" s="117"/>
      <c r="AZ126" s="39"/>
      <c r="BA126" s="18"/>
      <c r="BB126" s="18"/>
      <c r="BC126" s="18"/>
      <c r="BD126" s="85"/>
      <c r="BE126" s="117"/>
      <c r="BF126" s="39"/>
      <c r="BG126" s="18"/>
      <c r="BH126" s="104"/>
      <c r="BI126" s="18"/>
      <c r="BJ126" s="104"/>
      <c r="BK126" s="18"/>
      <c r="BL126" s="104"/>
      <c r="BM126" s="18"/>
      <c r="BN126" s="104"/>
      <c r="BO126" s="104"/>
      <c r="BP126" s="104"/>
    </row>
    <row r="127" spans="1:35" ht="12.75" outlineLevel="1">
      <c r="A127" s="1" t="s">
        <v>323</v>
      </c>
      <c r="B127" s="16" t="s">
        <v>324</v>
      </c>
      <c r="C127" s="1" t="s">
        <v>1134</v>
      </c>
      <c r="E127" s="5">
        <v>0</v>
      </c>
      <c r="G127" s="5">
        <v>0</v>
      </c>
      <c r="I127" s="9">
        <f t="shared" si="32"/>
        <v>0</v>
      </c>
      <c r="K127" s="21">
        <f t="shared" si="33"/>
        <v>0</v>
      </c>
      <c r="M127" s="9">
        <v>-12698791.46</v>
      </c>
      <c r="O127" s="9">
        <v>0</v>
      </c>
      <c r="Q127" s="9">
        <f t="shared" si="34"/>
        <v>-12698791.46</v>
      </c>
      <c r="S127" s="21" t="str">
        <f t="shared" si="35"/>
        <v>N.M.</v>
      </c>
      <c r="U127" s="9">
        <v>0</v>
      </c>
      <c r="W127" s="9">
        <v>0</v>
      </c>
      <c r="Y127" s="9">
        <f t="shared" si="36"/>
        <v>0</v>
      </c>
      <c r="AA127" s="21">
        <f t="shared" si="37"/>
        <v>0</v>
      </c>
      <c r="AC127" s="9">
        <v>-12698791.46</v>
      </c>
      <c r="AE127" s="9">
        <v>0</v>
      </c>
      <c r="AG127" s="9">
        <f t="shared" si="38"/>
        <v>-12698791.46</v>
      </c>
      <c r="AI127" s="21" t="str">
        <f t="shared" si="39"/>
        <v>N.M.</v>
      </c>
    </row>
    <row r="128" spans="1:68" s="90" customFormat="1" ht="12.75">
      <c r="A128" s="90" t="s">
        <v>27</v>
      </c>
      <c r="B128" s="91"/>
      <c r="C128" s="77" t="s">
        <v>1135</v>
      </c>
      <c r="D128" s="105"/>
      <c r="E128" s="105">
        <v>0</v>
      </c>
      <c r="F128" s="105"/>
      <c r="G128" s="105">
        <v>0</v>
      </c>
      <c r="H128" s="105"/>
      <c r="I128" s="9">
        <f t="shared" si="32"/>
        <v>0</v>
      </c>
      <c r="J128" s="37" t="str">
        <f>IF((+E128-G128)=(I128),"  ",$AO$532)</f>
        <v>  </v>
      </c>
      <c r="K128" s="38">
        <f t="shared" si="33"/>
        <v>0</v>
      </c>
      <c r="L128" s="39"/>
      <c r="M128" s="5">
        <v>-12698791.46</v>
      </c>
      <c r="N128" s="9"/>
      <c r="O128" s="5">
        <v>0</v>
      </c>
      <c r="P128" s="9"/>
      <c r="Q128" s="9">
        <f t="shared" si="34"/>
        <v>-12698791.46</v>
      </c>
      <c r="R128" s="37" t="str">
        <f>IF((+M128-O128)=(Q128),"  ",$AO$532)</f>
        <v>  </v>
      </c>
      <c r="S128" s="38" t="str">
        <f t="shared" si="35"/>
        <v>N.M.</v>
      </c>
      <c r="T128" s="39"/>
      <c r="U128" s="9">
        <v>0</v>
      </c>
      <c r="V128" s="9"/>
      <c r="W128" s="9">
        <v>0</v>
      </c>
      <c r="X128" s="9"/>
      <c r="Y128" s="9">
        <f t="shared" si="36"/>
        <v>0</v>
      </c>
      <c r="Z128" s="37" t="str">
        <f>IF((+U128-W128)=(Y128),"  ",$AO$532)</f>
        <v>  </v>
      </c>
      <c r="AA128" s="38">
        <f t="shared" si="37"/>
        <v>0</v>
      </c>
      <c r="AB128" s="39"/>
      <c r="AC128" s="9">
        <v>-12698791.46</v>
      </c>
      <c r="AD128" s="9"/>
      <c r="AE128" s="9">
        <v>0</v>
      </c>
      <c r="AF128" s="9"/>
      <c r="AG128" s="9">
        <f t="shared" si="38"/>
        <v>-12698791.46</v>
      </c>
      <c r="AH128" s="37" t="str">
        <f>IF((+AC128-AE128)=(AG128),"  ",$AO$532)</f>
        <v>  </v>
      </c>
      <c r="AI128" s="38" t="str">
        <f t="shared" si="39"/>
        <v>N.M.</v>
      </c>
      <c r="AJ128" s="39"/>
      <c r="AK128" s="105"/>
      <c r="AL128" s="105"/>
      <c r="AM128" s="105"/>
      <c r="AN128" s="105"/>
      <c r="AO128" s="105"/>
      <c r="AP128" s="106"/>
      <c r="AQ128" s="107"/>
      <c r="AR128" s="108"/>
      <c r="AS128" s="105"/>
      <c r="AT128" s="105"/>
      <c r="AU128" s="105"/>
      <c r="AV128" s="105"/>
      <c r="AW128" s="105"/>
      <c r="AX128" s="106"/>
      <c r="AY128" s="107"/>
      <c r="AZ128" s="108"/>
      <c r="BA128" s="105"/>
      <c r="BB128" s="105"/>
      <c r="BC128" s="105"/>
      <c r="BD128" s="106"/>
      <c r="BE128" s="107"/>
      <c r="BF128" s="108"/>
      <c r="BG128" s="105"/>
      <c r="BH128" s="109"/>
      <c r="BI128" s="105"/>
      <c r="BJ128" s="109"/>
      <c r="BK128" s="105"/>
      <c r="BL128" s="109"/>
      <c r="BM128" s="105"/>
      <c r="BN128" s="97"/>
      <c r="BO128" s="97"/>
      <c r="BP128" s="97"/>
    </row>
    <row r="129" spans="1:68" s="77" customFormat="1" ht="12.75">
      <c r="A129" s="77" t="s">
        <v>28</v>
      </c>
      <c r="B129" s="110"/>
      <c r="C129" s="77" t="s">
        <v>29</v>
      </c>
      <c r="D129" s="105"/>
      <c r="E129" s="105">
        <v>56929044.36</v>
      </c>
      <c r="F129" s="105"/>
      <c r="G129" s="105">
        <v>55250922.57700001</v>
      </c>
      <c r="H129" s="105"/>
      <c r="I129" s="9">
        <f t="shared" si="32"/>
        <v>1678121.7829999924</v>
      </c>
      <c r="J129" s="37" t="str">
        <f>IF((+E129-G129)=(I129),"  ",$AO$532)</f>
        <v>  </v>
      </c>
      <c r="K129" s="38">
        <f t="shared" si="33"/>
        <v>0.03037273777032938</v>
      </c>
      <c r="L129" s="39"/>
      <c r="M129" s="5">
        <v>178224609.441</v>
      </c>
      <c r="N129" s="9"/>
      <c r="O129" s="5">
        <v>187815368.22800004</v>
      </c>
      <c r="P129" s="9"/>
      <c r="Q129" s="9">
        <f t="shared" si="34"/>
        <v>-9590758.78700003</v>
      </c>
      <c r="R129" s="37" t="str">
        <f>IF((+M129-O129)=(Q129),"  ",$AO$532)</f>
        <v>  </v>
      </c>
      <c r="S129" s="38">
        <f t="shared" si="35"/>
        <v>-0.05106482434045146</v>
      </c>
      <c r="T129" s="39"/>
      <c r="U129" s="9">
        <v>126852730.09600002</v>
      </c>
      <c r="V129" s="9"/>
      <c r="W129" s="9">
        <v>118806676.466</v>
      </c>
      <c r="X129" s="9"/>
      <c r="Y129" s="9">
        <f t="shared" si="36"/>
        <v>8046053.63000001</v>
      </c>
      <c r="Z129" s="37" t="str">
        <f>IF((+U129-W129)=(Y129),"  ",$AO$532)</f>
        <v>  </v>
      </c>
      <c r="AA129" s="38">
        <f t="shared" si="37"/>
        <v>0.06772391812763673</v>
      </c>
      <c r="AB129" s="39"/>
      <c r="AC129" s="9">
        <v>700953037.5820001</v>
      </c>
      <c r="AD129" s="9"/>
      <c r="AE129" s="9">
        <v>622831899.638</v>
      </c>
      <c r="AF129" s="9"/>
      <c r="AG129" s="9">
        <f t="shared" si="38"/>
        <v>78121137.94400012</v>
      </c>
      <c r="AH129" s="37" t="str">
        <f>IF((+AC129-AE129)=(AG129),"  ",$AO$532)</f>
        <v>  </v>
      </c>
      <c r="AI129" s="38">
        <f t="shared" si="39"/>
        <v>0.12542892871961986</v>
      </c>
      <c r="AJ129" s="39"/>
      <c r="AK129" s="105"/>
      <c r="AL129" s="105"/>
      <c r="AM129" s="105"/>
      <c r="AN129" s="105"/>
      <c r="AO129" s="105"/>
      <c r="AP129" s="106"/>
      <c r="AQ129" s="107"/>
      <c r="AR129" s="108"/>
      <c r="AS129" s="105"/>
      <c r="AT129" s="105"/>
      <c r="AU129" s="105"/>
      <c r="AV129" s="105"/>
      <c r="AW129" s="105"/>
      <c r="AX129" s="106"/>
      <c r="AY129" s="107"/>
      <c r="AZ129" s="108"/>
      <c r="BA129" s="105"/>
      <c r="BB129" s="105"/>
      <c r="BC129" s="105"/>
      <c r="BD129" s="106"/>
      <c r="BE129" s="107"/>
      <c r="BF129" s="108"/>
      <c r="BG129" s="105"/>
      <c r="BH129" s="109"/>
      <c r="BI129" s="105"/>
      <c r="BJ129" s="109"/>
      <c r="BK129" s="105"/>
      <c r="BL129" s="109"/>
      <c r="BM129" s="105"/>
      <c r="BN129" s="109"/>
      <c r="BO129" s="109"/>
      <c r="BP129" s="109"/>
    </row>
    <row r="130" spans="2:68" s="90" customFormat="1" ht="12.75">
      <c r="B130" s="91"/>
      <c r="D130" s="71"/>
      <c r="E130" s="41" t="str">
        <f>IF(ABS(E120+E125+E128-E129)&gt;$AO$528,$AO$531," ")</f>
        <v> </v>
      </c>
      <c r="F130" s="111"/>
      <c r="G130" s="41" t="str">
        <f>IF(ABS(G120+G125+G128-G129)&gt;$AO$528,$AO$531," ")</f>
        <v> </v>
      </c>
      <c r="H130" s="111"/>
      <c r="I130" s="41" t="str">
        <f>IF(ABS(I120+I125+I128-I129)&gt;$AO$528,$AO$531," ")</f>
        <v> </v>
      </c>
      <c r="J130" s="111"/>
      <c r="K130" s="111"/>
      <c r="L130" s="111"/>
      <c r="M130" s="41" t="str">
        <f>IF(ABS(M120+M125+M128-M129)&gt;$AO$528,$AO$531," ")</f>
        <v> </v>
      </c>
      <c r="N130" s="111"/>
      <c r="O130" s="41" t="str">
        <f>IF(ABS(O120+O125+O128-O129)&gt;$AO$528,$AO$531," ")</f>
        <v> </v>
      </c>
      <c r="P130" s="111"/>
      <c r="Q130" s="41" t="str">
        <f>IF(ABS(Q120+Q125+Q128-Q129)&gt;$AO$528,$AO$531," ")</f>
        <v> </v>
      </c>
      <c r="R130" s="111"/>
      <c r="S130" s="111"/>
      <c r="T130" s="111"/>
      <c r="U130" s="41" t="str">
        <f>IF(ABS(U120+U125+U128-U129)&gt;$AO$528,$AO$531," ")</f>
        <v> </v>
      </c>
      <c r="V130" s="111"/>
      <c r="W130" s="41" t="str">
        <f>IF(ABS(W120+W125+W128-W129)&gt;$AO$528,$AO$531," ")</f>
        <v> </v>
      </c>
      <c r="X130" s="111"/>
      <c r="Y130" s="41" t="str">
        <f>IF(ABS(Y120+Y125+Y128-Y129)&gt;$AO$528,$AO$531," ")</f>
        <v> </v>
      </c>
      <c r="Z130" s="111"/>
      <c r="AA130" s="111"/>
      <c r="AB130" s="111"/>
      <c r="AC130" s="41" t="str">
        <f>IF(ABS(AC120+AC125+AC128-AC129)&gt;$AO$528,$AO$531," ")</f>
        <v> </v>
      </c>
      <c r="AD130" s="111"/>
      <c r="AE130" s="41" t="str">
        <f>IF(ABS(AE120+AE125+AE128-AE129)&gt;$AO$528,$AO$531," ")</f>
        <v> </v>
      </c>
      <c r="AF130" s="111"/>
      <c r="AG130" s="41" t="str">
        <f>IF(ABS(AG120+AG125+AG128-AG129)&gt;$AO$528,$AO$531," ")</f>
        <v> </v>
      </c>
      <c r="AH130" s="111"/>
      <c r="AI130" s="111"/>
      <c r="AJ130" s="112"/>
      <c r="AK130" s="111"/>
      <c r="AL130" s="112"/>
      <c r="AM130" s="111"/>
      <c r="AN130" s="112"/>
      <c r="AO130" s="111"/>
      <c r="AP130" s="71"/>
      <c r="AQ130" s="113"/>
      <c r="AR130" s="71"/>
      <c r="AS130" s="111"/>
      <c r="AT130" s="112"/>
      <c r="AU130" s="111"/>
      <c r="AV130" s="112"/>
      <c r="AW130" s="111"/>
      <c r="AX130" s="71"/>
      <c r="AY130" s="113"/>
      <c r="AZ130" s="71"/>
      <c r="BA130" s="111"/>
      <c r="BB130" s="112"/>
      <c r="BC130" s="111"/>
      <c r="BD130" s="71"/>
      <c r="BE130" s="113"/>
      <c r="BG130" s="71"/>
      <c r="BH130" s="97"/>
      <c r="BI130" s="71"/>
      <c r="BJ130" s="97"/>
      <c r="BK130" s="71"/>
      <c r="BL130" s="97"/>
      <c r="BM130" s="71"/>
      <c r="BN130" s="97"/>
      <c r="BO130" s="97"/>
      <c r="BP130" s="97"/>
    </row>
    <row r="131" spans="2:68" s="90" customFormat="1" ht="12.75">
      <c r="B131" s="91"/>
      <c r="C131" s="77" t="s">
        <v>30</v>
      </c>
      <c r="D131" s="71"/>
      <c r="E131" s="71"/>
      <c r="F131" s="97"/>
      <c r="G131" s="71"/>
      <c r="H131" s="97"/>
      <c r="I131" s="71"/>
      <c r="J131" s="97"/>
      <c r="K131" s="71"/>
      <c r="L131" s="97"/>
      <c r="M131" s="71"/>
      <c r="N131" s="97"/>
      <c r="O131" s="71"/>
      <c r="P131" s="97"/>
      <c r="Q131" s="71"/>
      <c r="R131" s="97"/>
      <c r="S131" s="71"/>
      <c r="T131" s="97"/>
      <c r="U131" s="71"/>
      <c r="V131" s="97"/>
      <c r="W131" s="71"/>
      <c r="X131" s="97"/>
      <c r="Y131" s="71"/>
      <c r="Z131" s="97"/>
      <c r="AA131" s="71"/>
      <c r="AB131" s="97"/>
      <c r="AC131" s="71"/>
      <c r="AD131" s="97"/>
      <c r="AE131" s="71"/>
      <c r="AF131" s="97"/>
      <c r="AG131" s="71"/>
      <c r="AH131" s="97"/>
      <c r="AI131" s="71"/>
      <c r="AJ131" s="71"/>
      <c r="AK131" s="71"/>
      <c r="AL131" s="71"/>
      <c r="AM131" s="71"/>
      <c r="AN131" s="71"/>
      <c r="AO131" s="71"/>
      <c r="AP131" s="71"/>
      <c r="AQ131" s="113"/>
      <c r="AR131" s="71"/>
      <c r="AS131" s="71"/>
      <c r="AT131" s="97"/>
      <c r="AU131" s="71"/>
      <c r="AV131" s="71"/>
      <c r="AW131" s="71"/>
      <c r="AX131" s="71"/>
      <c r="AY131" s="113"/>
      <c r="AZ131" s="71"/>
      <c r="BA131" s="71"/>
      <c r="BB131" s="71"/>
      <c r="BC131" s="71"/>
      <c r="BD131" s="71"/>
      <c r="BE131" s="113"/>
      <c r="BG131" s="71"/>
      <c r="BH131" s="97"/>
      <c r="BI131" s="71"/>
      <c r="BJ131" s="97"/>
      <c r="BK131" s="71"/>
      <c r="BL131" s="97"/>
      <c r="BM131" s="71"/>
      <c r="BN131" s="97"/>
      <c r="BO131" s="97"/>
      <c r="BP131" s="97"/>
    </row>
    <row r="132" spans="2:68" s="90" customFormat="1" ht="12.75">
      <c r="B132" s="91"/>
      <c r="C132" s="77" t="s">
        <v>31</v>
      </c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113"/>
      <c r="AR132" s="71"/>
      <c r="AS132" s="71"/>
      <c r="AT132" s="71"/>
      <c r="AU132" s="71"/>
      <c r="AV132" s="71"/>
      <c r="AW132" s="71"/>
      <c r="AX132" s="71"/>
      <c r="AY132" s="113"/>
      <c r="AZ132" s="71"/>
      <c r="BA132" s="71"/>
      <c r="BB132" s="71"/>
      <c r="BC132" s="71"/>
      <c r="BD132" s="71"/>
      <c r="BE132" s="113"/>
      <c r="BG132" s="71"/>
      <c r="BH132" s="97"/>
      <c r="BI132" s="71"/>
      <c r="BJ132" s="97"/>
      <c r="BK132" s="71"/>
      <c r="BL132" s="97"/>
      <c r="BM132" s="71"/>
      <c r="BN132" s="97"/>
      <c r="BO132" s="97"/>
      <c r="BP132" s="97"/>
    </row>
    <row r="133" spans="1:35" ht="12.75" outlineLevel="1">
      <c r="A133" s="1" t="s">
        <v>325</v>
      </c>
      <c r="B133" s="16" t="s">
        <v>326</v>
      </c>
      <c r="C133" s="1" t="s">
        <v>1136</v>
      </c>
      <c r="E133" s="5">
        <v>22002.07</v>
      </c>
      <c r="G133" s="5">
        <v>37274.195</v>
      </c>
      <c r="I133" s="9">
        <f aca="true" t="shared" si="40" ref="I133:I140">+E133-G133</f>
        <v>-15272.125</v>
      </c>
      <c r="K133" s="21">
        <f aca="true" t="shared" si="41" ref="K133:K140">IF(G133&lt;0,IF(I133=0,0,IF(OR(G133=0,E133=0),"N.M.",IF(ABS(I133/G133)&gt;=10,"N.M.",I133/(-G133)))),IF(I133=0,0,IF(OR(G133=0,E133=0),"N.M.",IF(ABS(I133/G133)&gt;=10,"N.M.",I133/G133))))</f>
        <v>-0.4097238049004144</v>
      </c>
      <c r="M133" s="9">
        <v>96480.07</v>
      </c>
      <c r="O133" s="9">
        <v>33252.331000000006</v>
      </c>
      <c r="Q133" s="9">
        <f aca="true" t="shared" si="42" ref="Q133:Q140">(+M133-O133)</f>
        <v>63227.739</v>
      </c>
      <c r="S133" s="21">
        <f aca="true" t="shared" si="43" ref="S133:S140">IF(O133&lt;0,IF(Q133=0,0,IF(OR(O133=0,M133=0),"N.M.",IF(ABS(Q133/O133)&gt;=10,"N.M.",Q133/(-O133)))),IF(Q133=0,0,IF(OR(O133=0,M133=0),"N.M.",IF(ABS(Q133/O133)&gt;=10,"N.M.",Q133/O133))))</f>
        <v>1.9014528334870717</v>
      </c>
      <c r="U133" s="9">
        <v>53854.020000000004</v>
      </c>
      <c r="W133" s="9">
        <v>58327.658</v>
      </c>
      <c r="Y133" s="9">
        <f aca="true" t="shared" si="44" ref="Y133:Y140">(+U133-W133)</f>
        <v>-4473.637999999999</v>
      </c>
      <c r="AA133" s="21">
        <f aca="true" t="shared" si="45" ref="AA133:AA140">IF(W133&lt;0,IF(Y133=0,0,IF(OR(W133=0,U133=0),"N.M.",IF(ABS(Y133/W133)&gt;=10,"N.M.",Y133/(-W133)))),IF(Y133=0,0,IF(OR(W133=0,U133=0),"N.M.",IF(ABS(Y133/W133)&gt;=10,"N.M.",Y133/W133))))</f>
        <v>-0.0766983992396883</v>
      </c>
      <c r="AC133" s="9">
        <v>307929.23600000003</v>
      </c>
      <c r="AE133" s="9">
        <v>370580.071</v>
      </c>
      <c r="AG133" s="9">
        <f aca="true" t="shared" si="46" ref="AG133:AG140">(+AC133-AE133)</f>
        <v>-62650.83499999996</v>
      </c>
      <c r="AI133" s="21">
        <f aca="true" t="shared" si="47" ref="AI133:AI140">IF(AE133&lt;0,IF(AG133=0,0,IF(OR(AE133=0,AC133=0),"N.M.",IF(ABS(AG133/AE133)&gt;=10,"N.M.",AG133/(-AE133)))),IF(AG133=0,0,IF(OR(AE133=0,AC133=0),"N.M.",IF(ABS(AG133/AE133)&gt;=10,"N.M.",AG133/AE133))))</f>
        <v>-0.16906153326307707</v>
      </c>
    </row>
    <row r="134" spans="1:35" ht="12.75" outlineLevel="1">
      <c r="A134" s="1" t="s">
        <v>327</v>
      </c>
      <c r="B134" s="16" t="s">
        <v>328</v>
      </c>
      <c r="C134" s="1" t="s">
        <v>1137</v>
      </c>
      <c r="E134" s="5">
        <v>15470105.38</v>
      </c>
      <c r="G134" s="5">
        <v>10803238.21</v>
      </c>
      <c r="I134" s="9">
        <f t="shared" si="40"/>
        <v>4666867.17</v>
      </c>
      <c r="K134" s="21">
        <f t="shared" si="41"/>
        <v>0.4319878058117909</v>
      </c>
      <c r="M134" s="9">
        <v>49104137.97</v>
      </c>
      <c r="O134" s="9">
        <v>38706863.54</v>
      </c>
      <c r="Q134" s="9">
        <f t="shared" si="42"/>
        <v>10397274.43</v>
      </c>
      <c r="S134" s="21">
        <f t="shared" si="43"/>
        <v>0.2686157822954414</v>
      </c>
      <c r="U134" s="9">
        <v>34093945.46</v>
      </c>
      <c r="W134" s="9">
        <v>25621110.87</v>
      </c>
      <c r="Y134" s="9">
        <f t="shared" si="44"/>
        <v>8472834.59</v>
      </c>
      <c r="AA134" s="21">
        <f t="shared" si="45"/>
        <v>0.3306973937621464</v>
      </c>
      <c r="AC134" s="9">
        <v>173984812.69</v>
      </c>
      <c r="AE134" s="9">
        <v>145415921.92</v>
      </c>
      <c r="AG134" s="9">
        <f t="shared" si="46"/>
        <v>28568890.77000001</v>
      </c>
      <c r="AI134" s="21">
        <f t="shared" si="47"/>
        <v>0.196463292277699</v>
      </c>
    </row>
    <row r="135" spans="1:35" ht="12.75" outlineLevel="1">
      <c r="A135" s="1" t="s">
        <v>329</v>
      </c>
      <c r="B135" s="16" t="s">
        <v>330</v>
      </c>
      <c r="C135" s="1" t="s">
        <v>1138</v>
      </c>
      <c r="E135" s="5">
        <v>232493.38</v>
      </c>
      <c r="G135" s="5">
        <v>180697</v>
      </c>
      <c r="I135" s="9">
        <f t="shared" si="40"/>
        <v>51796.380000000005</v>
      </c>
      <c r="K135" s="21">
        <f t="shared" si="41"/>
        <v>0.28664770306092524</v>
      </c>
      <c r="M135" s="9">
        <v>632722.59</v>
      </c>
      <c r="O135" s="9">
        <v>676962.44</v>
      </c>
      <c r="Q135" s="9">
        <f t="shared" si="42"/>
        <v>-44239.84999999998</v>
      </c>
      <c r="S135" s="21">
        <f t="shared" si="43"/>
        <v>-0.0653505237306814</v>
      </c>
      <c r="U135" s="9">
        <v>519126.64</v>
      </c>
      <c r="W135" s="9">
        <v>388654.68</v>
      </c>
      <c r="Y135" s="9">
        <f t="shared" si="44"/>
        <v>130471.96000000002</v>
      </c>
      <c r="AA135" s="21">
        <f t="shared" si="45"/>
        <v>0.335701502423694</v>
      </c>
      <c r="AC135" s="9">
        <v>2391716.49</v>
      </c>
      <c r="AE135" s="9">
        <v>2606405.4000000004</v>
      </c>
      <c r="AG135" s="9">
        <f t="shared" si="46"/>
        <v>-214688.91000000015</v>
      </c>
      <c r="AI135" s="21">
        <f t="shared" si="47"/>
        <v>-0.08236973035737269</v>
      </c>
    </row>
    <row r="136" spans="1:35" ht="12.75" outlineLevel="1">
      <c r="A136" s="1" t="s">
        <v>331</v>
      </c>
      <c r="B136" s="16" t="s">
        <v>332</v>
      </c>
      <c r="C136" s="1" t="s">
        <v>1139</v>
      </c>
      <c r="E136" s="5">
        <v>-1945904.48</v>
      </c>
      <c r="G136" s="5">
        <v>3522420</v>
      </c>
      <c r="I136" s="9">
        <f t="shared" si="40"/>
        <v>-5468324.48</v>
      </c>
      <c r="K136" s="21">
        <f t="shared" si="41"/>
        <v>-1.5524339743698936</v>
      </c>
      <c r="M136" s="9">
        <v>2845749.56</v>
      </c>
      <c r="O136" s="9">
        <v>-426612</v>
      </c>
      <c r="Q136" s="9">
        <f t="shared" si="42"/>
        <v>3272361.56</v>
      </c>
      <c r="S136" s="21">
        <f t="shared" si="43"/>
        <v>7.6705801993380405</v>
      </c>
      <c r="U136" s="9">
        <v>-1001928.44</v>
      </c>
      <c r="W136" s="9">
        <v>6428749</v>
      </c>
      <c r="Y136" s="9">
        <f t="shared" si="44"/>
        <v>-7430677.4399999995</v>
      </c>
      <c r="AA136" s="21">
        <f t="shared" si="45"/>
        <v>-1.1558512301537982</v>
      </c>
      <c r="AC136" s="9">
        <v>-12763299.68</v>
      </c>
      <c r="AE136" s="9">
        <v>3824800</v>
      </c>
      <c r="AG136" s="9">
        <f t="shared" si="46"/>
        <v>-16588099.68</v>
      </c>
      <c r="AI136" s="21">
        <f t="shared" si="47"/>
        <v>-4.336984856724534</v>
      </c>
    </row>
    <row r="137" spans="1:35" ht="12.75" outlineLevel="1">
      <c r="A137" s="1" t="s">
        <v>333</v>
      </c>
      <c r="B137" s="16" t="s">
        <v>334</v>
      </c>
      <c r="C137" s="1" t="s">
        <v>1140</v>
      </c>
      <c r="E137" s="5">
        <v>0</v>
      </c>
      <c r="G137" s="5">
        <v>0</v>
      </c>
      <c r="I137" s="9">
        <f t="shared" si="40"/>
        <v>0</v>
      </c>
      <c r="K137" s="21">
        <f t="shared" si="41"/>
        <v>0</v>
      </c>
      <c r="M137" s="9">
        <v>-1</v>
      </c>
      <c r="O137" s="9">
        <v>0</v>
      </c>
      <c r="Q137" s="9">
        <f t="shared" si="42"/>
        <v>-1</v>
      </c>
      <c r="S137" s="21" t="str">
        <f t="shared" si="43"/>
        <v>N.M.</v>
      </c>
      <c r="U137" s="9">
        <v>0</v>
      </c>
      <c r="W137" s="9">
        <v>0</v>
      </c>
      <c r="Y137" s="9">
        <f t="shared" si="44"/>
        <v>0</v>
      </c>
      <c r="AA137" s="21">
        <f t="shared" si="45"/>
        <v>0</v>
      </c>
      <c r="AC137" s="9">
        <v>-1</v>
      </c>
      <c r="AE137" s="9">
        <v>-1</v>
      </c>
      <c r="AG137" s="9">
        <f t="shared" si="46"/>
        <v>0</v>
      </c>
      <c r="AI137" s="21">
        <f t="shared" si="47"/>
        <v>0</v>
      </c>
    </row>
    <row r="138" spans="1:35" ht="12.75" outlineLevel="1">
      <c r="A138" s="1" t="s">
        <v>335</v>
      </c>
      <c r="B138" s="16" t="s">
        <v>336</v>
      </c>
      <c r="C138" s="1" t="s">
        <v>1141</v>
      </c>
      <c r="E138" s="5">
        <v>290658.02</v>
      </c>
      <c r="G138" s="5">
        <v>444289.73</v>
      </c>
      <c r="I138" s="9">
        <f t="shared" si="40"/>
        <v>-153631.70999999996</v>
      </c>
      <c r="K138" s="21">
        <f t="shared" si="41"/>
        <v>-0.3457917201912364</v>
      </c>
      <c r="M138" s="9">
        <v>671955.75</v>
      </c>
      <c r="O138" s="9">
        <v>561387.1799999999</v>
      </c>
      <c r="Q138" s="9">
        <f t="shared" si="42"/>
        <v>110568.57000000007</v>
      </c>
      <c r="S138" s="21">
        <f t="shared" si="43"/>
        <v>0.19695599390068025</v>
      </c>
      <c r="U138" s="9">
        <v>383431.57</v>
      </c>
      <c r="W138" s="9">
        <v>456971.86</v>
      </c>
      <c r="Y138" s="9">
        <f t="shared" si="44"/>
        <v>-73540.28999999998</v>
      </c>
      <c r="AA138" s="21">
        <f t="shared" si="45"/>
        <v>-0.16092958109061678</v>
      </c>
      <c r="AC138" s="9">
        <v>4088686.71</v>
      </c>
      <c r="AE138" s="9">
        <v>1737697.83</v>
      </c>
      <c r="AG138" s="9">
        <f t="shared" si="46"/>
        <v>2350988.88</v>
      </c>
      <c r="AI138" s="21">
        <f t="shared" si="47"/>
        <v>1.3529330815818534</v>
      </c>
    </row>
    <row r="139" spans="1:35" ht="12.75" outlineLevel="1">
      <c r="A139" s="1" t="s">
        <v>337</v>
      </c>
      <c r="B139" s="16" t="s">
        <v>338</v>
      </c>
      <c r="C139" s="1" t="s">
        <v>1142</v>
      </c>
      <c r="E139" s="5">
        <v>-765915.64</v>
      </c>
      <c r="G139" s="5">
        <v>371812.19</v>
      </c>
      <c r="I139" s="9">
        <f t="shared" si="40"/>
        <v>-1137727.83</v>
      </c>
      <c r="K139" s="21">
        <f t="shared" si="41"/>
        <v>-3.0599530101474084</v>
      </c>
      <c r="M139" s="9">
        <v>630027.6</v>
      </c>
      <c r="O139" s="9">
        <v>1176322.1</v>
      </c>
      <c r="Q139" s="9">
        <f t="shared" si="42"/>
        <v>-546294.5000000001</v>
      </c>
      <c r="S139" s="21">
        <f t="shared" si="43"/>
        <v>-0.46440894037440944</v>
      </c>
      <c r="U139" s="9">
        <v>0</v>
      </c>
      <c r="W139" s="9">
        <v>794562.73</v>
      </c>
      <c r="Y139" s="9">
        <f t="shared" si="44"/>
        <v>-794562.73</v>
      </c>
      <c r="AA139" s="21" t="str">
        <f t="shared" si="45"/>
        <v>N.M.</v>
      </c>
      <c r="AC139" s="9">
        <v>4205377.59</v>
      </c>
      <c r="AE139" s="9">
        <v>3038458.81</v>
      </c>
      <c r="AG139" s="9">
        <f t="shared" si="46"/>
        <v>1166918.7799999998</v>
      </c>
      <c r="AI139" s="21">
        <f t="shared" si="47"/>
        <v>0.3840495636009625</v>
      </c>
    </row>
    <row r="140" spans="1:35" ht="12.75" outlineLevel="1">
      <c r="A140" s="1" t="s">
        <v>339</v>
      </c>
      <c r="B140" s="16" t="s">
        <v>340</v>
      </c>
      <c r="C140" s="1" t="s">
        <v>1143</v>
      </c>
      <c r="E140" s="5">
        <v>765915.64</v>
      </c>
      <c r="G140" s="5">
        <v>-371812.19</v>
      </c>
      <c r="I140" s="9">
        <f t="shared" si="40"/>
        <v>1137727.83</v>
      </c>
      <c r="K140" s="21">
        <f t="shared" si="41"/>
        <v>3.0599530101474084</v>
      </c>
      <c r="M140" s="9">
        <v>-630027.6</v>
      </c>
      <c r="O140" s="9">
        <v>-1176322.1</v>
      </c>
      <c r="Q140" s="9">
        <f t="shared" si="42"/>
        <v>546294.5000000001</v>
      </c>
      <c r="S140" s="21">
        <f t="shared" si="43"/>
        <v>0.46440894037440944</v>
      </c>
      <c r="U140" s="9">
        <v>0</v>
      </c>
      <c r="W140" s="9">
        <v>-794562.73</v>
      </c>
      <c r="Y140" s="9">
        <f t="shared" si="44"/>
        <v>794562.73</v>
      </c>
      <c r="AA140" s="21" t="str">
        <f t="shared" si="45"/>
        <v>N.M.</v>
      </c>
      <c r="AC140" s="9">
        <v>-4205377.59</v>
      </c>
      <c r="AE140" s="9">
        <v>-3038458.81</v>
      </c>
      <c r="AG140" s="9">
        <f t="shared" si="46"/>
        <v>-1166918.7799999998</v>
      </c>
      <c r="AI140" s="21">
        <f t="shared" si="47"/>
        <v>-0.3840495636009625</v>
      </c>
    </row>
    <row r="141" spans="1:68" s="90" customFormat="1" ht="12.75">
      <c r="A141" s="90" t="s">
        <v>32</v>
      </c>
      <c r="B141" s="91"/>
      <c r="C141" s="77" t="s">
        <v>1144</v>
      </c>
      <c r="D141" s="105"/>
      <c r="E141" s="105">
        <v>14069354.370000001</v>
      </c>
      <c r="F141" s="105"/>
      <c r="G141" s="105">
        <v>14987919.135000002</v>
      </c>
      <c r="H141" s="105"/>
      <c r="I141" s="9">
        <f>+E141-G141</f>
        <v>-918564.7650000006</v>
      </c>
      <c r="J141" s="37" t="str">
        <f>IF((+E141-G141)=(I141),"  ",$AO$532)</f>
        <v>  </v>
      </c>
      <c r="K141" s="38">
        <f>IF(G141&lt;0,IF(I141=0,0,IF(OR(G141=0,E141=0),"N.M.",IF(ABS(I141/G141)&gt;=10,"N.M.",I141/(-G141)))),IF(I141=0,0,IF(OR(G141=0,E141=0),"N.M.",IF(ABS(I141/G141)&gt;=10,"N.M.",I141/G141))))</f>
        <v>-0.06128701100708204</v>
      </c>
      <c r="L141" s="39"/>
      <c r="M141" s="5">
        <v>53351044.940000005</v>
      </c>
      <c r="N141" s="9"/>
      <c r="O141" s="5">
        <v>39551853.491</v>
      </c>
      <c r="P141" s="9"/>
      <c r="Q141" s="9">
        <f>(+M141-O141)</f>
        <v>13799191.449000008</v>
      </c>
      <c r="R141" s="37" t="str">
        <f>IF((+M141-O141)=(Q141),"  ",$AO$532)</f>
        <v>  </v>
      </c>
      <c r="S141" s="38">
        <f>IF(O141&lt;0,IF(Q141=0,0,IF(OR(O141=0,M141=0),"N.M.",IF(ABS(Q141/O141)&gt;=10,"N.M.",Q141/(-O141)))),IF(Q141=0,0,IF(OR(O141=0,M141=0),"N.M.",IF(ABS(Q141/O141)&gt;=10,"N.M.",Q141/O141))))</f>
        <v>0.34888861661413684</v>
      </c>
      <c r="T141" s="39"/>
      <c r="U141" s="9">
        <v>34048429.25000001</v>
      </c>
      <c r="V141" s="9"/>
      <c r="W141" s="9">
        <v>32953814.068</v>
      </c>
      <c r="X141" s="9"/>
      <c r="Y141" s="9">
        <f>(+U141-W141)</f>
        <v>1094615.1820000075</v>
      </c>
      <c r="Z141" s="37" t="str">
        <f>IF((+U141-W141)=(Y141),"  ",$AO$532)</f>
        <v>  </v>
      </c>
      <c r="AA141" s="38">
        <f>IF(W141&lt;0,IF(Y141=0,0,IF(OR(W141=0,U141=0),"N.M.",IF(ABS(Y141/W141)&gt;=10,"N.M.",Y141/(-W141)))),IF(Y141=0,0,IF(OR(W141=0,U141=0),"N.M.",IF(ABS(Y141/W141)&gt;=10,"N.M.",Y141/W141))))</f>
        <v>0.03321664617459076</v>
      </c>
      <c r="AB141" s="39"/>
      <c r="AC141" s="9">
        <v>168009844.44599995</v>
      </c>
      <c r="AD141" s="9"/>
      <c r="AE141" s="9">
        <v>153955404.22100002</v>
      </c>
      <c r="AF141" s="9"/>
      <c r="AG141" s="9">
        <f>(+AC141-AE141)</f>
        <v>14054440.224999934</v>
      </c>
      <c r="AH141" s="37" t="str">
        <f>IF((+AC141-AE141)=(AG141),"  ",$AO$532)</f>
        <v>  </v>
      </c>
      <c r="AI141" s="38">
        <f>IF(AE141&lt;0,IF(AG141=0,0,IF(OR(AE141=0,AC141=0),"N.M.",IF(ABS(AG141/AE141)&gt;=10,"N.M.",AG141/(-AE141)))),IF(AG141=0,0,IF(OR(AE141=0,AC141=0),"N.M.",IF(ABS(AG141/AE141)&gt;=10,"N.M.",AG141/AE141))))</f>
        <v>0.0912890346143683</v>
      </c>
      <c r="AJ141" s="105"/>
      <c r="AK141" s="105"/>
      <c r="AL141" s="105"/>
      <c r="AM141" s="105"/>
      <c r="AN141" s="105"/>
      <c r="AO141" s="105"/>
      <c r="AP141" s="106"/>
      <c r="AQ141" s="107"/>
      <c r="AR141" s="108"/>
      <c r="AS141" s="105"/>
      <c r="AT141" s="105"/>
      <c r="AU141" s="105"/>
      <c r="AV141" s="105"/>
      <c r="AW141" s="105"/>
      <c r="AX141" s="106"/>
      <c r="AY141" s="107"/>
      <c r="AZ141" s="108"/>
      <c r="BA141" s="105"/>
      <c r="BB141" s="105"/>
      <c r="BC141" s="105"/>
      <c r="BD141" s="106"/>
      <c r="BE141" s="107"/>
      <c r="BF141" s="108"/>
      <c r="BG141" s="105"/>
      <c r="BH141" s="109"/>
      <c r="BI141" s="105"/>
      <c r="BJ141" s="109"/>
      <c r="BK141" s="105"/>
      <c r="BL141" s="109"/>
      <c r="BM141" s="105"/>
      <c r="BN141" s="97"/>
      <c r="BO141" s="97"/>
      <c r="BP141" s="97"/>
    </row>
    <row r="142" spans="1:35" ht="12.75" outlineLevel="1">
      <c r="A142" s="1" t="s">
        <v>341</v>
      </c>
      <c r="B142" s="16" t="s">
        <v>342</v>
      </c>
      <c r="C142" s="1" t="s">
        <v>1145</v>
      </c>
      <c r="E142" s="5">
        <v>288480.878</v>
      </c>
      <c r="G142" s="5">
        <v>0</v>
      </c>
      <c r="I142" s="9">
        <f aca="true" t="shared" si="48" ref="I142:I169">+E142-G142</f>
        <v>288480.878</v>
      </c>
      <c r="K142" s="21" t="str">
        <f aca="true" t="shared" si="49" ref="K142:K169">IF(G142&lt;0,IF(I142=0,0,IF(OR(G142=0,E142=0),"N.M.",IF(ABS(I142/G142)&gt;=10,"N.M.",I142/(-G142)))),IF(I142=0,0,IF(OR(G142=0,E142=0),"N.M.",IF(ABS(I142/G142)&gt;=10,"N.M.",I142/G142))))</f>
        <v>N.M.</v>
      </c>
      <c r="M142" s="9">
        <v>1402798.17</v>
      </c>
      <c r="O142" s="9">
        <v>0</v>
      </c>
      <c r="Q142" s="9">
        <f aca="true" t="shared" si="50" ref="Q142:Q169">(+M142-O142)</f>
        <v>1402798.17</v>
      </c>
      <c r="S142" s="21" t="str">
        <f aca="true" t="shared" si="51" ref="S142:S169">IF(O142&lt;0,IF(Q142=0,0,IF(OR(O142=0,M142=0),"N.M.",IF(ABS(Q142/O142)&gt;=10,"N.M.",Q142/(-O142)))),IF(Q142=0,0,IF(OR(O142=0,M142=0),"N.M.",IF(ABS(Q142/O142)&gt;=10,"N.M.",Q142/O142))))</f>
        <v>N.M.</v>
      </c>
      <c r="U142" s="9">
        <v>1314492.17</v>
      </c>
      <c r="W142" s="9">
        <v>0</v>
      </c>
      <c r="Y142" s="9">
        <f aca="true" t="shared" si="52" ref="Y142:Y169">(+U142-W142)</f>
        <v>1314492.17</v>
      </c>
      <c r="AA142" s="21" t="str">
        <f aca="true" t="shared" si="53" ref="AA142:AA169">IF(W142&lt;0,IF(Y142=0,0,IF(OR(W142=0,U142=0),"N.M.",IF(ABS(Y142/W142)&gt;=10,"N.M.",Y142/(-W142)))),IF(Y142=0,0,IF(OR(W142=0,U142=0),"N.M.",IF(ABS(Y142/W142)&gt;=10,"N.M.",Y142/W142))))</f>
        <v>N.M.</v>
      </c>
      <c r="AC142" s="9">
        <v>1758062.27</v>
      </c>
      <c r="AE142" s="9">
        <v>0</v>
      </c>
      <c r="AG142" s="9">
        <f aca="true" t="shared" si="54" ref="AG142:AG169">(+AC142-AE142)</f>
        <v>1758062.27</v>
      </c>
      <c r="AI142" s="21" t="str">
        <f aca="true" t="shared" si="55" ref="AI142:AI169">IF(AE142&lt;0,IF(AG142=0,0,IF(OR(AE142=0,AC142=0),"N.M.",IF(ABS(AG142/AE142)&gt;=10,"N.M.",AG142/(-AE142)))),IF(AG142=0,0,IF(OR(AE142=0,AC142=0),"N.M.",IF(ABS(AG142/AE142)&gt;=10,"N.M.",AG142/AE142))))</f>
        <v>N.M.</v>
      </c>
    </row>
    <row r="143" spans="1:35" ht="12.75" outlineLevel="1">
      <c r="A143" s="1" t="s">
        <v>343</v>
      </c>
      <c r="B143" s="16" t="s">
        <v>344</v>
      </c>
      <c r="C143" s="1" t="s">
        <v>1146</v>
      </c>
      <c r="E143" s="5">
        <v>13372.24</v>
      </c>
      <c r="G143" s="5">
        <v>15073.19</v>
      </c>
      <c r="I143" s="9">
        <f t="shared" si="48"/>
        <v>-1700.9500000000007</v>
      </c>
      <c r="K143" s="21">
        <f t="shared" si="49"/>
        <v>-0.11284605315795798</v>
      </c>
      <c r="M143" s="9">
        <v>77463.92</v>
      </c>
      <c r="O143" s="9">
        <v>52234.36</v>
      </c>
      <c r="Q143" s="9">
        <f t="shared" si="50"/>
        <v>25229.559999999998</v>
      </c>
      <c r="S143" s="21">
        <f t="shared" si="51"/>
        <v>0.4830069708904253</v>
      </c>
      <c r="U143" s="9">
        <v>39139.14</v>
      </c>
      <c r="W143" s="9">
        <v>21607.47</v>
      </c>
      <c r="Y143" s="9">
        <f t="shared" si="52"/>
        <v>17531.67</v>
      </c>
      <c r="AA143" s="21">
        <f t="shared" si="53"/>
        <v>0.8113707898240746</v>
      </c>
      <c r="AC143" s="9">
        <v>405830.11000000004</v>
      </c>
      <c r="AE143" s="9">
        <v>841532.71</v>
      </c>
      <c r="AG143" s="9">
        <f t="shared" si="54"/>
        <v>-435702.5999999999</v>
      </c>
      <c r="AI143" s="21">
        <f t="shared" si="55"/>
        <v>-0.5177488585084232</v>
      </c>
    </row>
    <row r="144" spans="1:35" ht="12.75" outlineLevel="1">
      <c r="A144" s="1" t="s">
        <v>345</v>
      </c>
      <c r="B144" s="16" t="s">
        <v>346</v>
      </c>
      <c r="C144" s="1" t="s">
        <v>1147</v>
      </c>
      <c r="E144" s="5">
        <v>-19859.920000000002</v>
      </c>
      <c r="G144" s="5">
        <v>742487.7000000001</v>
      </c>
      <c r="I144" s="9">
        <f t="shared" si="48"/>
        <v>-762347.6200000001</v>
      </c>
      <c r="K144" s="21">
        <f t="shared" si="49"/>
        <v>-1.026747810098403</v>
      </c>
      <c r="M144" s="9">
        <v>1302416.12</v>
      </c>
      <c r="O144" s="9">
        <v>2291824.42</v>
      </c>
      <c r="Q144" s="9">
        <f t="shared" si="50"/>
        <v>-989408.2999999998</v>
      </c>
      <c r="S144" s="21">
        <f t="shared" si="51"/>
        <v>-0.43171208551831375</v>
      </c>
      <c r="U144" s="9">
        <v>-66888.73</v>
      </c>
      <c r="W144" s="9">
        <v>1561341.69</v>
      </c>
      <c r="Y144" s="9">
        <f t="shared" si="52"/>
        <v>-1628230.42</v>
      </c>
      <c r="AA144" s="21">
        <f t="shared" si="53"/>
        <v>-1.0428405456847822</v>
      </c>
      <c r="AC144" s="9">
        <v>15331348.44</v>
      </c>
      <c r="AE144" s="9">
        <v>11341991.26</v>
      </c>
      <c r="AG144" s="9">
        <f t="shared" si="54"/>
        <v>3989357.1799999997</v>
      </c>
      <c r="AI144" s="21">
        <f t="shared" si="55"/>
        <v>0.35173340276405746</v>
      </c>
    </row>
    <row r="145" spans="1:35" ht="12.75" outlineLevel="1">
      <c r="A145" s="1" t="s">
        <v>347</v>
      </c>
      <c r="B145" s="16" t="s">
        <v>348</v>
      </c>
      <c r="C145" s="1" t="s">
        <v>1148</v>
      </c>
      <c r="E145" s="5">
        <v>0</v>
      </c>
      <c r="G145" s="5">
        <v>2889.09</v>
      </c>
      <c r="I145" s="9">
        <f t="shared" si="48"/>
        <v>-2889.09</v>
      </c>
      <c r="K145" s="21" t="str">
        <f t="shared" si="49"/>
        <v>N.M.</v>
      </c>
      <c r="M145" s="9">
        <v>13485.23</v>
      </c>
      <c r="O145" s="9">
        <v>-13821.920000000002</v>
      </c>
      <c r="Q145" s="9">
        <f t="shared" si="50"/>
        <v>27307.15</v>
      </c>
      <c r="S145" s="21">
        <f t="shared" si="51"/>
        <v>1.9756408661025384</v>
      </c>
      <c r="U145" s="9">
        <v>3203.07</v>
      </c>
      <c r="W145" s="9">
        <v>2889.09</v>
      </c>
      <c r="Y145" s="9">
        <f t="shared" si="52"/>
        <v>313.98</v>
      </c>
      <c r="AA145" s="21">
        <f t="shared" si="53"/>
        <v>0.10867781896721805</v>
      </c>
      <c r="AC145" s="9">
        <v>27386.16</v>
      </c>
      <c r="AE145" s="9">
        <v>4810.14</v>
      </c>
      <c r="AG145" s="9">
        <f t="shared" si="54"/>
        <v>22576.02</v>
      </c>
      <c r="AI145" s="21">
        <f t="shared" si="55"/>
        <v>4.693422644663149</v>
      </c>
    </row>
    <row r="146" spans="1:35" ht="12.75" outlineLevel="1">
      <c r="A146" s="1" t="s">
        <v>349</v>
      </c>
      <c r="B146" s="16" t="s">
        <v>350</v>
      </c>
      <c r="C146" s="1" t="s">
        <v>1149</v>
      </c>
      <c r="E146" s="5">
        <v>46.22</v>
      </c>
      <c r="G146" s="5">
        <v>-11558.74</v>
      </c>
      <c r="I146" s="9">
        <f t="shared" si="48"/>
        <v>11604.96</v>
      </c>
      <c r="K146" s="21">
        <f t="shared" si="49"/>
        <v>1.0039987057412831</v>
      </c>
      <c r="M146" s="9">
        <v>-209.98000000000002</v>
      </c>
      <c r="O146" s="9">
        <v>-14847.980000000001</v>
      </c>
      <c r="Q146" s="9">
        <f t="shared" si="50"/>
        <v>14638.000000000002</v>
      </c>
      <c r="S146" s="21">
        <f t="shared" si="51"/>
        <v>0.9858580089682233</v>
      </c>
      <c r="U146" s="9">
        <v>-288.34000000000003</v>
      </c>
      <c r="W146" s="9">
        <v>-10674.460000000001</v>
      </c>
      <c r="Y146" s="9">
        <f t="shared" si="52"/>
        <v>10386.12</v>
      </c>
      <c r="AA146" s="21">
        <f t="shared" si="53"/>
        <v>0.9729878607442437</v>
      </c>
      <c r="AC146" s="9">
        <v>11029.26</v>
      </c>
      <c r="AE146" s="9">
        <v>45946.29</v>
      </c>
      <c r="AG146" s="9">
        <f t="shared" si="54"/>
        <v>-34917.03</v>
      </c>
      <c r="AI146" s="21">
        <f t="shared" si="55"/>
        <v>-0.7599531975269385</v>
      </c>
    </row>
    <row r="147" spans="1:35" ht="12.75" outlineLevel="1">
      <c r="A147" s="1" t="s">
        <v>351</v>
      </c>
      <c r="B147" s="16" t="s">
        <v>352</v>
      </c>
      <c r="C147" s="1" t="s">
        <v>1150</v>
      </c>
      <c r="E147" s="5">
        <v>2494.65</v>
      </c>
      <c r="G147" s="5">
        <v>-101676.14</v>
      </c>
      <c r="I147" s="9">
        <f t="shared" si="48"/>
        <v>104170.79</v>
      </c>
      <c r="K147" s="21">
        <f t="shared" si="49"/>
        <v>1.0245352547805218</v>
      </c>
      <c r="M147" s="9">
        <v>-1245.8200000000002</v>
      </c>
      <c r="O147" s="9">
        <v>-144576.89</v>
      </c>
      <c r="Q147" s="9">
        <f t="shared" si="50"/>
        <v>143331.07</v>
      </c>
      <c r="S147" s="21">
        <f t="shared" si="51"/>
        <v>0.9913829935060852</v>
      </c>
      <c r="U147" s="9">
        <v>-1230.1000000000001</v>
      </c>
      <c r="W147" s="9">
        <v>-117355.46</v>
      </c>
      <c r="Y147" s="9">
        <f t="shared" si="52"/>
        <v>116125.36</v>
      </c>
      <c r="AA147" s="21">
        <f t="shared" si="53"/>
        <v>0.9895181698405852</v>
      </c>
      <c r="AC147" s="9">
        <v>25004.29</v>
      </c>
      <c r="AE147" s="9">
        <v>-120832.82</v>
      </c>
      <c r="AG147" s="9">
        <f t="shared" si="54"/>
        <v>145837.11000000002</v>
      </c>
      <c r="AI147" s="21">
        <f t="shared" si="55"/>
        <v>1.2069329342806037</v>
      </c>
    </row>
    <row r="148" spans="1:35" ht="12.75" outlineLevel="1">
      <c r="A148" s="1" t="s">
        <v>353</v>
      </c>
      <c r="B148" s="16" t="s">
        <v>354</v>
      </c>
      <c r="C148" s="1" t="s">
        <v>1151</v>
      </c>
      <c r="E148" s="5">
        <v>10722.72</v>
      </c>
      <c r="G148" s="5">
        <v>-11863.460000000001</v>
      </c>
      <c r="I148" s="9">
        <f t="shared" si="48"/>
        <v>22586.18</v>
      </c>
      <c r="K148" s="21">
        <f t="shared" si="49"/>
        <v>1.9038442410561505</v>
      </c>
      <c r="M148" s="9">
        <v>39538.13</v>
      </c>
      <c r="O148" s="9">
        <v>5176.789999999997</v>
      </c>
      <c r="Q148" s="9">
        <f t="shared" si="50"/>
        <v>34361.34</v>
      </c>
      <c r="S148" s="21">
        <f t="shared" si="51"/>
        <v>6.637576567718608</v>
      </c>
      <c r="U148" s="9">
        <v>28095.12</v>
      </c>
      <c r="W148" s="9">
        <v>-28532.99</v>
      </c>
      <c r="Y148" s="9">
        <f t="shared" si="52"/>
        <v>56628.11</v>
      </c>
      <c r="AA148" s="21">
        <f t="shared" si="53"/>
        <v>1.9846539041299212</v>
      </c>
      <c r="AC148" s="9">
        <v>86143.47</v>
      </c>
      <c r="AE148" s="9">
        <v>403203.54000000004</v>
      </c>
      <c r="AG148" s="9">
        <f t="shared" si="54"/>
        <v>-317060.07000000007</v>
      </c>
      <c r="AI148" s="21">
        <f t="shared" si="55"/>
        <v>-0.7863523966084227</v>
      </c>
    </row>
    <row r="149" spans="1:35" ht="12.75" outlineLevel="1">
      <c r="A149" s="1" t="s">
        <v>355</v>
      </c>
      <c r="B149" s="16" t="s">
        <v>356</v>
      </c>
      <c r="C149" s="1" t="s">
        <v>1152</v>
      </c>
      <c r="E149" s="5">
        <v>195523.32</v>
      </c>
      <c r="G149" s="5">
        <v>152910.44</v>
      </c>
      <c r="I149" s="9">
        <f t="shared" si="48"/>
        <v>42612.880000000005</v>
      </c>
      <c r="K149" s="21">
        <f t="shared" si="49"/>
        <v>0.2786786827635837</v>
      </c>
      <c r="M149" s="9">
        <v>557048.7100000001</v>
      </c>
      <c r="O149" s="9">
        <v>488654.66000000003</v>
      </c>
      <c r="Q149" s="9">
        <f t="shared" si="50"/>
        <v>68394.05000000005</v>
      </c>
      <c r="S149" s="21">
        <f t="shared" si="51"/>
        <v>0.139963977832525</v>
      </c>
      <c r="U149" s="9">
        <v>326107.10000000003</v>
      </c>
      <c r="W149" s="9">
        <v>317865.85000000003</v>
      </c>
      <c r="Y149" s="9">
        <f t="shared" si="52"/>
        <v>8241.25</v>
      </c>
      <c r="AA149" s="21">
        <f t="shared" si="53"/>
        <v>0.02592681786986554</v>
      </c>
      <c r="AC149" s="9">
        <v>2114690.47</v>
      </c>
      <c r="AE149" s="9">
        <v>2073408.0300000003</v>
      </c>
      <c r="AG149" s="9">
        <f t="shared" si="54"/>
        <v>41282.439999999944</v>
      </c>
      <c r="AI149" s="21">
        <f t="shared" si="55"/>
        <v>0.019910427374972565</v>
      </c>
    </row>
    <row r="150" spans="1:35" ht="12.75" outlineLevel="1">
      <c r="A150" s="1" t="s">
        <v>357</v>
      </c>
      <c r="B150" s="16" t="s">
        <v>358</v>
      </c>
      <c r="C150" s="1" t="s">
        <v>1153</v>
      </c>
      <c r="E150" s="5">
        <v>-190542.17</v>
      </c>
      <c r="G150" s="5">
        <v>-148013.35</v>
      </c>
      <c r="I150" s="9">
        <f t="shared" si="48"/>
        <v>-42528.82000000001</v>
      </c>
      <c r="K150" s="21">
        <f t="shared" si="49"/>
        <v>-0.28733097386147943</v>
      </c>
      <c r="M150" s="9">
        <v>-555004.1699999999</v>
      </c>
      <c r="O150" s="9">
        <v>-442268.47000000003</v>
      </c>
      <c r="Q150" s="9">
        <f t="shared" si="50"/>
        <v>-112735.6999999999</v>
      </c>
      <c r="S150" s="21">
        <f t="shared" si="51"/>
        <v>-0.25490331698300783</v>
      </c>
      <c r="U150" s="9">
        <v>-319772.48</v>
      </c>
      <c r="W150" s="9">
        <v>-294679.65</v>
      </c>
      <c r="Y150" s="9">
        <f t="shared" si="52"/>
        <v>-25092.829999999958</v>
      </c>
      <c r="AA150" s="21">
        <f t="shared" si="53"/>
        <v>-0.08515291096619654</v>
      </c>
      <c r="AC150" s="9">
        <v>-1926958.15</v>
      </c>
      <c r="AE150" s="9">
        <v>-1839492.79</v>
      </c>
      <c r="AG150" s="9">
        <f t="shared" si="54"/>
        <v>-87465.35999999987</v>
      </c>
      <c r="AI150" s="21">
        <f t="shared" si="55"/>
        <v>-0.04754862888046431</v>
      </c>
    </row>
    <row r="151" spans="1:35" ht="12.75" outlineLevel="1">
      <c r="A151" s="1" t="s">
        <v>359</v>
      </c>
      <c r="B151" s="16" t="s">
        <v>360</v>
      </c>
      <c r="C151" s="1" t="s">
        <v>1154</v>
      </c>
      <c r="E151" s="5">
        <v>4238.1</v>
      </c>
      <c r="G151" s="5">
        <v>4066.61</v>
      </c>
      <c r="I151" s="9">
        <f t="shared" si="48"/>
        <v>171.49000000000024</v>
      </c>
      <c r="K151" s="21">
        <f t="shared" si="49"/>
        <v>0.042170259749521155</v>
      </c>
      <c r="M151" s="9">
        <v>13496.41</v>
      </c>
      <c r="O151" s="9">
        <v>13087.77</v>
      </c>
      <c r="Q151" s="9">
        <f t="shared" si="50"/>
        <v>408.6399999999994</v>
      </c>
      <c r="S151" s="21">
        <f t="shared" si="51"/>
        <v>0.031223042580974407</v>
      </c>
      <c r="U151" s="9">
        <v>8878.01</v>
      </c>
      <c r="W151" s="9">
        <v>8467.19</v>
      </c>
      <c r="Y151" s="9">
        <f t="shared" si="52"/>
        <v>410.8199999999997</v>
      </c>
      <c r="AA151" s="21">
        <f t="shared" si="53"/>
        <v>0.04851904823205806</v>
      </c>
      <c r="AC151" s="9">
        <v>54228.200000000004</v>
      </c>
      <c r="AE151" s="9">
        <v>44554.32</v>
      </c>
      <c r="AG151" s="9">
        <f t="shared" si="54"/>
        <v>9673.880000000005</v>
      </c>
      <c r="AI151" s="21">
        <f t="shared" si="55"/>
        <v>0.21712552228381007</v>
      </c>
    </row>
    <row r="152" spans="1:35" ht="12.75" outlineLevel="1">
      <c r="A152" s="1" t="s">
        <v>361</v>
      </c>
      <c r="B152" s="16" t="s">
        <v>362</v>
      </c>
      <c r="C152" s="1" t="s">
        <v>1155</v>
      </c>
      <c r="E152" s="5">
        <v>-1926.49</v>
      </c>
      <c r="G152" s="5">
        <v>-1896.25</v>
      </c>
      <c r="I152" s="9">
        <f t="shared" si="48"/>
        <v>-30.24000000000001</v>
      </c>
      <c r="K152" s="21">
        <f t="shared" si="49"/>
        <v>-0.015947264337508246</v>
      </c>
      <c r="M152" s="9">
        <v>-5863.25</v>
      </c>
      <c r="O152" s="9">
        <v>-5724.8099999999995</v>
      </c>
      <c r="Q152" s="9">
        <f t="shared" si="50"/>
        <v>-138.4400000000005</v>
      </c>
      <c r="S152" s="21">
        <f t="shared" si="51"/>
        <v>-0.024182461950702384</v>
      </c>
      <c r="U152" s="9">
        <v>-3894.87</v>
      </c>
      <c r="W152" s="9">
        <v>-3780.56</v>
      </c>
      <c r="Y152" s="9">
        <f t="shared" si="52"/>
        <v>-114.30999999999995</v>
      </c>
      <c r="AA152" s="21">
        <f t="shared" si="53"/>
        <v>-0.030236261294623003</v>
      </c>
      <c r="AC152" s="9">
        <v>-23248.329999999998</v>
      </c>
      <c r="AE152" s="9">
        <v>-23362.210000000003</v>
      </c>
      <c r="AG152" s="9">
        <f t="shared" si="54"/>
        <v>113.88000000000466</v>
      </c>
      <c r="AI152" s="21">
        <f t="shared" si="55"/>
        <v>0.004874538838577542</v>
      </c>
    </row>
    <row r="153" spans="1:35" ht="12.75" outlineLevel="1">
      <c r="A153" s="1" t="s">
        <v>363</v>
      </c>
      <c r="B153" s="16" t="s">
        <v>364</v>
      </c>
      <c r="C153" s="1" t="s">
        <v>1156</v>
      </c>
      <c r="E153" s="5">
        <v>275809.34</v>
      </c>
      <c r="G153" s="5">
        <v>324136.79</v>
      </c>
      <c r="I153" s="9">
        <f t="shared" si="48"/>
        <v>-48327.44999999995</v>
      </c>
      <c r="K153" s="21">
        <f t="shared" si="49"/>
        <v>-0.14909584931719708</v>
      </c>
      <c r="M153" s="9">
        <v>966631.03</v>
      </c>
      <c r="O153" s="9">
        <v>1359934.4200000002</v>
      </c>
      <c r="Q153" s="9">
        <f t="shared" si="50"/>
        <v>-393303.39000000013</v>
      </c>
      <c r="S153" s="21">
        <f t="shared" si="51"/>
        <v>-0.2892076148789587</v>
      </c>
      <c r="U153" s="9">
        <v>633607.3200000001</v>
      </c>
      <c r="W153" s="9">
        <v>851344.5700000001</v>
      </c>
      <c r="Y153" s="9">
        <f t="shared" si="52"/>
        <v>-217737.25</v>
      </c>
      <c r="AA153" s="21">
        <f t="shared" si="53"/>
        <v>-0.2557569022845826</v>
      </c>
      <c r="AC153" s="9">
        <v>5740091.49</v>
      </c>
      <c r="AE153" s="9">
        <v>5530036.600000001</v>
      </c>
      <c r="AG153" s="9">
        <f t="shared" si="54"/>
        <v>210054.88999999966</v>
      </c>
      <c r="AI153" s="21">
        <f t="shared" si="55"/>
        <v>0.03798435800587643</v>
      </c>
    </row>
    <row r="154" spans="1:35" ht="12.75" outlineLevel="1">
      <c r="A154" s="1" t="s">
        <v>365</v>
      </c>
      <c r="B154" s="16" t="s">
        <v>366</v>
      </c>
      <c r="C154" s="1" t="s">
        <v>1157</v>
      </c>
      <c r="E154" s="5">
        <v>-37529.12</v>
      </c>
      <c r="G154" s="5">
        <v>-65433.78</v>
      </c>
      <c r="I154" s="9">
        <f t="shared" si="48"/>
        <v>27904.659999999996</v>
      </c>
      <c r="K154" s="21">
        <f t="shared" si="49"/>
        <v>0.4264564877651879</v>
      </c>
      <c r="M154" s="9">
        <v>-157383.27</v>
      </c>
      <c r="O154" s="9">
        <v>-328987.45</v>
      </c>
      <c r="Q154" s="9">
        <f t="shared" si="50"/>
        <v>171604.18000000002</v>
      </c>
      <c r="S154" s="21">
        <f t="shared" si="51"/>
        <v>0.5216131496809377</v>
      </c>
      <c r="U154" s="9">
        <v>-78820.26</v>
      </c>
      <c r="W154" s="9">
        <v>-189323.05000000002</v>
      </c>
      <c r="Y154" s="9">
        <f t="shared" si="52"/>
        <v>110502.79000000002</v>
      </c>
      <c r="AA154" s="21">
        <f t="shared" si="53"/>
        <v>0.5836731977432226</v>
      </c>
      <c r="AC154" s="9">
        <v>-2121550.9699999997</v>
      </c>
      <c r="AE154" s="9">
        <v>-2006997.18</v>
      </c>
      <c r="AG154" s="9">
        <f t="shared" si="54"/>
        <v>-114553.7899999998</v>
      </c>
      <c r="AI154" s="21">
        <f t="shared" si="55"/>
        <v>-0.05707720526044775</v>
      </c>
    </row>
    <row r="155" spans="1:35" ht="12.75" outlineLevel="1">
      <c r="A155" s="1" t="s">
        <v>367</v>
      </c>
      <c r="B155" s="16" t="s">
        <v>368</v>
      </c>
      <c r="C155" s="1" t="s">
        <v>1158</v>
      </c>
      <c r="E155" s="5">
        <v>952181.092</v>
      </c>
      <c r="G155" s="5">
        <v>2008540.37</v>
      </c>
      <c r="I155" s="9">
        <f t="shared" si="48"/>
        <v>-1056359.2780000002</v>
      </c>
      <c r="K155" s="21">
        <f t="shared" si="49"/>
        <v>-0.5259338043576391</v>
      </c>
      <c r="M155" s="9">
        <v>5767966.38</v>
      </c>
      <c r="O155" s="9">
        <v>19231554.22</v>
      </c>
      <c r="Q155" s="9">
        <f t="shared" si="50"/>
        <v>-13463587.84</v>
      </c>
      <c r="S155" s="21">
        <f t="shared" si="51"/>
        <v>-0.7000779908884557</v>
      </c>
      <c r="U155" s="9">
        <v>3254806.17</v>
      </c>
      <c r="W155" s="9">
        <v>4968381.65</v>
      </c>
      <c r="Y155" s="9">
        <f t="shared" si="52"/>
        <v>-1713575.4800000004</v>
      </c>
      <c r="AA155" s="21">
        <f t="shared" si="53"/>
        <v>-0.3448961051532747</v>
      </c>
      <c r="AC155" s="9">
        <v>24937842.32</v>
      </c>
      <c r="AE155" s="9">
        <v>25138145.240000002</v>
      </c>
      <c r="AG155" s="9">
        <f t="shared" si="54"/>
        <v>-200302.9200000018</v>
      </c>
      <c r="AI155" s="21">
        <f t="shared" si="55"/>
        <v>-0.007968086670184334</v>
      </c>
    </row>
    <row r="156" spans="1:35" ht="12.75" outlineLevel="1">
      <c r="A156" s="1" t="s">
        <v>369</v>
      </c>
      <c r="B156" s="16" t="s">
        <v>370</v>
      </c>
      <c r="C156" s="1" t="s">
        <v>1159</v>
      </c>
      <c r="E156" s="5">
        <v>1371.88</v>
      </c>
      <c r="G156" s="5">
        <v>42798.43</v>
      </c>
      <c r="I156" s="9">
        <f t="shared" si="48"/>
        <v>-41426.55</v>
      </c>
      <c r="K156" s="21">
        <f t="shared" si="49"/>
        <v>-0.9679455531429542</v>
      </c>
      <c r="M156" s="9">
        <v>19913.690000000002</v>
      </c>
      <c r="O156" s="9">
        <v>98328.8</v>
      </c>
      <c r="Q156" s="9">
        <f t="shared" si="50"/>
        <v>-78415.11</v>
      </c>
      <c r="S156" s="21">
        <f t="shared" si="51"/>
        <v>-0.7974785617235235</v>
      </c>
      <c r="U156" s="9">
        <v>11103.01</v>
      </c>
      <c r="W156" s="9">
        <v>78637.13</v>
      </c>
      <c r="Y156" s="9">
        <f t="shared" si="52"/>
        <v>-67534.12000000001</v>
      </c>
      <c r="AA156" s="21">
        <f t="shared" si="53"/>
        <v>-0.8588070291985479</v>
      </c>
      <c r="AC156" s="9">
        <v>233001</v>
      </c>
      <c r="AE156" s="9">
        <v>117165.37</v>
      </c>
      <c r="AG156" s="9">
        <f t="shared" si="54"/>
        <v>115835.63</v>
      </c>
      <c r="AI156" s="21">
        <f t="shared" si="55"/>
        <v>0.9886507421092087</v>
      </c>
    </row>
    <row r="157" spans="1:35" ht="12.75" outlineLevel="1">
      <c r="A157" s="1" t="s">
        <v>371</v>
      </c>
      <c r="B157" s="16" t="s">
        <v>372</v>
      </c>
      <c r="C157" s="1" t="s">
        <v>1160</v>
      </c>
      <c r="E157" s="5">
        <v>-203.12</v>
      </c>
      <c r="G157" s="5">
        <v>1829.19</v>
      </c>
      <c r="I157" s="9">
        <f t="shared" si="48"/>
        <v>-2032.31</v>
      </c>
      <c r="K157" s="21">
        <f t="shared" si="49"/>
        <v>-1.111043686003094</v>
      </c>
      <c r="M157" s="9">
        <v>-1188.17</v>
      </c>
      <c r="O157" s="9">
        <v>-584.59</v>
      </c>
      <c r="Q157" s="9">
        <f t="shared" si="50"/>
        <v>-603.58</v>
      </c>
      <c r="S157" s="21">
        <f t="shared" si="51"/>
        <v>-1.0324843052395696</v>
      </c>
      <c r="U157" s="9">
        <v>-967.03</v>
      </c>
      <c r="W157" s="9">
        <v>-584.59</v>
      </c>
      <c r="Y157" s="9">
        <f t="shared" si="52"/>
        <v>-382.43999999999994</v>
      </c>
      <c r="AA157" s="21">
        <f t="shared" si="53"/>
        <v>-0.6542020903539231</v>
      </c>
      <c r="AC157" s="9">
        <v>-3996.9300000000003</v>
      </c>
      <c r="AE157" s="9">
        <v>-5738.490000000001</v>
      </c>
      <c r="AG157" s="9">
        <f t="shared" si="54"/>
        <v>1741.5600000000004</v>
      </c>
      <c r="AI157" s="21">
        <f t="shared" si="55"/>
        <v>0.30348750280997266</v>
      </c>
    </row>
    <row r="158" spans="1:35" ht="12.75" outlineLevel="1">
      <c r="A158" s="1" t="s">
        <v>373</v>
      </c>
      <c r="B158" s="16" t="s">
        <v>374</v>
      </c>
      <c r="C158" s="1" t="s">
        <v>1161</v>
      </c>
      <c r="E158" s="5">
        <v>2334.4900000000002</v>
      </c>
      <c r="G158" s="5">
        <v>126965.42</v>
      </c>
      <c r="I158" s="9">
        <f t="shared" si="48"/>
        <v>-124630.93</v>
      </c>
      <c r="K158" s="21">
        <f t="shared" si="49"/>
        <v>-0.9816131825500203</v>
      </c>
      <c r="M158" s="9">
        <v>230750.79</v>
      </c>
      <c r="O158" s="9">
        <v>384036.98000000004</v>
      </c>
      <c r="Q158" s="9">
        <f t="shared" si="50"/>
        <v>-153286.19000000003</v>
      </c>
      <c r="S158" s="21">
        <f t="shared" si="51"/>
        <v>-0.39914434802606774</v>
      </c>
      <c r="U158" s="9">
        <v>16204.630000000001</v>
      </c>
      <c r="W158" s="9">
        <v>276297.34</v>
      </c>
      <c r="Y158" s="9">
        <f t="shared" si="52"/>
        <v>-260092.71000000002</v>
      </c>
      <c r="AA158" s="21">
        <f t="shared" si="53"/>
        <v>-0.9413507563988853</v>
      </c>
      <c r="AC158" s="9">
        <v>1986093.64</v>
      </c>
      <c r="AE158" s="9">
        <v>1569454.2300000002</v>
      </c>
      <c r="AG158" s="9">
        <f t="shared" si="54"/>
        <v>416639.4099999997</v>
      </c>
      <c r="AI158" s="21">
        <f t="shared" si="55"/>
        <v>0.26546770338119363</v>
      </c>
    </row>
    <row r="159" spans="1:35" ht="12.75" outlineLevel="1">
      <c r="A159" s="1" t="s">
        <v>375</v>
      </c>
      <c r="B159" s="16" t="s">
        <v>376</v>
      </c>
      <c r="C159" s="1" t="s">
        <v>1162</v>
      </c>
      <c r="E159" s="5">
        <v>3381.29</v>
      </c>
      <c r="G159" s="5">
        <v>0</v>
      </c>
      <c r="I159" s="9">
        <f t="shared" si="48"/>
        <v>3381.29</v>
      </c>
      <c r="K159" s="21" t="str">
        <f t="shared" si="49"/>
        <v>N.M.</v>
      </c>
      <c r="M159" s="9">
        <v>3470.17</v>
      </c>
      <c r="O159" s="9">
        <v>0</v>
      </c>
      <c r="Q159" s="9">
        <f t="shared" si="50"/>
        <v>3470.17</v>
      </c>
      <c r="S159" s="21" t="str">
        <f t="shared" si="51"/>
        <v>N.M.</v>
      </c>
      <c r="U159" s="9">
        <v>3452.09</v>
      </c>
      <c r="W159" s="9">
        <v>0</v>
      </c>
      <c r="Y159" s="9">
        <f t="shared" si="52"/>
        <v>3452.09</v>
      </c>
      <c r="AA159" s="21" t="str">
        <f t="shared" si="53"/>
        <v>N.M.</v>
      </c>
      <c r="AC159" s="9">
        <v>3621.9500000000003</v>
      </c>
      <c r="AE159" s="9">
        <v>0</v>
      </c>
      <c r="AG159" s="9">
        <f t="shared" si="54"/>
        <v>3621.9500000000003</v>
      </c>
      <c r="AI159" s="21" t="str">
        <f t="shared" si="55"/>
        <v>N.M.</v>
      </c>
    </row>
    <row r="160" spans="1:35" ht="12.75" outlineLevel="1">
      <c r="A160" s="1" t="s">
        <v>377</v>
      </c>
      <c r="B160" s="16" t="s">
        <v>378</v>
      </c>
      <c r="C160" s="1" t="s">
        <v>1163</v>
      </c>
      <c r="E160" s="5">
        <v>0</v>
      </c>
      <c r="G160" s="5">
        <v>0</v>
      </c>
      <c r="I160" s="9">
        <f t="shared" si="48"/>
        <v>0</v>
      </c>
      <c r="K160" s="21">
        <f t="shared" si="49"/>
        <v>0</v>
      </c>
      <c r="M160" s="9">
        <v>841566.39</v>
      </c>
      <c r="O160" s="9">
        <v>0</v>
      </c>
      <c r="Q160" s="9">
        <f t="shared" si="50"/>
        <v>841566.39</v>
      </c>
      <c r="S160" s="21" t="str">
        <f t="shared" si="51"/>
        <v>N.M.</v>
      </c>
      <c r="U160" s="9">
        <v>0</v>
      </c>
      <c r="W160" s="9">
        <v>0</v>
      </c>
      <c r="Y160" s="9">
        <f t="shared" si="52"/>
        <v>0</v>
      </c>
      <c r="AA160" s="21">
        <f t="shared" si="53"/>
        <v>0</v>
      </c>
      <c r="AC160" s="9">
        <v>1894984.96</v>
      </c>
      <c r="AE160" s="9">
        <v>0</v>
      </c>
      <c r="AG160" s="9">
        <f t="shared" si="54"/>
        <v>1894984.96</v>
      </c>
      <c r="AI160" s="21" t="str">
        <f t="shared" si="55"/>
        <v>N.M.</v>
      </c>
    </row>
    <row r="161" spans="1:35" ht="12.75" outlineLevel="1">
      <c r="A161" s="1" t="s">
        <v>379</v>
      </c>
      <c r="B161" s="16" t="s">
        <v>380</v>
      </c>
      <c r="C161" s="1" t="s">
        <v>1164</v>
      </c>
      <c r="E161" s="5">
        <v>195794.54</v>
      </c>
      <c r="G161" s="5">
        <v>0</v>
      </c>
      <c r="I161" s="9">
        <f t="shared" si="48"/>
        <v>195794.54</v>
      </c>
      <c r="K161" s="21" t="str">
        <f t="shared" si="49"/>
        <v>N.M.</v>
      </c>
      <c r="M161" s="9">
        <v>430133.49</v>
      </c>
      <c r="O161" s="9">
        <v>0</v>
      </c>
      <c r="Q161" s="9">
        <f t="shared" si="50"/>
        <v>430133.49</v>
      </c>
      <c r="S161" s="21" t="str">
        <f t="shared" si="51"/>
        <v>N.M.</v>
      </c>
      <c r="U161" s="9">
        <v>430133.49</v>
      </c>
      <c r="W161" s="9">
        <v>0</v>
      </c>
      <c r="Y161" s="9">
        <f t="shared" si="52"/>
        <v>430133.49</v>
      </c>
      <c r="AA161" s="21" t="str">
        <f t="shared" si="53"/>
        <v>N.M.</v>
      </c>
      <c r="AC161" s="9">
        <v>430133.49</v>
      </c>
      <c r="AE161" s="9">
        <v>0</v>
      </c>
      <c r="AG161" s="9">
        <f t="shared" si="54"/>
        <v>430133.49</v>
      </c>
      <c r="AI161" s="21" t="str">
        <f t="shared" si="55"/>
        <v>N.M.</v>
      </c>
    </row>
    <row r="162" spans="1:35" ht="12.75" outlineLevel="1">
      <c r="A162" s="1" t="s">
        <v>381</v>
      </c>
      <c r="B162" s="16" t="s">
        <v>382</v>
      </c>
      <c r="C162" s="1" t="s">
        <v>1165</v>
      </c>
      <c r="E162" s="5">
        <v>48946.590000000004</v>
      </c>
      <c r="G162" s="5">
        <v>0</v>
      </c>
      <c r="I162" s="9">
        <f t="shared" si="48"/>
        <v>48946.590000000004</v>
      </c>
      <c r="K162" s="21" t="str">
        <f t="shared" si="49"/>
        <v>N.M.</v>
      </c>
      <c r="M162" s="9">
        <v>107540.36</v>
      </c>
      <c r="O162" s="9">
        <v>0</v>
      </c>
      <c r="Q162" s="9">
        <f t="shared" si="50"/>
        <v>107540.36</v>
      </c>
      <c r="S162" s="21" t="str">
        <f t="shared" si="51"/>
        <v>N.M.</v>
      </c>
      <c r="U162" s="9">
        <v>107540.36</v>
      </c>
      <c r="W162" s="9">
        <v>0</v>
      </c>
      <c r="Y162" s="9">
        <f t="shared" si="52"/>
        <v>107540.36</v>
      </c>
      <c r="AA162" s="21" t="str">
        <f t="shared" si="53"/>
        <v>N.M.</v>
      </c>
      <c r="AC162" s="9">
        <v>107540.36</v>
      </c>
      <c r="AE162" s="9">
        <v>0</v>
      </c>
      <c r="AG162" s="9">
        <f t="shared" si="54"/>
        <v>107540.36</v>
      </c>
      <c r="AI162" s="21" t="str">
        <f t="shared" si="55"/>
        <v>N.M.</v>
      </c>
    </row>
    <row r="163" spans="1:35" ht="12.75" outlineLevel="1">
      <c r="A163" s="1" t="s">
        <v>383</v>
      </c>
      <c r="B163" s="16" t="s">
        <v>384</v>
      </c>
      <c r="C163" s="1" t="s">
        <v>1166</v>
      </c>
      <c r="E163" s="5">
        <v>79199.912</v>
      </c>
      <c r="G163" s="5">
        <v>0</v>
      </c>
      <c r="I163" s="9">
        <f t="shared" si="48"/>
        <v>79199.912</v>
      </c>
      <c r="K163" s="21" t="str">
        <f t="shared" si="49"/>
        <v>N.M.</v>
      </c>
      <c r="M163" s="9">
        <v>335696.91000000003</v>
      </c>
      <c r="O163" s="9">
        <v>0</v>
      </c>
      <c r="Q163" s="9">
        <f t="shared" si="50"/>
        <v>335696.91000000003</v>
      </c>
      <c r="S163" s="21" t="str">
        <f t="shared" si="51"/>
        <v>N.M.</v>
      </c>
      <c r="U163" s="9">
        <v>335696.91000000003</v>
      </c>
      <c r="W163" s="9">
        <v>0</v>
      </c>
      <c r="Y163" s="9">
        <f t="shared" si="52"/>
        <v>335696.91000000003</v>
      </c>
      <c r="AA163" s="21" t="str">
        <f t="shared" si="53"/>
        <v>N.M.</v>
      </c>
      <c r="AC163" s="9">
        <v>335696.91000000003</v>
      </c>
      <c r="AE163" s="9">
        <v>0</v>
      </c>
      <c r="AG163" s="9">
        <f t="shared" si="54"/>
        <v>335696.91000000003</v>
      </c>
      <c r="AI163" s="21" t="str">
        <f t="shared" si="55"/>
        <v>N.M.</v>
      </c>
    </row>
    <row r="164" spans="1:35" ht="12.75" outlineLevel="1">
      <c r="A164" s="1" t="s">
        <v>385</v>
      </c>
      <c r="B164" s="16" t="s">
        <v>386</v>
      </c>
      <c r="C164" s="1" t="s">
        <v>1167</v>
      </c>
      <c r="E164" s="5">
        <v>7766.57</v>
      </c>
      <c r="G164" s="5">
        <v>0</v>
      </c>
      <c r="I164" s="9">
        <f t="shared" si="48"/>
        <v>7766.57</v>
      </c>
      <c r="K164" s="21" t="str">
        <f t="shared" si="49"/>
        <v>N.M.</v>
      </c>
      <c r="M164" s="9">
        <v>16320.07</v>
      </c>
      <c r="O164" s="9">
        <v>0</v>
      </c>
      <c r="Q164" s="9">
        <f t="shared" si="50"/>
        <v>16320.07</v>
      </c>
      <c r="S164" s="21" t="str">
        <f t="shared" si="51"/>
        <v>N.M.</v>
      </c>
      <c r="U164" s="9">
        <v>16320.07</v>
      </c>
      <c r="W164" s="9">
        <v>0</v>
      </c>
      <c r="Y164" s="9">
        <f t="shared" si="52"/>
        <v>16320.07</v>
      </c>
      <c r="AA164" s="21" t="str">
        <f t="shared" si="53"/>
        <v>N.M.</v>
      </c>
      <c r="AC164" s="9">
        <v>16320.07</v>
      </c>
      <c r="AE164" s="9">
        <v>0</v>
      </c>
      <c r="AG164" s="9">
        <f t="shared" si="54"/>
        <v>16320.07</v>
      </c>
      <c r="AI164" s="21" t="str">
        <f t="shared" si="55"/>
        <v>N.M.</v>
      </c>
    </row>
    <row r="165" spans="1:35" ht="12.75" outlineLevel="1">
      <c r="A165" s="1" t="s">
        <v>387</v>
      </c>
      <c r="B165" s="16" t="s">
        <v>388</v>
      </c>
      <c r="C165" s="1" t="s">
        <v>1168</v>
      </c>
      <c r="E165" s="5">
        <v>238042.848</v>
      </c>
      <c r="G165" s="5">
        <v>0</v>
      </c>
      <c r="I165" s="9">
        <f t="shared" si="48"/>
        <v>238042.848</v>
      </c>
      <c r="K165" s="21" t="str">
        <f t="shared" si="49"/>
        <v>N.M.</v>
      </c>
      <c r="M165" s="9">
        <v>813743.8</v>
      </c>
      <c r="O165" s="9">
        <v>0</v>
      </c>
      <c r="Q165" s="9">
        <f t="shared" si="50"/>
        <v>813743.8</v>
      </c>
      <c r="S165" s="21" t="str">
        <f t="shared" si="51"/>
        <v>N.M.</v>
      </c>
      <c r="U165" s="9">
        <v>813743.8</v>
      </c>
      <c r="W165" s="9">
        <v>0</v>
      </c>
      <c r="Y165" s="9">
        <f t="shared" si="52"/>
        <v>813743.8</v>
      </c>
      <c r="AA165" s="21" t="str">
        <f t="shared" si="53"/>
        <v>N.M.</v>
      </c>
      <c r="AC165" s="9">
        <v>813743.8</v>
      </c>
      <c r="AE165" s="9">
        <v>0</v>
      </c>
      <c r="AG165" s="9">
        <f t="shared" si="54"/>
        <v>813743.8</v>
      </c>
      <c r="AI165" s="21" t="str">
        <f t="shared" si="55"/>
        <v>N.M.</v>
      </c>
    </row>
    <row r="166" spans="1:35" ht="12.75" outlineLevel="1">
      <c r="A166" s="1" t="s">
        <v>389</v>
      </c>
      <c r="B166" s="16" t="s">
        <v>390</v>
      </c>
      <c r="C166" s="1" t="s">
        <v>1169</v>
      </c>
      <c r="E166" s="5">
        <v>1643759.4</v>
      </c>
      <c r="G166" s="5">
        <v>0</v>
      </c>
      <c r="I166" s="9">
        <f t="shared" si="48"/>
        <v>1643759.4</v>
      </c>
      <c r="K166" s="21" t="str">
        <f t="shared" si="49"/>
        <v>N.M.</v>
      </c>
      <c r="M166" s="9">
        <v>3649770.74</v>
      </c>
      <c r="O166" s="9">
        <v>0</v>
      </c>
      <c r="Q166" s="9">
        <f t="shared" si="50"/>
        <v>3649770.74</v>
      </c>
      <c r="S166" s="21" t="str">
        <f t="shared" si="51"/>
        <v>N.M.</v>
      </c>
      <c r="U166" s="9">
        <v>3649770.74</v>
      </c>
      <c r="W166" s="9">
        <v>0</v>
      </c>
      <c r="Y166" s="9">
        <f t="shared" si="52"/>
        <v>3649770.74</v>
      </c>
      <c r="AA166" s="21" t="str">
        <f t="shared" si="53"/>
        <v>N.M.</v>
      </c>
      <c r="AC166" s="9">
        <v>3649770.74</v>
      </c>
      <c r="AE166" s="9">
        <v>0</v>
      </c>
      <c r="AG166" s="9">
        <f t="shared" si="54"/>
        <v>3649770.74</v>
      </c>
      <c r="AI166" s="21" t="str">
        <f t="shared" si="55"/>
        <v>N.M.</v>
      </c>
    </row>
    <row r="167" spans="1:35" ht="12.75" outlineLevel="1">
      <c r="A167" s="1" t="s">
        <v>391</v>
      </c>
      <c r="B167" s="16" t="s">
        <v>392</v>
      </c>
      <c r="C167" s="1" t="s">
        <v>1170</v>
      </c>
      <c r="E167" s="5">
        <v>212596.49</v>
      </c>
      <c r="G167" s="5">
        <v>0</v>
      </c>
      <c r="I167" s="9">
        <f t="shared" si="48"/>
        <v>212596.49</v>
      </c>
      <c r="K167" s="21" t="str">
        <f t="shared" si="49"/>
        <v>N.M.</v>
      </c>
      <c r="M167" s="9">
        <v>457740.18</v>
      </c>
      <c r="O167" s="9">
        <v>0</v>
      </c>
      <c r="Q167" s="9">
        <f t="shared" si="50"/>
        <v>457740.18</v>
      </c>
      <c r="S167" s="21" t="str">
        <f t="shared" si="51"/>
        <v>N.M.</v>
      </c>
      <c r="U167" s="9">
        <v>457740.18</v>
      </c>
      <c r="W167" s="9">
        <v>0</v>
      </c>
      <c r="Y167" s="9">
        <f t="shared" si="52"/>
        <v>457740.18</v>
      </c>
      <c r="AA167" s="21" t="str">
        <f t="shared" si="53"/>
        <v>N.M.</v>
      </c>
      <c r="AC167" s="9">
        <v>457740.18</v>
      </c>
      <c r="AE167" s="9">
        <v>0</v>
      </c>
      <c r="AG167" s="9">
        <f t="shared" si="54"/>
        <v>457740.18</v>
      </c>
      <c r="AI167" s="21" t="str">
        <f t="shared" si="55"/>
        <v>N.M.</v>
      </c>
    </row>
    <row r="168" spans="1:35" ht="12.75" outlineLevel="1">
      <c r="A168" s="1" t="s">
        <v>393</v>
      </c>
      <c r="B168" s="16" t="s">
        <v>394</v>
      </c>
      <c r="C168" s="1" t="s">
        <v>1171</v>
      </c>
      <c r="E168" s="5">
        <v>16192</v>
      </c>
      <c r="G168" s="5">
        <v>0</v>
      </c>
      <c r="I168" s="9">
        <f t="shared" si="48"/>
        <v>16192</v>
      </c>
      <c r="K168" s="21" t="str">
        <f t="shared" si="49"/>
        <v>N.M.</v>
      </c>
      <c r="M168" s="9">
        <v>53313</v>
      </c>
      <c r="O168" s="9">
        <v>0</v>
      </c>
      <c r="Q168" s="9">
        <f t="shared" si="50"/>
        <v>53313</v>
      </c>
      <c r="S168" s="21" t="str">
        <f t="shared" si="51"/>
        <v>N.M.</v>
      </c>
      <c r="U168" s="9">
        <v>53313</v>
      </c>
      <c r="W168" s="9">
        <v>0</v>
      </c>
      <c r="Y168" s="9">
        <f t="shared" si="52"/>
        <v>53313</v>
      </c>
      <c r="AA168" s="21" t="str">
        <f t="shared" si="53"/>
        <v>N.M.</v>
      </c>
      <c r="AC168" s="9">
        <v>53313</v>
      </c>
      <c r="AE168" s="9">
        <v>0</v>
      </c>
      <c r="AG168" s="9">
        <f t="shared" si="54"/>
        <v>53313</v>
      </c>
      <c r="AI168" s="21" t="str">
        <f t="shared" si="55"/>
        <v>N.M.</v>
      </c>
    </row>
    <row r="169" spans="1:35" ht="12.75" outlineLevel="1">
      <c r="A169" s="1" t="s">
        <v>395</v>
      </c>
      <c r="B169" s="16" t="s">
        <v>396</v>
      </c>
      <c r="C169" s="1" t="s">
        <v>1172</v>
      </c>
      <c r="E169" s="5">
        <v>2518538</v>
      </c>
      <c r="G169" s="5">
        <v>0</v>
      </c>
      <c r="I169" s="9">
        <f t="shared" si="48"/>
        <v>2518538</v>
      </c>
      <c r="K169" s="21" t="str">
        <f t="shared" si="49"/>
        <v>N.M.</v>
      </c>
      <c r="M169" s="9">
        <v>4372340</v>
      </c>
      <c r="O169" s="9">
        <v>0</v>
      </c>
      <c r="Q169" s="9">
        <f t="shared" si="50"/>
        <v>4372340</v>
      </c>
      <c r="S169" s="21" t="str">
        <f t="shared" si="51"/>
        <v>N.M.</v>
      </c>
      <c r="U169" s="9">
        <v>4372340</v>
      </c>
      <c r="W169" s="9">
        <v>0</v>
      </c>
      <c r="Y169" s="9">
        <f t="shared" si="52"/>
        <v>4372340</v>
      </c>
      <c r="AA169" s="21" t="str">
        <f t="shared" si="53"/>
        <v>N.M.</v>
      </c>
      <c r="AC169" s="9">
        <v>4372340</v>
      </c>
      <c r="AE169" s="9">
        <v>0</v>
      </c>
      <c r="AG169" s="9">
        <f t="shared" si="54"/>
        <v>4372340</v>
      </c>
      <c r="AI169" s="21" t="str">
        <f t="shared" si="55"/>
        <v>N.M.</v>
      </c>
    </row>
    <row r="170" spans="1:68" s="90" customFormat="1" ht="12.75">
      <c r="A170" s="90" t="s">
        <v>92</v>
      </c>
      <c r="B170" s="91"/>
      <c r="C170" s="77" t="s">
        <v>1173</v>
      </c>
      <c r="D170" s="105"/>
      <c r="E170" s="105">
        <v>6460731.75</v>
      </c>
      <c r="F170" s="105"/>
      <c r="G170" s="105">
        <v>3081255.5100000002</v>
      </c>
      <c r="H170" s="105"/>
      <c r="I170" s="9">
        <f aca="true" t="shared" si="56" ref="I170:I176">+E170-G170</f>
        <v>3379476.2399999998</v>
      </c>
      <c r="J170" s="37" t="str">
        <f>IF((+E170-G170)=(I170),"  ",$AO$532)</f>
        <v>  </v>
      </c>
      <c r="K170" s="38">
        <f aca="true" t="shared" si="57" ref="K170:K176">IF(G170&lt;0,IF(I170=0,0,IF(OR(G170=0,E170=0),"N.M.",IF(ABS(I170/G170)&gt;=10,"N.M.",I170/(-G170)))),IF(I170=0,0,IF(OR(G170=0,E170=0),"N.M.",IF(ABS(I170/G170)&gt;=10,"N.M.",I170/G170))))</f>
        <v>1.0967854593791864</v>
      </c>
      <c r="L170" s="39"/>
      <c r="M170" s="5">
        <v>20752249.03</v>
      </c>
      <c r="N170" s="9"/>
      <c r="O170" s="5">
        <v>22974020.310000006</v>
      </c>
      <c r="P170" s="9"/>
      <c r="Q170" s="9">
        <f aca="true" t="shared" si="58" ref="Q170:Q176">(+M170-O170)</f>
        <v>-2221771.280000005</v>
      </c>
      <c r="R170" s="37" t="str">
        <f>IF((+M170-O170)=(Q170),"  ",$AO$532)</f>
        <v>  </v>
      </c>
      <c r="S170" s="38">
        <f aca="true" t="shared" si="59" ref="S170:S176">IF(O170&lt;0,IF(Q170=0,0,IF(OR(O170=0,M170=0),"N.M.",IF(ABS(Q170/O170)&gt;=10,"N.M.",Q170/(-O170)))),IF(Q170=0,0,IF(OR(O170=0,M170=0),"N.M.",IF(ABS(Q170/O170)&gt;=10,"N.M.",Q170/O170))))</f>
        <v>-0.09670798798035904</v>
      </c>
      <c r="T170" s="39"/>
      <c r="U170" s="9">
        <v>15403824.57</v>
      </c>
      <c r="V170" s="9"/>
      <c r="W170" s="9">
        <v>7441901.220000001</v>
      </c>
      <c r="X170" s="9"/>
      <c r="Y170" s="9">
        <f aca="true" t="shared" si="60" ref="Y170:Y176">(+U170-W170)</f>
        <v>7961923.35</v>
      </c>
      <c r="Z170" s="37" t="str">
        <f>IF((+U170-W170)=(Y170),"  ",$AO$532)</f>
        <v>  </v>
      </c>
      <c r="AA170" s="38">
        <f aca="true" t="shared" si="61" ref="AA170:AA176">IF(W170&lt;0,IF(Y170=0,0,IF(OR(W170=0,U170=0),"N.M.",IF(ABS(Y170/W170)&gt;=10,"N.M.",Y170/(-W170)))),IF(Y170=0,0,IF(OR(W170=0,U170=0),"N.M.",IF(ABS(Y170/W170)&gt;=10,"N.M.",Y170/W170))))</f>
        <v>1.06987759103849</v>
      </c>
      <c r="AB170" s="39"/>
      <c r="AC170" s="9">
        <v>60770202.2</v>
      </c>
      <c r="AD170" s="9"/>
      <c r="AE170" s="9">
        <v>43113824.24000001</v>
      </c>
      <c r="AF170" s="9"/>
      <c r="AG170" s="9">
        <f aca="true" t="shared" si="62" ref="AG170:AG176">(+AC170-AE170)</f>
        <v>17656377.959999993</v>
      </c>
      <c r="AH170" s="37" t="str">
        <f>IF((+AC170-AE170)=(AG170),"  ",$AO$532)</f>
        <v>  </v>
      </c>
      <c r="AI170" s="38">
        <f aca="true" t="shared" si="63" ref="AI170:AI176">IF(AE170&lt;0,IF(AG170=0,0,IF(OR(AE170=0,AC170=0),"N.M.",IF(ABS(AG170/AE170)&gt;=10,"N.M.",AG170/(-AE170)))),IF(AG170=0,0,IF(OR(AE170=0,AC170=0),"N.M.",IF(ABS(AG170/AE170)&gt;=10,"N.M.",AG170/AE170))))</f>
        <v>0.4095293857884872</v>
      </c>
      <c r="AJ170" s="105"/>
      <c r="AK170" s="105"/>
      <c r="AL170" s="105"/>
      <c r="AM170" s="105"/>
      <c r="AN170" s="105"/>
      <c r="AO170" s="105"/>
      <c r="AP170" s="106"/>
      <c r="AQ170" s="107"/>
      <c r="AR170" s="108"/>
      <c r="AS170" s="105"/>
      <c r="AT170" s="105"/>
      <c r="AU170" s="105"/>
      <c r="AV170" s="105"/>
      <c r="AW170" s="105"/>
      <c r="AX170" s="106"/>
      <c r="AY170" s="107"/>
      <c r="AZ170" s="108"/>
      <c r="BA170" s="105"/>
      <c r="BB170" s="105"/>
      <c r="BC170" s="105"/>
      <c r="BD170" s="106"/>
      <c r="BE170" s="107"/>
      <c r="BF170" s="108"/>
      <c r="BG170" s="105"/>
      <c r="BH170" s="109"/>
      <c r="BI170" s="105"/>
      <c r="BJ170" s="109"/>
      <c r="BK170" s="105"/>
      <c r="BL170" s="109"/>
      <c r="BM170" s="105"/>
      <c r="BN170" s="97"/>
      <c r="BO170" s="97"/>
      <c r="BP170" s="97"/>
    </row>
    <row r="171" spans="1:35" ht="12.75" outlineLevel="1">
      <c r="A171" s="1" t="s">
        <v>397</v>
      </c>
      <c r="B171" s="16" t="s">
        <v>398</v>
      </c>
      <c r="C171" s="1" t="s">
        <v>1174</v>
      </c>
      <c r="E171" s="5">
        <v>0</v>
      </c>
      <c r="G171" s="5">
        <v>34318.48</v>
      </c>
      <c r="I171" s="9">
        <f t="shared" si="56"/>
        <v>-34318.48</v>
      </c>
      <c r="K171" s="21" t="str">
        <f t="shared" si="57"/>
        <v>N.M.</v>
      </c>
      <c r="M171" s="9">
        <v>74811.58</v>
      </c>
      <c r="O171" s="9">
        <v>244991.78</v>
      </c>
      <c r="Q171" s="9">
        <f t="shared" si="58"/>
        <v>-170180.2</v>
      </c>
      <c r="S171" s="21">
        <f t="shared" si="59"/>
        <v>-0.6946363669834148</v>
      </c>
      <c r="U171" s="9">
        <v>332.08</v>
      </c>
      <c r="W171" s="9">
        <v>100937.82</v>
      </c>
      <c r="Y171" s="9">
        <f t="shared" si="60"/>
        <v>-100605.74</v>
      </c>
      <c r="AA171" s="21">
        <f t="shared" si="61"/>
        <v>-0.9967100537736995</v>
      </c>
      <c r="AC171" s="9">
        <v>353595.05000000005</v>
      </c>
      <c r="AE171" s="9">
        <v>421957.14</v>
      </c>
      <c r="AG171" s="9">
        <f t="shared" si="62"/>
        <v>-68362.08999999997</v>
      </c>
      <c r="AI171" s="21">
        <f t="shared" si="63"/>
        <v>-0.16201192851008508</v>
      </c>
    </row>
    <row r="172" spans="1:35" ht="12.75" outlineLevel="1">
      <c r="A172" s="1" t="s">
        <v>399</v>
      </c>
      <c r="B172" s="16" t="s">
        <v>400</v>
      </c>
      <c r="C172" s="1" t="s">
        <v>1175</v>
      </c>
      <c r="E172" s="5">
        <v>4010014</v>
      </c>
      <c r="G172" s="5">
        <v>3936214</v>
      </c>
      <c r="I172" s="9">
        <f t="shared" si="56"/>
        <v>73800</v>
      </c>
      <c r="K172" s="21">
        <f t="shared" si="57"/>
        <v>0.01874898061944803</v>
      </c>
      <c r="M172" s="9">
        <v>14431244</v>
      </c>
      <c r="O172" s="9">
        <v>10770136</v>
      </c>
      <c r="Q172" s="9">
        <f t="shared" si="58"/>
        <v>3661108</v>
      </c>
      <c r="S172" s="21">
        <f t="shared" si="59"/>
        <v>0.339931454904562</v>
      </c>
      <c r="U172" s="9">
        <v>9648075</v>
      </c>
      <c r="W172" s="9">
        <v>7667565</v>
      </c>
      <c r="Y172" s="9">
        <f t="shared" si="60"/>
        <v>1980510</v>
      </c>
      <c r="AA172" s="21">
        <f t="shared" si="61"/>
        <v>0.2582971256194111</v>
      </c>
      <c r="AC172" s="9">
        <v>53028885</v>
      </c>
      <c r="AE172" s="9">
        <v>41954767</v>
      </c>
      <c r="AG172" s="9">
        <f t="shared" si="62"/>
        <v>11074118</v>
      </c>
      <c r="AI172" s="21">
        <f t="shared" si="63"/>
        <v>0.26395374809255884</v>
      </c>
    </row>
    <row r="173" spans="1:35" ht="12.75" outlineLevel="1">
      <c r="A173" s="1" t="s">
        <v>401</v>
      </c>
      <c r="B173" s="16" t="s">
        <v>402</v>
      </c>
      <c r="C173" s="1" t="s">
        <v>1176</v>
      </c>
      <c r="E173" s="5">
        <v>130775</v>
      </c>
      <c r="G173" s="5">
        <v>6583617</v>
      </c>
      <c r="I173" s="9">
        <f t="shared" si="56"/>
        <v>-6452842</v>
      </c>
      <c r="K173" s="21">
        <f t="shared" si="57"/>
        <v>-0.9801362989371951</v>
      </c>
      <c r="M173" s="9">
        <v>4295198</v>
      </c>
      <c r="O173" s="9">
        <v>18139381.35</v>
      </c>
      <c r="Q173" s="9">
        <f t="shared" si="58"/>
        <v>-13844183.350000001</v>
      </c>
      <c r="S173" s="21">
        <f t="shared" si="59"/>
        <v>-0.7632114394022594</v>
      </c>
      <c r="U173" s="9">
        <v>889831</v>
      </c>
      <c r="W173" s="9">
        <v>12999969</v>
      </c>
      <c r="Y173" s="9">
        <f t="shared" si="60"/>
        <v>-12110138</v>
      </c>
      <c r="AA173" s="21">
        <f t="shared" si="61"/>
        <v>-0.9315512983146345</v>
      </c>
      <c r="AC173" s="9">
        <v>64510084</v>
      </c>
      <c r="AE173" s="9">
        <v>63054597.06</v>
      </c>
      <c r="AG173" s="9">
        <f t="shared" si="62"/>
        <v>1455486.9399999976</v>
      </c>
      <c r="AI173" s="21">
        <f t="shared" si="63"/>
        <v>0.02308296314406735</v>
      </c>
    </row>
    <row r="174" spans="1:35" ht="12.75" outlineLevel="1">
      <c r="A174" s="1" t="s">
        <v>403</v>
      </c>
      <c r="B174" s="16" t="s">
        <v>404</v>
      </c>
      <c r="C174" s="1" t="s">
        <v>1177</v>
      </c>
      <c r="E174" s="5">
        <v>3325323.5300000003</v>
      </c>
      <c r="G174" s="5">
        <v>3399054</v>
      </c>
      <c r="I174" s="9">
        <f t="shared" si="56"/>
        <v>-73730.46999999974</v>
      </c>
      <c r="K174" s="21">
        <f t="shared" si="57"/>
        <v>-0.02169146768483223</v>
      </c>
      <c r="M174" s="9">
        <v>10075002.719999999</v>
      </c>
      <c r="O174" s="9">
        <v>9998700</v>
      </c>
      <c r="Q174" s="9">
        <f t="shared" si="58"/>
        <v>76302.71999999881</v>
      </c>
      <c r="S174" s="21">
        <f t="shared" si="59"/>
        <v>0.007631264064328244</v>
      </c>
      <c r="U174" s="9">
        <v>7144290.72</v>
      </c>
      <c r="W174" s="9">
        <v>6837830</v>
      </c>
      <c r="Y174" s="9">
        <f t="shared" si="60"/>
        <v>306460.71999999974</v>
      </c>
      <c r="AA174" s="21">
        <f t="shared" si="61"/>
        <v>0.04481841753889754</v>
      </c>
      <c r="AC174" s="9">
        <v>40468871.72</v>
      </c>
      <c r="AE174" s="9">
        <v>42703486</v>
      </c>
      <c r="AG174" s="9">
        <f t="shared" si="62"/>
        <v>-2234614.280000001</v>
      </c>
      <c r="AI174" s="21">
        <f t="shared" si="63"/>
        <v>-0.05232861504561949</v>
      </c>
    </row>
    <row r="175" spans="1:35" ht="12.75" outlineLevel="1">
      <c r="A175" s="1" t="s">
        <v>405</v>
      </c>
      <c r="B175" s="16" t="s">
        <v>406</v>
      </c>
      <c r="C175" s="1" t="s">
        <v>1178</v>
      </c>
      <c r="E175" s="5">
        <v>5755997.1</v>
      </c>
      <c r="G175" s="5">
        <v>5345863</v>
      </c>
      <c r="I175" s="9">
        <f t="shared" si="56"/>
        <v>410134.0999999996</v>
      </c>
      <c r="K175" s="21">
        <f t="shared" si="57"/>
        <v>0.07671990471884514</v>
      </c>
      <c r="M175" s="9">
        <v>18180207.85</v>
      </c>
      <c r="O175" s="9">
        <v>19336646</v>
      </c>
      <c r="Q175" s="9">
        <f t="shared" si="58"/>
        <v>-1156438.1499999985</v>
      </c>
      <c r="S175" s="21">
        <f t="shared" si="59"/>
        <v>-0.05980551901296629</v>
      </c>
      <c r="U175" s="9">
        <v>11708541.85</v>
      </c>
      <c r="W175" s="9">
        <v>10824064</v>
      </c>
      <c r="Y175" s="9">
        <f t="shared" si="60"/>
        <v>884477.8499999996</v>
      </c>
      <c r="AA175" s="21">
        <f t="shared" si="61"/>
        <v>0.08171402626592005</v>
      </c>
      <c r="AC175" s="9">
        <v>66978502.85</v>
      </c>
      <c r="AE175" s="9">
        <v>47667039</v>
      </c>
      <c r="AG175" s="9">
        <f t="shared" si="62"/>
        <v>19311463.85</v>
      </c>
      <c r="AI175" s="21">
        <f t="shared" si="63"/>
        <v>0.4051324406787676</v>
      </c>
    </row>
    <row r="176" spans="1:68" s="90" customFormat="1" ht="12.75">
      <c r="A176" s="90" t="s">
        <v>93</v>
      </c>
      <c r="B176" s="91"/>
      <c r="C176" s="77" t="s">
        <v>1179</v>
      </c>
      <c r="D176" s="105"/>
      <c r="E176" s="105">
        <v>13222109.629999999</v>
      </c>
      <c r="F176" s="105"/>
      <c r="G176" s="105">
        <v>19299066.48</v>
      </c>
      <c r="H176" s="105"/>
      <c r="I176" s="9">
        <f t="shared" si="56"/>
        <v>-6076956.8500000015</v>
      </c>
      <c r="J176" s="37" t="str">
        <f>IF((+E176-G176)=(I176),"  ",$AO$532)</f>
        <v>  </v>
      </c>
      <c r="K176" s="38">
        <f t="shared" si="57"/>
        <v>-0.3148834611403443</v>
      </c>
      <c r="L176" s="39"/>
      <c r="M176" s="5">
        <v>47056464.15</v>
      </c>
      <c r="N176" s="9"/>
      <c r="O176" s="5">
        <v>58489855.129999995</v>
      </c>
      <c r="P176" s="9"/>
      <c r="Q176" s="9">
        <f t="shared" si="58"/>
        <v>-11433390.979999997</v>
      </c>
      <c r="R176" s="37" t="str">
        <f>IF((+M176-O176)=(Q176),"  ",$AO$532)</f>
        <v>  </v>
      </c>
      <c r="S176" s="38">
        <f t="shared" si="59"/>
        <v>-0.19547647971751778</v>
      </c>
      <c r="T176" s="39"/>
      <c r="U176" s="9">
        <v>29391070.65</v>
      </c>
      <c r="V176" s="9"/>
      <c r="W176" s="9">
        <v>38430365.82</v>
      </c>
      <c r="X176" s="9"/>
      <c r="Y176" s="9">
        <f t="shared" si="60"/>
        <v>-9039295.170000002</v>
      </c>
      <c r="Z176" s="37" t="str">
        <f>IF((+U176-W176)=(Y176),"  ",$AO$532)</f>
        <v>  </v>
      </c>
      <c r="AA176" s="38">
        <f t="shared" si="61"/>
        <v>-0.23521231133573428</v>
      </c>
      <c r="AB176" s="39"/>
      <c r="AC176" s="9">
        <v>225339938.62</v>
      </c>
      <c r="AD176" s="9"/>
      <c r="AE176" s="9">
        <v>195801846.2</v>
      </c>
      <c r="AF176" s="9"/>
      <c r="AG176" s="9">
        <f t="shared" si="62"/>
        <v>29538092.420000017</v>
      </c>
      <c r="AH176" s="37" t="str">
        <f>IF((+AC176-AE176)=(AG176),"  ",$AO$532)</f>
        <v>  </v>
      </c>
      <c r="AI176" s="38">
        <f t="shared" si="63"/>
        <v>0.1508570679656851</v>
      </c>
      <c r="AJ176" s="105"/>
      <c r="AK176" s="105"/>
      <c r="AL176" s="105"/>
      <c r="AM176" s="105"/>
      <c r="AN176" s="105"/>
      <c r="AO176" s="105"/>
      <c r="AP176" s="106"/>
      <c r="AQ176" s="107"/>
      <c r="AR176" s="108"/>
      <c r="AS176" s="105"/>
      <c r="AT176" s="105"/>
      <c r="AU176" s="105"/>
      <c r="AV176" s="105"/>
      <c r="AW176" s="105"/>
      <c r="AX176" s="106"/>
      <c r="AY176" s="107"/>
      <c r="AZ176" s="108"/>
      <c r="BA176" s="105"/>
      <c r="BB176" s="105"/>
      <c r="BC176" s="105"/>
      <c r="BD176" s="106"/>
      <c r="BE176" s="107"/>
      <c r="BF176" s="108"/>
      <c r="BG176" s="105"/>
      <c r="BH176" s="109"/>
      <c r="BI176" s="105"/>
      <c r="BJ176" s="109"/>
      <c r="BK176" s="105"/>
      <c r="BL176" s="109"/>
      <c r="BM176" s="105"/>
      <c r="BN176" s="97"/>
      <c r="BO176" s="97"/>
      <c r="BP176" s="97"/>
    </row>
    <row r="177" spans="1:35" ht="12.75" outlineLevel="1">
      <c r="A177" s="1" t="s">
        <v>407</v>
      </c>
      <c r="B177" s="16" t="s">
        <v>408</v>
      </c>
      <c r="C177" s="1" t="s">
        <v>1180</v>
      </c>
      <c r="E177" s="5">
        <v>1274.82</v>
      </c>
      <c r="G177" s="5">
        <v>0</v>
      </c>
      <c r="I177" s="9">
        <f aca="true" t="shared" si="64" ref="I177:I208">+E177-G177</f>
        <v>1274.82</v>
      </c>
      <c r="K177" s="21" t="str">
        <f aca="true" t="shared" si="65" ref="K177:K208">IF(G177&lt;0,IF(I177=0,0,IF(OR(G177=0,E177=0),"N.M.",IF(ABS(I177/G177)&gt;=10,"N.M.",I177/(-G177)))),IF(I177=0,0,IF(OR(G177=0,E177=0),"N.M.",IF(ABS(I177/G177)&gt;=10,"N.M.",I177/G177))))</f>
        <v>N.M.</v>
      </c>
      <c r="M177" s="9">
        <v>1274.82</v>
      </c>
      <c r="O177" s="9">
        <v>0</v>
      </c>
      <c r="Q177" s="9">
        <f aca="true" t="shared" si="66" ref="Q177:Q208">(+M177-O177)</f>
        <v>1274.82</v>
      </c>
      <c r="S177" s="21" t="str">
        <f aca="true" t="shared" si="67" ref="S177:S208">IF(O177&lt;0,IF(Q177=0,0,IF(OR(O177=0,M177=0),"N.M.",IF(ABS(Q177/O177)&gt;=10,"N.M.",Q177/(-O177)))),IF(Q177=0,0,IF(OR(O177=0,M177=0),"N.M.",IF(ABS(Q177/O177)&gt;=10,"N.M.",Q177/O177))))</f>
        <v>N.M.</v>
      </c>
      <c r="U177" s="9">
        <v>1274.82</v>
      </c>
      <c r="W177" s="9">
        <v>0</v>
      </c>
      <c r="Y177" s="9">
        <f aca="true" t="shared" si="68" ref="Y177:Y208">(+U177-W177)</f>
        <v>1274.82</v>
      </c>
      <c r="AA177" s="21" t="str">
        <f aca="true" t="shared" si="69" ref="AA177:AA208">IF(W177&lt;0,IF(Y177=0,0,IF(OR(W177=0,U177=0),"N.M.",IF(ABS(Y177/W177)&gt;=10,"N.M.",Y177/(-W177)))),IF(Y177=0,0,IF(OR(W177=0,U177=0),"N.M.",IF(ABS(Y177/W177)&gt;=10,"N.M.",Y177/W177))))</f>
        <v>N.M.</v>
      </c>
      <c r="AC177" s="9">
        <v>0</v>
      </c>
      <c r="AE177" s="9">
        <v>0</v>
      </c>
      <c r="AG177" s="9">
        <f aca="true" t="shared" si="70" ref="AG177:AG208">(+AC177-AE177)</f>
        <v>0</v>
      </c>
      <c r="AI177" s="21">
        <f aca="true" t="shared" si="71" ref="AI177:AI208">IF(AE177&lt;0,IF(AG177=0,0,IF(OR(AE177=0,AC177=0),"N.M.",IF(ABS(AG177/AE177)&gt;=10,"N.M.",AG177/(-AE177)))),IF(AG177=0,0,IF(OR(AE177=0,AC177=0),"N.M.",IF(ABS(AG177/AE177)&gt;=10,"N.M.",AG177/AE177))))</f>
        <v>0</v>
      </c>
    </row>
    <row r="178" spans="1:35" ht="12.75" outlineLevel="1">
      <c r="A178" s="1" t="s">
        <v>409</v>
      </c>
      <c r="B178" s="16" t="s">
        <v>410</v>
      </c>
      <c r="C178" s="1" t="s">
        <v>1181</v>
      </c>
      <c r="E178" s="5">
        <v>-155</v>
      </c>
      <c r="G178" s="5">
        <v>-155</v>
      </c>
      <c r="I178" s="9">
        <f t="shared" si="64"/>
        <v>0</v>
      </c>
      <c r="K178" s="21">
        <f t="shared" si="65"/>
        <v>0</v>
      </c>
      <c r="M178" s="9">
        <v>-466</v>
      </c>
      <c r="O178" s="9">
        <v>-447</v>
      </c>
      <c r="Q178" s="9">
        <f t="shared" si="66"/>
        <v>-19</v>
      </c>
      <c r="S178" s="21">
        <f t="shared" si="67"/>
        <v>-0.042505592841163314</v>
      </c>
      <c r="U178" s="9">
        <v>-311</v>
      </c>
      <c r="W178" s="9">
        <v>-311</v>
      </c>
      <c r="Y178" s="9">
        <f t="shared" si="68"/>
        <v>0</v>
      </c>
      <c r="AA178" s="21">
        <f t="shared" si="69"/>
        <v>0</v>
      </c>
      <c r="AC178" s="9">
        <v>-1861</v>
      </c>
      <c r="AE178" s="9">
        <v>-1671</v>
      </c>
      <c r="AG178" s="9">
        <f t="shared" si="70"/>
        <v>-190</v>
      </c>
      <c r="AI178" s="21">
        <f t="shared" si="71"/>
        <v>-0.11370436864153202</v>
      </c>
    </row>
    <row r="179" spans="1:35" ht="12.75" outlineLevel="1">
      <c r="A179" s="1" t="s">
        <v>411</v>
      </c>
      <c r="B179" s="16" t="s">
        <v>412</v>
      </c>
      <c r="C179" s="1" t="s">
        <v>1182</v>
      </c>
      <c r="E179" s="5">
        <v>0</v>
      </c>
      <c r="G179" s="5">
        <v>0</v>
      </c>
      <c r="I179" s="9">
        <f t="shared" si="64"/>
        <v>0</v>
      </c>
      <c r="K179" s="21">
        <f t="shared" si="65"/>
        <v>0</v>
      </c>
      <c r="M179" s="9">
        <v>-264522.07</v>
      </c>
      <c r="O179" s="9">
        <v>0</v>
      </c>
      <c r="Q179" s="9">
        <f t="shared" si="66"/>
        <v>-264522.07</v>
      </c>
      <c r="S179" s="21" t="str">
        <f t="shared" si="67"/>
        <v>N.M.</v>
      </c>
      <c r="U179" s="9">
        <v>0</v>
      </c>
      <c r="W179" s="9">
        <v>0</v>
      </c>
      <c r="Y179" s="9">
        <f t="shared" si="68"/>
        <v>0</v>
      </c>
      <c r="AA179" s="21">
        <f t="shared" si="69"/>
        <v>0</v>
      </c>
      <c r="AC179" s="9">
        <v>0</v>
      </c>
      <c r="AE179" s="9">
        <v>0</v>
      </c>
      <c r="AG179" s="9">
        <f t="shared" si="70"/>
        <v>0</v>
      </c>
      <c r="AI179" s="21">
        <f t="shared" si="71"/>
        <v>0</v>
      </c>
    </row>
    <row r="180" spans="1:35" ht="12.75" outlineLevel="1">
      <c r="A180" s="1" t="s">
        <v>413</v>
      </c>
      <c r="B180" s="16" t="s">
        <v>414</v>
      </c>
      <c r="C180" s="1" t="s">
        <v>1183</v>
      </c>
      <c r="E180" s="5">
        <v>123295.46</v>
      </c>
      <c r="G180" s="5">
        <v>240946.89</v>
      </c>
      <c r="I180" s="9">
        <f t="shared" si="64"/>
        <v>-117651.43000000001</v>
      </c>
      <c r="K180" s="21">
        <f t="shared" si="65"/>
        <v>-0.48828781313591557</v>
      </c>
      <c r="M180" s="9">
        <v>449083.98000000004</v>
      </c>
      <c r="O180" s="9">
        <v>678128.52</v>
      </c>
      <c r="Q180" s="9">
        <f t="shared" si="66"/>
        <v>-229044.53999999998</v>
      </c>
      <c r="S180" s="21">
        <f t="shared" si="67"/>
        <v>-0.3377597804026882</v>
      </c>
      <c r="U180" s="9">
        <v>288492.34</v>
      </c>
      <c r="W180" s="9">
        <v>466449.54000000004</v>
      </c>
      <c r="Y180" s="9">
        <f t="shared" si="68"/>
        <v>-177957.2</v>
      </c>
      <c r="AA180" s="21">
        <f t="shared" si="69"/>
        <v>-0.3815143648764237</v>
      </c>
      <c r="AC180" s="9">
        <v>1764828.95</v>
      </c>
      <c r="AE180" s="9">
        <v>2518023.8200000003</v>
      </c>
      <c r="AG180" s="9">
        <f t="shared" si="70"/>
        <v>-753194.8700000003</v>
      </c>
      <c r="AI180" s="21">
        <f t="shared" si="71"/>
        <v>-0.2991214237202888</v>
      </c>
    </row>
    <row r="181" spans="1:35" ht="12.75" outlineLevel="1">
      <c r="A181" s="1" t="s">
        <v>415</v>
      </c>
      <c r="B181" s="16" t="s">
        <v>416</v>
      </c>
      <c r="C181" s="1" t="s">
        <v>1184</v>
      </c>
      <c r="E181" s="5">
        <v>106104.29000000001</v>
      </c>
      <c r="G181" s="5">
        <v>116137.02</v>
      </c>
      <c r="I181" s="9">
        <f t="shared" si="64"/>
        <v>-10032.729999999996</v>
      </c>
      <c r="K181" s="21">
        <f t="shared" si="65"/>
        <v>-0.08638701079121881</v>
      </c>
      <c r="M181" s="9">
        <v>373666.48</v>
      </c>
      <c r="O181" s="9">
        <v>346223.86</v>
      </c>
      <c r="Q181" s="9">
        <f t="shared" si="66"/>
        <v>27442.619999999995</v>
      </c>
      <c r="S181" s="21">
        <f t="shared" si="67"/>
        <v>0.0792626481606438</v>
      </c>
      <c r="U181" s="9">
        <v>230618.94</v>
      </c>
      <c r="W181" s="9">
        <v>246070.71</v>
      </c>
      <c r="Y181" s="9">
        <f t="shared" si="68"/>
        <v>-15451.76999999999</v>
      </c>
      <c r="AA181" s="21">
        <f t="shared" si="69"/>
        <v>-0.06279402371781669</v>
      </c>
      <c r="AC181" s="9">
        <v>1280817.25</v>
      </c>
      <c r="AE181" s="9">
        <v>1281951.78</v>
      </c>
      <c r="AG181" s="9">
        <f t="shared" si="70"/>
        <v>-1134.530000000028</v>
      </c>
      <c r="AI181" s="21">
        <f t="shared" si="71"/>
        <v>-0.0008850020864279528</v>
      </c>
    </row>
    <row r="182" spans="1:35" ht="12.75" outlineLevel="1">
      <c r="A182" s="1" t="s">
        <v>417</v>
      </c>
      <c r="B182" s="16" t="s">
        <v>418</v>
      </c>
      <c r="C182" s="1" t="s">
        <v>1185</v>
      </c>
      <c r="E182" s="5">
        <v>376095.86</v>
      </c>
      <c r="G182" s="5">
        <v>564517.169</v>
      </c>
      <c r="I182" s="9">
        <f t="shared" si="64"/>
        <v>-188421.309</v>
      </c>
      <c r="K182" s="21">
        <f t="shared" si="65"/>
        <v>-0.333774275340065</v>
      </c>
      <c r="M182" s="9">
        <v>1616644.03</v>
      </c>
      <c r="O182" s="9">
        <v>1277359.8029999998</v>
      </c>
      <c r="Q182" s="9">
        <f t="shared" si="66"/>
        <v>339284.2270000002</v>
      </c>
      <c r="S182" s="21">
        <f t="shared" si="67"/>
        <v>0.2656136714206594</v>
      </c>
      <c r="U182" s="9">
        <v>1101410.86</v>
      </c>
      <c r="W182" s="9">
        <v>911114.391</v>
      </c>
      <c r="Y182" s="9">
        <f t="shared" si="68"/>
        <v>190296.46900000016</v>
      </c>
      <c r="AA182" s="21">
        <f t="shared" si="69"/>
        <v>0.2088612262957881</v>
      </c>
      <c r="AC182" s="9">
        <v>5647526.405</v>
      </c>
      <c r="AE182" s="9">
        <v>4607074.6620000005</v>
      </c>
      <c r="AG182" s="9">
        <f t="shared" si="70"/>
        <v>1040451.7429999998</v>
      </c>
      <c r="AI182" s="21">
        <f t="shared" si="71"/>
        <v>0.22583782971477262</v>
      </c>
    </row>
    <row r="183" spans="1:35" ht="12.75" outlineLevel="1">
      <c r="A183" s="1" t="s">
        <v>419</v>
      </c>
      <c r="B183" s="16" t="s">
        <v>420</v>
      </c>
      <c r="C183" s="1" t="s">
        <v>1186</v>
      </c>
      <c r="E183" s="5">
        <v>20459.99</v>
      </c>
      <c r="G183" s="5">
        <v>14864.6</v>
      </c>
      <c r="I183" s="9">
        <f t="shared" si="64"/>
        <v>5595.390000000001</v>
      </c>
      <c r="K183" s="21">
        <f t="shared" si="65"/>
        <v>0.3764238526431926</v>
      </c>
      <c r="M183" s="9">
        <v>20459.99</v>
      </c>
      <c r="O183" s="9">
        <v>14864.6</v>
      </c>
      <c r="Q183" s="9">
        <f t="shared" si="66"/>
        <v>5595.390000000001</v>
      </c>
      <c r="S183" s="21">
        <f t="shared" si="67"/>
        <v>0.3764238526431926</v>
      </c>
      <c r="U183" s="9">
        <v>20459.99</v>
      </c>
      <c r="W183" s="9">
        <v>14864.6</v>
      </c>
      <c r="Y183" s="9">
        <f t="shared" si="68"/>
        <v>5595.390000000001</v>
      </c>
      <c r="AA183" s="21">
        <f t="shared" si="69"/>
        <v>0.3764238526431926</v>
      </c>
      <c r="AC183" s="9">
        <v>21917.205</v>
      </c>
      <c r="AE183" s="9">
        <v>14864.6</v>
      </c>
      <c r="AG183" s="9">
        <f t="shared" si="70"/>
        <v>7052.605000000001</v>
      </c>
      <c r="AI183" s="21">
        <f t="shared" si="71"/>
        <v>0.4744564266781482</v>
      </c>
    </row>
    <row r="184" spans="1:35" ht="12.75" outlineLevel="1">
      <c r="A184" s="1" t="s">
        <v>421</v>
      </c>
      <c r="B184" s="16" t="s">
        <v>422</v>
      </c>
      <c r="C184" s="1" t="s">
        <v>1187</v>
      </c>
      <c r="E184" s="5">
        <v>122834.34</v>
      </c>
      <c r="G184" s="5">
        <v>178166.121</v>
      </c>
      <c r="I184" s="9">
        <f t="shared" si="64"/>
        <v>-55331.78100000002</v>
      </c>
      <c r="K184" s="21">
        <f t="shared" si="65"/>
        <v>-0.31056286509150643</v>
      </c>
      <c r="M184" s="9">
        <v>462107.74</v>
      </c>
      <c r="O184" s="9">
        <v>392355.973</v>
      </c>
      <c r="Q184" s="9">
        <f t="shared" si="66"/>
        <v>69751.76699999999</v>
      </c>
      <c r="S184" s="21">
        <f t="shared" si="67"/>
        <v>0.17777674305980298</v>
      </c>
      <c r="U184" s="9">
        <v>312503.75</v>
      </c>
      <c r="W184" s="9">
        <v>250920.421</v>
      </c>
      <c r="Y184" s="9">
        <f t="shared" si="68"/>
        <v>61583.329</v>
      </c>
      <c r="AA184" s="21">
        <f t="shared" si="69"/>
        <v>0.24542972132188476</v>
      </c>
      <c r="AC184" s="9">
        <v>1809733.499</v>
      </c>
      <c r="AE184" s="9">
        <v>1400154.6970000002</v>
      </c>
      <c r="AG184" s="9">
        <f t="shared" si="70"/>
        <v>409578.8019999999</v>
      </c>
      <c r="AI184" s="21">
        <f t="shared" si="71"/>
        <v>0.2925239638716863</v>
      </c>
    </row>
    <row r="185" spans="1:35" ht="12.75" outlineLevel="1">
      <c r="A185" s="1" t="s">
        <v>423</v>
      </c>
      <c r="B185" s="16" t="s">
        <v>424</v>
      </c>
      <c r="C185" s="1" t="s">
        <v>1188</v>
      </c>
      <c r="E185" s="5">
        <v>-0.11</v>
      </c>
      <c r="G185" s="5">
        <v>0</v>
      </c>
      <c r="I185" s="9">
        <f t="shared" si="64"/>
        <v>-0.11</v>
      </c>
      <c r="K185" s="21" t="str">
        <f t="shared" si="65"/>
        <v>N.M.</v>
      </c>
      <c r="M185" s="9">
        <v>1.83</v>
      </c>
      <c r="O185" s="9">
        <v>0</v>
      </c>
      <c r="Q185" s="9">
        <f t="shared" si="66"/>
        <v>1.83</v>
      </c>
      <c r="S185" s="21" t="str">
        <f t="shared" si="67"/>
        <v>N.M.</v>
      </c>
      <c r="U185" s="9">
        <v>1.83</v>
      </c>
      <c r="W185" s="9">
        <v>0</v>
      </c>
      <c r="Y185" s="9">
        <f t="shared" si="68"/>
        <v>1.83</v>
      </c>
      <c r="AA185" s="21" t="str">
        <f t="shared" si="69"/>
        <v>N.M.</v>
      </c>
      <c r="AC185" s="9">
        <v>1.83</v>
      </c>
      <c r="AE185" s="9">
        <v>0</v>
      </c>
      <c r="AG185" s="9">
        <f t="shared" si="70"/>
        <v>1.83</v>
      </c>
      <c r="AI185" s="21" t="str">
        <f t="shared" si="71"/>
        <v>N.M.</v>
      </c>
    </row>
    <row r="186" spans="1:35" ht="12.75" outlineLevel="1">
      <c r="A186" s="1" t="s">
        <v>425</v>
      </c>
      <c r="B186" s="16" t="s">
        <v>426</v>
      </c>
      <c r="C186" s="1" t="s">
        <v>1189</v>
      </c>
      <c r="E186" s="5">
        <v>310469.56</v>
      </c>
      <c r="G186" s="5">
        <v>0</v>
      </c>
      <c r="I186" s="9">
        <f t="shared" si="64"/>
        <v>310469.56</v>
      </c>
      <c r="K186" s="21" t="str">
        <f t="shared" si="65"/>
        <v>N.M.</v>
      </c>
      <c r="M186" s="9">
        <v>964511.58</v>
      </c>
      <c r="O186" s="9">
        <v>0</v>
      </c>
      <c r="Q186" s="9">
        <f t="shared" si="66"/>
        <v>964511.58</v>
      </c>
      <c r="S186" s="21" t="str">
        <f t="shared" si="67"/>
        <v>N.M.</v>
      </c>
      <c r="U186" s="9">
        <v>729465.33</v>
      </c>
      <c r="W186" s="9">
        <v>0</v>
      </c>
      <c r="Y186" s="9">
        <f t="shared" si="68"/>
        <v>729465.33</v>
      </c>
      <c r="AA186" s="21" t="str">
        <f t="shared" si="69"/>
        <v>N.M.</v>
      </c>
      <c r="AC186" s="9">
        <v>3192579.74</v>
      </c>
      <c r="AE186" s="9">
        <v>1729129.8399999999</v>
      </c>
      <c r="AG186" s="9">
        <f t="shared" si="70"/>
        <v>1463449.9000000004</v>
      </c>
      <c r="AI186" s="21">
        <f t="shared" si="71"/>
        <v>0.846350497311411</v>
      </c>
    </row>
    <row r="187" spans="1:35" ht="12.75" outlineLevel="1">
      <c r="A187" s="1" t="s">
        <v>427</v>
      </c>
      <c r="B187" s="16" t="s">
        <v>428</v>
      </c>
      <c r="C187" s="1" t="s">
        <v>1190</v>
      </c>
      <c r="E187" s="5">
        <v>7.45</v>
      </c>
      <c r="G187" s="5">
        <v>0</v>
      </c>
      <c r="I187" s="9">
        <f t="shared" si="64"/>
        <v>7.45</v>
      </c>
      <c r="K187" s="21" t="str">
        <f t="shared" si="65"/>
        <v>N.M.</v>
      </c>
      <c r="M187" s="9">
        <v>11.71</v>
      </c>
      <c r="O187" s="9">
        <v>0</v>
      </c>
      <c r="Q187" s="9">
        <f t="shared" si="66"/>
        <v>11.71</v>
      </c>
      <c r="S187" s="21" t="str">
        <f t="shared" si="67"/>
        <v>N.M.</v>
      </c>
      <c r="U187" s="9">
        <v>-8.59</v>
      </c>
      <c r="W187" s="9">
        <v>0</v>
      </c>
      <c r="Y187" s="9">
        <f t="shared" si="68"/>
        <v>-8.59</v>
      </c>
      <c r="AA187" s="21" t="str">
        <f t="shared" si="69"/>
        <v>N.M.</v>
      </c>
      <c r="AC187" s="9">
        <v>11.71</v>
      </c>
      <c r="AE187" s="9">
        <v>0</v>
      </c>
      <c r="AG187" s="9">
        <f t="shared" si="70"/>
        <v>11.71</v>
      </c>
      <c r="AI187" s="21" t="str">
        <f t="shared" si="71"/>
        <v>N.M.</v>
      </c>
    </row>
    <row r="188" spans="1:35" ht="12.75" outlineLevel="1">
      <c r="A188" s="1" t="s">
        <v>429</v>
      </c>
      <c r="B188" s="16" t="s">
        <v>430</v>
      </c>
      <c r="C188" s="1" t="s">
        <v>1191</v>
      </c>
      <c r="E188" s="5">
        <v>10253.75</v>
      </c>
      <c r="G188" s="5">
        <v>3591.983</v>
      </c>
      <c r="I188" s="9">
        <f t="shared" si="64"/>
        <v>6661.767</v>
      </c>
      <c r="K188" s="21">
        <f t="shared" si="65"/>
        <v>1.854620971201701</v>
      </c>
      <c r="M188" s="9">
        <v>24519.39</v>
      </c>
      <c r="O188" s="9">
        <v>12248.757000000001</v>
      </c>
      <c r="Q188" s="9">
        <f t="shared" si="66"/>
        <v>12270.632999999998</v>
      </c>
      <c r="S188" s="21">
        <f t="shared" si="67"/>
        <v>1.001785977140374</v>
      </c>
      <c r="U188" s="9">
        <v>15959.62</v>
      </c>
      <c r="W188" s="9">
        <v>6721.233</v>
      </c>
      <c r="Y188" s="9">
        <f t="shared" si="68"/>
        <v>9238.387</v>
      </c>
      <c r="AA188" s="21">
        <f t="shared" si="69"/>
        <v>1.3745077726066037</v>
      </c>
      <c r="AC188" s="9">
        <v>77832.672</v>
      </c>
      <c r="AE188" s="9">
        <v>57977.367</v>
      </c>
      <c r="AG188" s="9">
        <f t="shared" si="70"/>
        <v>19855.305000000008</v>
      </c>
      <c r="AI188" s="21">
        <f t="shared" si="71"/>
        <v>0.3424664835158866</v>
      </c>
    </row>
    <row r="189" spans="1:35" ht="12.75" outlineLevel="1">
      <c r="A189" s="1" t="s">
        <v>431</v>
      </c>
      <c r="B189" s="16" t="s">
        <v>432</v>
      </c>
      <c r="C189" s="1" t="s">
        <v>1192</v>
      </c>
      <c r="E189" s="5">
        <v>320062.12</v>
      </c>
      <c r="G189" s="5">
        <v>232160.927</v>
      </c>
      <c r="I189" s="9">
        <f t="shared" si="64"/>
        <v>87901.193</v>
      </c>
      <c r="K189" s="21">
        <f t="shared" si="65"/>
        <v>0.3786218212335102</v>
      </c>
      <c r="M189" s="9">
        <v>830485.32</v>
      </c>
      <c r="O189" s="9">
        <v>828340.817</v>
      </c>
      <c r="Q189" s="9">
        <f t="shared" si="66"/>
        <v>2144.5029999999097</v>
      </c>
      <c r="S189" s="21">
        <f t="shared" si="67"/>
        <v>0.0025889138335192163</v>
      </c>
      <c r="U189" s="9">
        <v>-141932.17</v>
      </c>
      <c r="W189" s="9">
        <v>585605.618</v>
      </c>
      <c r="Y189" s="9">
        <f t="shared" si="68"/>
        <v>-727537.7880000001</v>
      </c>
      <c r="AA189" s="21">
        <f t="shared" si="69"/>
        <v>-1.2423681837014071</v>
      </c>
      <c r="AC189" s="9">
        <v>5363403.545</v>
      </c>
      <c r="AE189" s="9">
        <v>3755804.262</v>
      </c>
      <c r="AG189" s="9">
        <f t="shared" si="70"/>
        <v>1607599.2829999998</v>
      </c>
      <c r="AI189" s="21">
        <f t="shared" si="71"/>
        <v>0.4280306349468645</v>
      </c>
    </row>
    <row r="190" spans="1:35" ht="12.75" outlineLevel="1">
      <c r="A190" s="1" t="s">
        <v>433</v>
      </c>
      <c r="B190" s="16" t="s">
        <v>434</v>
      </c>
      <c r="C190" s="1" t="s">
        <v>1193</v>
      </c>
      <c r="E190" s="5">
        <v>1291</v>
      </c>
      <c r="G190" s="5">
        <v>631</v>
      </c>
      <c r="I190" s="9">
        <f t="shared" si="64"/>
        <v>660</v>
      </c>
      <c r="K190" s="21">
        <f t="shared" si="65"/>
        <v>1.045958795562599</v>
      </c>
      <c r="M190" s="9">
        <v>1866</v>
      </c>
      <c r="O190" s="9">
        <v>3310</v>
      </c>
      <c r="Q190" s="9">
        <f t="shared" si="66"/>
        <v>-1444</v>
      </c>
      <c r="S190" s="21">
        <f t="shared" si="67"/>
        <v>-0.4362537764350453</v>
      </c>
      <c r="U190" s="9">
        <v>1599</v>
      </c>
      <c r="W190" s="9">
        <v>1924</v>
      </c>
      <c r="Y190" s="9">
        <f t="shared" si="68"/>
        <v>-325</v>
      </c>
      <c r="AA190" s="21">
        <f t="shared" si="69"/>
        <v>-0.16891891891891891</v>
      </c>
      <c r="AC190" s="9">
        <v>6283</v>
      </c>
      <c r="AE190" s="9">
        <v>9308</v>
      </c>
      <c r="AG190" s="9">
        <f t="shared" si="70"/>
        <v>-3025</v>
      </c>
      <c r="AI190" s="21">
        <f t="shared" si="71"/>
        <v>-0.32498925655350236</v>
      </c>
    </row>
    <row r="191" spans="1:35" ht="12.75" outlineLevel="1">
      <c r="A191" s="1" t="s">
        <v>435</v>
      </c>
      <c r="B191" s="16" t="s">
        <v>436</v>
      </c>
      <c r="C191" s="1" t="s">
        <v>1194</v>
      </c>
      <c r="E191" s="5">
        <v>0</v>
      </c>
      <c r="G191" s="5">
        <v>140.78</v>
      </c>
      <c r="I191" s="9">
        <f t="shared" si="64"/>
        <v>-140.78</v>
      </c>
      <c r="K191" s="21" t="str">
        <f t="shared" si="65"/>
        <v>N.M.</v>
      </c>
      <c r="M191" s="9">
        <v>0</v>
      </c>
      <c r="O191" s="9">
        <v>140.78</v>
      </c>
      <c r="Q191" s="9">
        <f t="shared" si="66"/>
        <v>-140.78</v>
      </c>
      <c r="S191" s="21" t="str">
        <f t="shared" si="67"/>
        <v>N.M.</v>
      </c>
      <c r="U191" s="9">
        <v>0</v>
      </c>
      <c r="W191" s="9">
        <v>140.78</v>
      </c>
      <c r="Y191" s="9">
        <f t="shared" si="68"/>
        <v>-140.78</v>
      </c>
      <c r="AA191" s="21" t="str">
        <f t="shared" si="69"/>
        <v>N.M.</v>
      </c>
      <c r="AC191" s="9">
        <v>-140.78</v>
      </c>
      <c r="AE191" s="9">
        <v>49.14</v>
      </c>
      <c r="AG191" s="9">
        <f t="shared" si="70"/>
        <v>-189.92000000000002</v>
      </c>
      <c r="AI191" s="21">
        <f t="shared" si="71"/>
        <v>-3.864875864875865</v>
      </c>
    </row>
    <row r="192" spans="1:35" ht="12.75" outlineLevel="1">
      <c r="A192" s="1" t="s">
        <v>437</v>
      </c>
      <c r="B192" s="16" t="s">
        <v>438</v>
      </c>
      <c r="C192" s="1" t="s">
        <v>1195</v>
      </c>
      <c r="E192" s="5">
        <v>0</v>
      </c>
      <c r="G192" s="5">
        <v>0</v>
      </c>
      <c r="I192" s="9">
        <f t="shared" si="64"/>
        <v>0</v>
      </c>
      <c r="K192" s="21">
        <f t="shared" si="65"/>
        <v>0</v>
      </c>
      <c r="M192" s="9">
        <v>0</v>
      </c>
      <c r="O192" s="9">
        <v>-8.49</v>
      </c>
      <c r="Q192" s="9">
        <f t="shared" si="66"/>
        <v>8.49</v>
      </c>
      <c r="S192" s="21" t="str">
        <f t="shared" si="67"/>
        <v>N.M.</v>
      </c>
      <c r="U192" s="9">
        <v>0</v>
      </c>
      <c r="W192" s="9">
        <v>-8.49</v>
      </c>
      <c r="Y192" s="9">
        <f t="shared" si="68"/>
        <v>8.49</v>
      </c>
      <c r="AA192" s="21" t="str">
        <f t="shared" si="69"/>
        <v>N.M.</v>
      </c>
      <c r="AC192" s="9">
        <v>-85479.74</v>
      </c>
      <c r="AE192" s="9">
        <v>4230161.51</v>
      </c>
      <c r="AG192" s="9">
        <f t="shared" si="70"/>
        <v>-4315641.25</v>
      </c>
      <c r="AI192" s="21">
        <f t="shared" si="71"/>
        <v>-1.0202072048071753</v>
      </c>
    </row>
    <row r="193" spans="1:35" ht="12.75" outlineLevel="1">
      <c r="A193" s="1" t="s">
        <v>439</v>
      </c>
      <c r="B193" s="16" t="s">
        <v>440</v>
      </c>
      <c r="C193" s="1" t="s">
        <v>1196</v>
      </c>
      <c r="E193" s="5">
        <v>0</v>
      </c>
      <c r="G193" s="5">
        <v>0</v>
      </c>
      <c r="I193" s="9">
        <f t="shared" si="64"/>
        <v>0</v>
      </c>
      <c r="K193" s="21">
        <f t="shared" si="65"/>
        <v>0</v>
      </c>
      <c r="M193" s="9">
        <v>17214.97</v>
      </c>
      <c r="O193" s="9">
        <v>0</v>
      </c>
      <c r="Q193" s="9">
        <f t="shared" si="66"/>
        <v>17214.97</v>
      </c>
      <c r="S193" s="21" t="str">
        <f t="shared" si="67"/>
        <v>N.M.</v>
      </c>
      <c r="U193" s="9">
        <v>26.650000000000002</v>
      </c>
      <c r="W193" s="9">
        <v>0</v>
      </c>
      <c r="Y193" s="9">
        <f t="shared" si="68"/>
        <v>26.650000000000002</v>
      </c>
      <c r="AA193" s="21" t="str">
        <f t="shared" si="69"/>
        <v>N.M.</v>
      </c>
      <c r="AC193" s="9">
        <v>17214.97</v>
      </c>
      <c r="AE193" s="9">
        <v>0</v>
      </c>
      <c r="AG193" s="9">
        <f t="shared" si="70"/>
        <v>17214.97</v>
      </c>
      <c r="AI193" s="21" t="str">
        <f t="shared" si="71"/>
        <v>N.M.</v>
      </c>
    </row>
    <row r="194" spans="1:35" ht="12.75" outlineLevel="1">
      <c r="A194" s="1" t="s">
        <v>441</v>
      </c>
      <c r="B194" s="16" t="s">
        <v>442</v>
      </c>
      <c r="C194" s="1" t="s">
        <v>1197</v>
      </c>
      <c r="E194" s="5">
        <v>3.87</v>
      </c>
      <c r="G194" s="5">
        <v>0</v>
      </c>
      <c r="I194" s="9">
        <f t="shared" si="64"/>
        <v>3.87</v>
      </c>
      <c r="K194" s="21" t="str">
        <f t="shared" si="65"/>
        <v>N.M.</v>
      </c>
      <c r="M194" s="9">
        <v>19.1</v>
      </c>
      <c r="O194" s="9">
        <v>0</v>
      </c>
      <c r="Q194" s="9">
        <f t="shared" si="66"/>
        <v>19.1</v>
      </c>
      <c r="S194" s="21" t="str">
        <f t="shared" si="67"/>
        <v>N.M.</v>
      </c>
      <c r="U194" s="9">
        <v>19.1</v>
      </c>
      <c r="W194" s="9">
        <v>0</v>
      </c>
      <c r="Y194" s="9">
        <f t="shared" si="68"/>
        <v>19.1</v>
      </c>
      <c r="AA194" s="21" t="str">
        <f t="shared" si="69"/>
        <v>N.M.</v>
      </c>
      <c r="AC194" s="9">
        <v>19.1</v>
      </c>
      <c r="AE194" s="9">
        <v>0</v>
      </c>
      <c r="AG194" s="9">
        <f t="shared" si="70"/>
        <v>19.1</v>
      </c>
      <c r="AI194" s="21" t="str">
        <f t="shared" si="71"/>
        <v>N.M.</v>
      </c>
    </row>
    <row r="195" spans="1:35" ht="12.75" outlineLevel="1">
      <c r="A195" s="1" t="s">
        <v>443</v>
      </c>
      <c r="B195" s="16" t="s">
        <v>444</v>
      </c>
      <c r="C195" s="1" t="s">
        <v>1198</v>
      </c>
      <c r="E195" s="5">
        <v>100928.87</v>
      </c>
      <c r="G195" s="5">
        <v>153079.76</v>
      </c>
      <c r="I195" s="9">
        <f t="shared" si="64"/>
        <v>-52150.890000000014</v>
      </c>
      <c r="K195" s="21">
        <f t="shared" si="65"/>
        <v>-0.3406778923614723</v>
      </c>
      <c r="M195" s="9">
        <v>312684.65</v>
      </c>
      <c r="O195" s="9">
        <v>466607.8</v>
      </c>
      <c r="Q195" s="9">
        <f t="shared" si="66"/>
        <v>-153923.14999999997</v>
      </c>
      <c r="S195" s="21">
        <f t="shared" si="67"/>
        <v>-0.3298769330474115</v>
      </c>
      <c r="U195" s="9">
        <v>235018.31</v>
      </c>
      <c r="W195" s="9">
        <v>366974.8</v>
      </c>
      <c r="Y195" s="9">
        <f t="shared" si="68"/>
        <v>-131956.49</v>
      </c>
      <c r="AA195" s="21">
        <f t="shared" si="69"/>
        <v>-0.3595791591139228</v>
      </c>
      <c r="AC195" s="9">
        <v>1704819.9500000002</v>
      </c>
      <c r="AE195" s="9">
        <v>2043362.27</v>
      </c>
      <c r="AG195" s="9">
        <f t="shared" si="70"/>
        <v>-338542.31999999983</v>
      </c>
      <c r="AI195" s="21">
        <f t="shared" si="71"/>
        <v>-0.1656790501470891</v>
      </c>
    </row>
    <row r="196" spans="1:35" ht="12.75" outlineLevel="1">
      <c r="A196" s="1" t="s">
        <v>445</v>
      </c>
      <c r="B196" s="16" t="s">
        <v>446</v>
      </c>
      <c r="C196" s="1" t="s">
        <v>1199</v>
      </c>
      <c r="E196" s="5">
        <v>0</v>
      </c>
      <c r="G196" s="5">
        <v>0</v>
      </c>
      <c r="I196" s="9">
        <f t="shared" si="64"/>
        <v>0</v>
      </c>
      <c r="K196" s="21">
        <f t="shared" si="65"/>
        <v>0</v>
      </c>
      <c r="M196" s="9">
        <v>0</v>
      </c>
      <c r="O196" s="9">
        <v>0</v>
      </c>
      <c r="Q196" s="9">
        <f t="shared" si="66"/>
        <v>0</v>
      </c>
      <c r="S196" s="21">
        <f t="shared" si="67"/>
        <v>0</v>
      </c>
      <c r="U196" s="9">
        <v>0</v>
      </c>
      <c r="W196" s="9">
        <v>0</v>
      </c>
      <c r="Y196" s="9">
        <f t="shared" si="68"/>
        <v>0</v>
      </c>
      <c r="AA196" s="21">
        <f t="shared" si="69"/>
        <v>0</v>
      </c>
      <c r="AC196" s="9">
        <v>0</v>
      </c>
      <c r="AE196" s="9">
        <v>0.52</v>
      </c>
      <c r="AG196" s="9">
        <f t="shared" si="70"/>
        <v>-0.52</v>
      </c>
      <c r="AI196" s="21" t="str">
        <f t="shared" si="71"/>
        <v>N.M.</v>
      </c>
    </row>
    <row r="197" spans="1:35" ht="12.75" outlineLevel="1">
      <c r="A197" s="1" t="s">
        <v>447</v>
      </c>
      <c r="B197" s="16" t="s">
        <v>448</v>
      </c>
      <c r="C197" s="1" t="s">
        <v>1200</v>
      </c>
      <c r="E197" s="5">
        <v>0</v>
      </c>
      <c r="G197" s="5">
        <v>419.1</v>
      </c>
      <c r="I197" s="9">
        <f t="shared" si="64"/>
        <v>-419.1</v>
      </c>
      <c r="K197" s="21" t="str">
        <f t="shared" si="65"/>
        <v>N.M.</v>
      </c>
      <c r="M197" s="9">
        <v>-7924.24</v>
      </c>
      <c r="O197" s="9">
        <v>1303.57</v>
      </c>
      <c r="Q197" s="9">
        <f t="shared" si="66"/>
        <v>-9227.81</v>
      </c>
      <c r="S197" s="21">
        <f t="shared" si="67"/>
        <v>-7.0788757028774825</v>
      </c>
      <c r="U197" s="9">
        <v>0</v>
      </c>
      <c r="W197" s="9">
        <v>969.64</v>
      </c>
      <c r="Y197" s="9">
        <f t="shared" si="68"/>
        <v>-969.64</v>
      </c>
      <c r="AA197" s="21" t="str">
        <f t="shared" si="69"/>
        <v>N.M.</v>
      </c>
      <c r="AC197" s="9">
        <v>-969.64</v>
      </c>
      <c r="AE197" s="9">
        <v>4017.99</v>
      </c>
      <c r="AG197" s="9">
        <f t="shared" si="70"/>
        <v>-4987.63</v>
      </c>
      <c r="AI197" s="21">
        <f t="shared" si="71"/>
        <v>-1.241324642420713</v>
      </c>
    </row>
    <row r="198" spans="1:35" ht="12.75" outlineLevel="1">
      <c r="A198" s="1" t="s">
        <v>449</v>
      </c>
      <c r="B198" s="16" t="s">
        <v>450</v>
      </c>
      <c r="C198" s="1" t="s">
        <v>1201</v>
      </c>
      <c r="E198" s="5">
        <v>0</v>
      </c>
      <c r="G198" s="5">
        <v>0</v>
      </c>
      <c r="I198" s="9">
        <f t="shared" si="64"/>
        <v>0</v>
      </c>
      <c r="K198" s="21">
        <f t="shared" si="65"/>
        <v>0</v>
      </c>
      <c r="M198" s="9">
        <v>0</v>
      </c>
      <c r="O198" s="9">
        <v>0</v>
      </c>
      <c r="Q198" s="9">
        <f t="shared" si="66"/>
        <v>0</v>
      </c>
      <c r="S198" s="21">
        <f t="shared" si="67"/>
        <v>0</v>
      </c>
      <c r="U198" s="9">
        <v>0</v>
      </c>
      <c r="W198" s="9">
        <v>0</v>
      </c>
      <c r="Y198" s="9">
        <f t="shared" si="68"/>
        <v>0</v>
      </c>
      <c r="AA198" s="21">
        <f t="shared" si="69"/>
        <v>0</v>
      </c>
      <c r="AC198" s="9">
        <v>0</v>
      </c>
      <c r="AE198" s="9">
        <v>-27.88</v>
      </c>
      <c r="AG198" s="9">
        <f t="shared" si="70"/>
        <v>27.88</v>
      </c>
      <c r="AI198" s="21" t="str">
        <f t="shared" si="71"/>
        <v>N.M.</v>
      </c>
    </row>
    <row r="199" spans="1:35" ht="12.75" outlineLevel="1">
      <c r="A199" s="1" t="s">
        <v>451</v>
      </c>
      <c r="B199" s="16" t="s">
        <v>452</v>
      </c>
      <c r="C199" s="1" t="s">
        <v>1202</v>
      </c>
      <c r="E199" s="5">
        <v>31289.350000000002</v>
      </c>
      <c r="G199" s="5">
        <v>42448.49</v>
      </c>
      <c r="I199" s="9">
        <f t="shared" si="64"/>
        <v>-11159.139999999996</v>
      </c>
      <c r="K199" s="21">
        <f t="shared" si="65"/>
        <v>-0.26288661858172097</v>
      </c>
      <c r="M199" s="9">
        <v>107069.09000000001</v>
      </c>
      <c r="O199" s="9">
        <v>125779.1</v>
      </c>
      <c r="Q199" s="9">
        <f t="shared" si="66"/>
        <v>-18710.009999999995</v>
      </c>
      <c r="S199" s="21">
        <f t="shared" si="67"/>
        <v>-0.1487529327209369</v>
      </c>
      <c r="U199" s="9">
        <v>69428.29000000001</v>
      </c>
      <c r="W199" s="9">
        <v>77728.02</v>
      </c>
      <c r="Y199" s="9">
        <f t="shared" si="68"/>
        <v>-8299.729999999996</v>
      </c>
      <c r="AA199" s="21">
        <f t="shared" si="69"/>
        <v>-0.10677912546852468</v>
      </c>
      <c r="AC199" s="9">
        <v>396587.61</v>
      </c>
      <c r="AE199" s="9">
        <v>379929.98000000004</v>
      </c>
      <c r="AG199" s="9">
        <f t="shared" si="70"/>
        <v>16657.629999999946</v>
      </c>
      <c r="AI199" s="21">
        <f t="shared" si="71"/>
        <v>0.04384394724522646</v>
      </c>
    </row>
    <row r="200" spans="1:35" ht="12.75" outlineLevel="1">
      <c r="A200" s="1" t="s">
        <v>453</v>
      </c>
      <c r="B200" s="16" t="s">
        <v>454</v>
      </c>
      <c r="C200" s="1" t="s">
        <v>1203</v>
      </c>
      <c r="E200" s="5">
        <v>207439.56</v>
      </c>
      <c r="G200" s="5">
        <v>250129.24</v>
      </c>
      <c r="I200" s="9">
        <f t="shared" si="64"/>
        <v>-42689.67999999999</v>
      </c>
      <c r="K200" s="21">
        <f t="shared" si="65"/>
        <v>-0.17067049018339478</v>
      </c>
      <c r="M200" s="9">
        <v>809211.6300000001</v>
      </c>
      <c r="O200" s="9">
        <v>745705.69</v>
      </c>
      <c r="Q200" s="9">
        <f t="shared" si="66"/>
        <v>63505.94000000018</v>
      </c>
      <c r="S200" s="21">
        <f t="shared" si="67"/>
        <v>0.08516220387161078</v>
      </c>
      <c r="U200" s="9">
        <v>507394.03</v>
      </c>
      <c r="W200" s="9">
        <v>452786.94</v>
      </c>
      <c r="Y200" s="9">
        <f t="shared" si="68"/>
        <v>54607.090000000026</v>
      </c>
      <c r="AA200" s="21">
        <f t="shared" si="69"/>
        <v>0.12060217549560953</v>
      </c>
      <c r="AC200" s="9">
        <v>2598041.02</v>
      </c>
      <c r="AE200" s="9">
        <v>2720072.12</v>
      </c>
      <c r="AG200" s="9">
        <f t="shared" si="70"/>
        <v>-122031.1000000001</v>
      </c>
      <c r="AI200" s="21">
        <f t="shared" si="71"/>
        <v>-0.04486318546583246</v>
      </c>
    </row>
    <row r="201" spans="1:35" ht="12.75" outlineLevel="1">
      <c r="A201" s="1" t="s">
        <v>455</v>
      </c>
      <c r="B201" s="16" t="s">
        <v>456</v>
      </c>
      <c r="C201" s="1" t="s">
        <v>1204</v>
      </c>
      <c r="E201" s="5">
        <v>0</v>
      </c>
      <c r="G201" s="5">
        <v>0</v>
      </c>
      <c r="I201" s="9">
        <f t="shared" si="64"/>
        <v>0</v>
      </c>
      <c r="K201" s="21">
        <f t="shared" si="65"/>
        <v>0</v>
      </c>
      <c r="M201" s="9">
        <v>0</v>
      </c>
      <c r="O201" s="9">
        <v>0</v>
      </c>
      <c r="Q201" s="9">
        <f t="shared" si="66"/>
        <v>0</v>
      </c>
      <c r="S201" s="21">
        <f t="shared" si="67"/>
        <v>0</v>
      </c>
      <c r="U201" s="9">
        <v>0</v>
      </c>
      <c r="W201" s="9">
        <v>0</v>
      </c>
      <c r="Y201" s="9">
        <f t="shared" si="68"/>
        <v>0</v>
      </c>
      <c r="AA201" s="21">
        <f t="shared" si="69"/>
        <v>0</v>
      </c>
      <c r="AC201" s="9">
        <v>0</v>
      </c>
      <c r="AE201" s="9">
        <v>-453.53000000000003</v>
      </c>
      <c r="AG201" s="9">
        <f t="shared" si="70"/>
        <v>453.53000000000003</v>
      </c>
      <c r="AI201" s="21" t="str">
        <f t="shared" si="71"/>
        <v>N.M.</v>
      </c>
    </row>
    <row r="202" spans="1:35" ht="12.75" outlineLevel="1">
      <c r="A202" s="1" t="s">
        <v>457</v>
      </c>
      <c r="B202" s="16" t="s">
        <v>458</v>
      </c>
      <c r="C202" s="1" t="s">
        <v>1205</v>
      </c>
      <c r="E202" s="5">
        <v>17.38</v>
      </c>
      <c r="G202" s="5">
        <v>899.9300000000001</v>
      </c>
      <c r="I202" s="9">
        <f t="shared" si="64"/>
        <v>-882.5500000000001</v>
      </c>
      <c r="K202" s="21">
        <f t="shared" si="65"/>
        <v>-0.9806873867967508</v>
      </c>
      <c r="M202" s="9">
        <v>17.38</v>
      </c>
      <c r="O202" s="9">
        <v>2633.09</v>
      </c>
      <c r="Q202" s="9">
        <f t="shared" si="66"/>
        <v>-2615.71</v>
      </c>
      <c r="S202" s="21">
        <f t="shared" si="67"/>
        <v>-0.9933993900702216</v>
      </c>
      <c r="U202" s="9">
        <v>17.38</v>
      </c>
      <c r="W202" s="9">
        <v>911.8100000000001</v>
      </c>
      <c r="Y202" s="9">
        <f t="shared" si="68"/>
        <v>-894.4300000000001</v>
      </c>
      <c r="AA202" s="21">
        <f t="shared" si="69"/>
        <v>-0.9809390114168522</v>
      </c>
      <c r="AC202" s="9">
        <v>2137.2200000000003</v>
      </c>
      <c r="AE202" s="9">
        <v>2705.17</v>
      </c>
      <c r="AG202" s="9">
        <f t="shared" si="70"/>
        <v>-567.9499999999998</v>
      </c>
      <c r="AI202" s="21">
        <f t="shared" si="71"/>
        <v>-0.20994983679399068</v>
      </c>
    </row>
    <row r="203" spans="1:35" ht="12.75" outlineLevel="1">
      <c r="A203" s="1" t="s">
        <v>459</v>
      </c>
      <c r="B203" s="16" t="s">
        <v>460</v>
      </c>
      <c r="C203" s="1" t="s">
        <v>1206</v>
      </c>
      <c r="E203" s="5">
        <v>54</v>
      </c>
      <c r="G203" s="5">
        <v>0</v>
      </c>
      <c r="I203" s="9">
        <f t="shared" si="64"/>
        <v>54</v>
      </c>
      <c r="K203" s="21" t="str">
        <f t="shared" si="65"/>
        <v>N.M.</v>
      </c>
      <c r="M203" s="9">
        <v>76.18</v>
      </c>
      <c r="O203" s="9">
        <v>0</v>
      </c>
      <c r="Q203" s="9">
        <f t="shared" si="66"/>
        <v>76.18</v>
      </c>
      <c r="S203" s="21" t="str">
        <f t="shared" si="67"/>
        <v>N.M.</v>
      </c>
      <c r="U203" s="9">
        <v>92.68</v>
      </c>
      <c r="W203" s="9">
        <v>0</v>
      </c>
      <c r="Y203" s="9">
        <f t="shared" si="68"/>
        <v>92.68</v>
      </c>
      <c r="AA203" s="21" t="str">
        <f t="shared" si="69"/>
        <v>N.M.</v>
      </c>
      <c r="AC203" s="9">
        <v>152.18</v>
      </c>
      <c r="AE203" s="9">
        <v>0</v>
      </c>
      <c r="AG203" s="9">
        <f t="shared" si="70"/>
        <v>152.18</v>
      </c>
      <c r="AI203" s="21" t="str">
        <f t="shared" si="71"/>
        <v>N.M.</v>
      </c>
    </row>
    <row r="204" spans="1:35" ht="12.75" outlineLevel="1">
      <c r="A204" s="1" t="s">
        <v>461</v>
      </c>
      <c r="B204" s="16" t="s">
        <v>462</v>
      </c>
      <c r="C204" s="1" t="s">
        <v>1185</v>
      </c>
      <c r="E204" s="5">
        <v>44556.23</v>
      </c>
      <c r="G204" s="5">
        <v>59454.26</v>
      </c>
      <c r="I204" s="9">
        <f t="shared" si="64"/>
        <v>-14898.029999999999</v>
      </c>
      <c r="K204" s="21">
        <f t="shared" si="65"/>
        <v>-0.25057968932756036</v>
      </c>
      <c r="M204" s="9">
        <v>137178.71000000002</v>
      </c>
      <c r="O204" s="9">
        <v>157071.461</v>
      </c>
      <c r="Q204" s="9">
        <f t="shared" si="66"/>
        <v>-19892.75099999999</v>
      </c>
      <c r="S204" s="21">
        <f t="shared" si="67"/>
        <v>-0.12664777467117333</v>
      </c>
      <c r="U204" s="9">
        <v>99656.15000000001</v>
      </c>
      <c r="W204" s="9">
        <v>105987.468</v>
      </c>
      <c r="Y204" s="9">
        <f t="shared" si="68"/>
        <v>-6331.317999999985</v>
      </c>
      <c r="AA204" s="21">
        <f t="shared" si="69"/>
        <v>-0.0597364775239275</v>
      </c>
      <c r="AC204" s="9">
        <v>558507.516</v>
      </c>
      <c r="AE204" s="9">
        <v>452339.941</v>
      </c>
      <c r="AG204" s="9">
        <f t="shared" si="70"/>
        <v>106167.57499999995</v>
      </c>
      <c r="AI204" s="21">
        <f t="shared" si="71"/>
        <v>0.23470749623677373</v>
      </c>
    </row>
    <row r="205" spans="1:35" ht="12.75" outlineLevel="1">
      <c r="A205" s="1" t="s">
        <v>463</v>
      </c>
      <c r="B205" s="16" t="s">
        <v>464</v>
      </c>
      <c r="C205" s="1" t="s">
        <v>1207</v>
      </c>
      <c r="E205" s="5">
        <v>79.13</v>
      </c>
      <c r="G205" s="5">
        <v>50.11</v>
      </c>
      <c r="I205" s="9">
        <f t="shared" si="64"/>
        <v>29.019999999999996</v>
      </c>
      <c r="K205" s="21">
        <f t="shared" si="65"/>
        <v>0.5791259229694671</v>
      </c>
      <c r="M205" s="9">
        <v>226.76000000000002</v>
      </c>
      <c r="O205" s="9">
        <v>183.16</v>
      </c>
      <c r="Q205" s="9">
        <f t="shared" si="66"/>
        <v>43.60000000000002</v>
      </c>
      <c r="S205" s="21">
        <f t="shared" si="67"/>
        <v>0.23804324088228884</v>
      </c>
      <c r="U205" s="9">
        <v>98.4</v>
      </c>
      <c r="W205" s="9">
        <v>139.47</v>
      </c>
      <c r="Y205" s="9">
        <f t="shared" si="68"/>
        <v>-41.06999999999999</v>
      </c>
      <c r="AA205" s="21">
        <f t="shared" si="69"/>
        <v>-0.2944719294471929</v>
      </c>
      <c r="AC205" s="9">
        <v>1464.99</v>
      </c>
      <c r="AE205" s="9">
        <v>5216.513000000001</v>
      </c>
      <c r="AG205" s="9">
        <f t="shared" si="70"/>
        <v>-3751.523000000001</v>
      </c>
      <c r="AI205" s="21">
        <f t="shared" si="71"/>
        <v>-0.7191629734268851</v>
      </c>
    </row>
    <row r="206" spans="1:35" ht="12.75" outlineLevel="1">
      <c r="A206" s="1" t="s">
        <v>465</v>
      </c>
      <c r="B206" s="16" t="s">
        <v>466</v>
      </c>
      <c r="C206" s="1" t="s">
        <v>1208</v>
      </c>
      <c r="E206" s="5">
        <v>1288.1000000000001</v>
      </c>
      <c r="G206" s="5">
        <v>1606.13</v>
      </c>
      <c r="I206" s="9">
        <f t="shared" si="64"/>
        <v>-318.03</v>
      </c>
      <c r="K206" s="21">
        <f t="shared" si="65"/>
        <v>-0.19801012371352253</v>
      </c>
      <c r="M206" s="9">
        <v>3115.76</v>
      </c>
      <c r="O206" s="9">
        <v>3654.2500000000005</v>
      </c>
      <c r="Q206" s="9">
        <f t="shared" si="66"/>
        <v>-538.4900000000002</v>
      </c>
      <c r="S206" s="21">
        <f t="shared" si="67"/>
        <v>-0.14735992337688997</v>
      </c>
      <c r="U206" s="9">
        <v>2468.4</v>
      </c>
      <c r="W206" s="9">
        <v>2866.7000000000003</v>
      </c>
      <c r="Y206" s="9">
        <f t="shared" si="68"/>
        <v>-398.3000000000002</v>
      </c>
      <c r="AA206" s="21">
        <f t="shared" si="69"/>
        <v>-0.13894024488087353</v>
      </c>
      <c r="AC206" s="9">
        <v>10414.92</v>
      </c>
      <c r="AE206" s="9">
        <v>8261.390000000001</v>
      </c>
      <c r="AG206" s="9">
        <f t="shared" si="70"/>
        <v>2153.529999999999</v>
      </c>
      <c r="AI206" s="21">
        <f t="shared" si="71"/>
        <v>0.26067405121898357</v>
      </c>
    </row>
    <row r="207" spans="1:35" ht="12.75" outlineLevel="1">
      <c r="A207" s="1" t="s">
        <v>467</v>
      </c>
      <c r="B207" s="16" t="s">
        <v>468</v>
      </c>
      <c r="C207" s="1" t="s">
        <v>1209</v>
      </c>
      <c r="E207" s="5">
        <v>62416.06</v>
      </c>
      <c r="G207" s="5">
        <v>94322.23</v>
      </c>
      <c r="I207" s="9">
        <f t="shared" si="64"/>
        <v>-31906.17</v>
      </c>
      <c r="K207" s="21">
        <f t="shared" si="65"/>
        <v>-0.338267765721824</v>
      </c>
      <c r="M207" s="9">
        <v>196229.71</v>
      </c>
      <c r="O207" s="9">
        <v>244978.19</v>
      </c>
      <c r="Q207" s="9">
        <f t="shared" si="66"/>
        <v>-48748.48000000001</v>
      </c>
      <c r="S207" s="21">
        <f t="shared" si="67"/>
        <v>-0.19899110202422512</v>
      </c>
      <c r="U207" s="9">
        <v>153711.68</v>
      </c>
      <c r="W207" s="9">
        <v>162735.33000000002</v>
      </c>
      <c r="Y207" s="9">
        <f t="shared" si="68"/>
        <v>-9023.650000000023</v>
      </c>
      <c r="AA207" s="21">
        <f t="shared" si="69"/>
        <v>-0.05544985222323894</v>
      </c>
      <c r="AC207" s="9">
        <v>794143.442</v>
      </c>
      <c r="AE207" s="9">
        <v>802453.3900000001</v>
      </c>
      <c r="AG207" s="9">
        <f t="shared" si="70"/>
        <v>-8309.948000000091</v>
      </c>
      <c r="AI207" s="21">
        <f t="shared" si="71"/>
        <v>-0.010355676857443508</v>
      </c>
    </row>
    <row r="208" spans="1:35" ht="12.75" outlineLevel="1">
      <c r="A208" s="1" t="s">
        <v>469</v>
      </c>
      <c r="B208" s="16" t="s">
        <v>470</v>
      </c>
      <c r="C208" s="1" t="s">
        <v>1210</v>
      </c>
      <c r="E208" s="5">
        <v>318.51</v>
      </c>
      <c r="G208" s="5">
        <v>25.34</v>
      </c>
      <c r="I208" s="9">
        <f t="shared" si="64"/>
        <v>293.17</v>
      </c>
      <c r="K208" s="21" t="str">
        <f t="shared" si="65"/>
        <v>N.M.</v>
      </c>
      <c r="M208" s="9">
        <v>792</v>
      </c>
      <c r="O208" s="9">
        <v>25.34</v>
      </c>
      <c r="Q208" s="9">
        <f t="shared" si="66"/>
        <v>766.66</v>
      </c>
      <c r="S208" s="21" t="str">
        <f t="shared" si="67"/>
        <v>N.M.</v>
      </c>
      <c r="U208" s="9">
        <v>661.35</v>
      </c>
      <c r="W208" s="9">
        <v>25.34</v>
      </c>
      <c r="Y208" s="9">
        <f t="shared" si="68"/>
        <v>636.01</v>
      </c>
      <c r="AA208" s="21" t="str">
        <f t="shared" si="69"/>
        <v>N.M.</v>
      </c>
      <c r="AC208" s="9">
        <v>862.99</v>
      </c>
      <c r="AE208" s="9">
        <v>25.34</v>
      </c>
      <c r="AG208" s="9">
        <f t="shared" si="70"/>
        <v>837.65</v>
      </c>
      <c r="AI208" s="21" t="str">
        <f t="shared" si="71"/>
        <v>N.M.</v>
      </c>
    </row>
    <row r="209" spans="1:35" ht="12.75" outlineLevel="1">
      <c r="A209" s="1" t="s">
        <v>471</v>
      </c>
      <c r="B209" s="16" t="s">
        <v>472</v>
      </c>
      <c r="C209" s="1" t="s">
        <v>1211</v>
      </c>
      <c r="E209" s="5">
        <v>6940.59</v>
      </c>
      <c r="G209" s="5">
        <v>14677.64</v>
      </c>
      <c r="I209" s="9">
        <f aca="true" t="shared" si="72" ref="I209:I240">+E209-G209</f>
        <v>-7737.049999999999</v>
      </c>
      <c r="K209" s="21">
        <f aca="true" t="shared" si="73" ref="K209:K240">IF(G209&lt;0,IF(I209=0,0,IF(OR(G209=0,E209=0),"N.M.",IF(ABS(I209/G209)&gt;=10,"N.M.",I209/(-G209)))),IF(I209=0,0,IF(OR(G209=0,E209=0),"N.M.",IF(ABS(I209/G209)&gt;=10,"N.M.",I209/G209))))</f>
        <v>-0.527131745975511</v>
      </c>
      <c r="M209" s="9">
        <v>20308.23</v>
      </c>
      <c r="O209" s="9">
        <v>46958.479999999996</v>
      </c>
      <c r="Q209" s="9">
        <f aca="true" t="shared" si="74" ref="Q209:Q240">(+M209-O209)</f>
        <v>-26650.249999999996</v>
      </c>
      <c r="S209" s="21">
        <f aca="true" t="shared" si="75" ref="S209:S240">IF(O209&lt;0,IF(Q209=0,0,IF(OR(O209=0,M209=0),"N.M.",IF(ABS(Q209/O209)&gt;=10,"N.M.",Q209/(-O209)))),IF(Q209=0,0,IF(OR(O209=0,M209=0),"N.M.",IF(ABS(Q209/O209)&gt;=10,"N.M.",Q209/O209))))</f>
        <v>-0.5675279523528018</v>
      </c>
      <c r="U209" s="9">
        <v>15619.42</v>
      </c>
      <c r="W209" s="9">
        <v>30237.38</v>
      </c>
      <c r="Y209" s="9">
        <f aca="true" t="shared" si="76" ref="Y209:Y240">(+U209-W209)</f>
        <v>-14617.960000000001</v>
      </c>
      <c r="AA209" s="21">
        <f aca="true" t="shared" si="77" ref="AA209:AA240">IF(W209&lt;0,IF(Y209=0,0,IF(OR(W209=0,U209=0),"N.M.",IF(ABS(Y209/W209)&gt;=10,"N.M.",Y209/(-W209)))),IF(Y209=0,0,IF(OR(W209=0,U209=0),"N.M.",IF(ABS(Y209/W209)&gt;=10,"N.M.",Y209/W209))))</f>
        <v>-0.4834400334949655</v>
      </c>
      <c r="AC209" s="9">
        <v>84552.1</v>
      </c>
      <c r="AE209" s="9">
        <v>196947.86000000002</v>
      </c>
      <c r="AG209" s="9">
        <f aca="true" t="shared" si="78" ref="AG209:AG240">(+AC209-AE209)</f>
        <v>-112395.76000000001</v>
      </c>
      <c r="AI209" s="21">
        <f aca="true" t="shared" si="79" ref="AI209:AI240">IF(AE209&lt;0,IF(AG209=0,0,IF(OR(AE209=0,AC209=0),"N.M.",IF(ABS(AG209/AE209)&gt;=10,"N.M.",AG209/(-AE209)))),IF(AG209=0,0,IF(OR(AE209=0,AC209=0),"N.M.",IF(ABS(AG209/AE209)&gt;=10,"N.M.",AG209/AE209))))</f>
        <v>-0.5706878967864896</v>
      </c>
    </row>
    <row r="210" spans="1:35" ht="12.75" outlineLevel="1">
      <c r="A210" s="1" t="s">
        <v>473</v>
      </c>
      <c r="B210" s="16" t="s">
        <v>474</v>
      </c>
      <c r="C210" s="1" t="s">
        <v>1212</v>
      </c>
      <c r="E210" s="5">
        <v>105342.45</v>
      </c>
      <c r="G210" s="5">
        <v>129073.59</v>
      </c>
      <c r="I210" s="9">
        <f t="shared" si="72"/>
        <v>-23731.14</v>
      </c>
      <c r="K210" s="21">
        <f t="shared" si="73"/>
        <v>-0.18385744132475126</v>
      </c>
      <c r="M210" s="9">
        <v>289717.31</v>
      </c>
      <c r="O210" s="9">
        <v>397729.30000000005</v>
      </c>
      <c r="Q210" s="9">
        <f t="shared" si="74"/>
        <v>-108011.99000000005</v>
      </c>
      <c r="S210" s="21">
        <f t="shared" si="75"/>
        <v>-0.27157161918923256</v>
      </c>
      <c r="U210" s="9">
        <v>235767.76</v>
      </c>
      <c r="W210" s="9">
        <v>258973.6</v>
      </c>
      <c r="Y210" s="9">
        <f t="shared" si="76"/>
        <v>-23205.839999999997</v>
      </c>
      <c r="AA210" s="21">
        <f t="shared" si="77"/>
        <v>-0.08960697152142147</v>
      </c>
      <c r="AC210" s="9">
        <v>853796.18</v>
      </c>
      <c r="AE210" s="9">
        <v>1445701.1500000001</v>
      </c>
      <c r="AG210" s="9">
        <f t="shared" si="78"/>
        <v>-591904.9700000001</v>
      </c>
      <c r="AI210" s="21">
        <f t="shared" si="79"/>
        <v>-0.40942415380938174</v>
      </c>
    </row>
    <row r="211" spans="1:35" ht="12.75" outlineLevel="1">
      <c r="A211" s="1" t="s">
        <v>475</v>
      </c>
      <c r="B211" s="16" t="s">
        <v>476</v>
      </c>
      <c r="C211" s="1" t="s">
        <v>1213</v>
      </c>
      <c r="E211" s="5">
        <v>0</v>
      </c>
      <c r="G211" s="5">
        <v>-9858.550000000001</v>
      </c>
      <c r="I211" s="9">
        <f t="shared" si="72"/>
        <v>9858.550000000001</v>
      </c>
      <c r="K211" s="21" t="str">
        <f t="shared" si="73"/>
        <v>N.M.</v>
      </c>
      <c r="M211" s="9">
        <v>7232.99</v>
      </c>
      <c r="O211" s="9">
        <v>94112.32</v>
      </c>
      <c r="Q211" s="9">
        <f t="shared" si="74"/>
        <v>-86879.33</v>
      </c>
      <c r="S211" s="21">
        <f t="shared" si="75"/>
        <v>-0.9231451312644295</v>
      </c>
      <c r="U211" s="9">
        <v>0</v>
      </c>
      <c r="W211" s="9">
        <v>-16806.98</v>
      </c>
      <c r="Y211" s="9">
        <f t="shared" si="76"/>
        <v>16806.98</v>
      </c>
      <c r="AA211" s="21" t="str">
        <f t="shared" si="77"/>
        <v>N.M.</v>
      </c>
      <c r="AC211" s="9">
        <v>186106.65</v>
      </c>
      <c r="AE211" s="9">
        <v>94112.32</v>
      </c>
      <c r="AG211" s="9">
        <f t="shared" si="78"/>
        <v>91994.32999999999</v>
      </c>
      <c r="AI211" s="21">
        <f t="shared" si="79"/>
        <v>0.9774950824716677</v>
      </c>
    </row>
    <row r="212" spans="1:35" ht="12.75" outlineLevel="1">
      <c r="A212" s="1" t="s">
        <v>477</v>
      </c>
      <c r="B212" s="16" t="s">
        <v>478</v>
      </c>
      <c r="C212" s="1" t="s">
        <v>1214</v>
      </c>
      <c r="E212" s="5">
        <v>0</v>
      </c>
      <c r="G212" s="5">
        <v>6202.7</v>
      </c>
      <c r="I212" s="9">
        <f t="shared" si="72"/>
        <v>-6202.7</v>
      </c>
      <c r="K212" s="21" t="str">
        <f t="shared" si="73"/>
        <v>N.M.</v>
      </c>
      <c r="M212" s="9">
        <v>1808.25</v>
      </c>
      <c r="O212" s="9">
        <v>18683.370000000003</v>
      </c>
      <c r="Q212" s="9">
        <f t="shared" si="74"/>
        <v>-16875.120000000003</v>
      </c>
      <c r="S212" s="21">
        <f t="shared" si="75"/>
        <v>-0.9032160686214532</v>
      </c>
      <c r="U212" s="9">
        <v>0</v>
      </c>
      <c r="W212" s="9">
        <v>5156.02</v>
      </c>
      <c r="Y212" s="9">
        <f t="shared" si="76"/>
        <v>-5156.02</v>
      </c>
      <c r="AA212" s="21" t="str">
        <f t="shared" si="77"/>
        <v>N.M.</v>
      </c>
      <c r="AC212" s="9">
        <v>30540.04</v>
      </c>
      <c r="AE212" s="9">
        <v>18683.370000000003</v>
      </c>
      <c r="AG212" s="9">
        <f t="shared" si="78"/>
        <v>11856.669999999998</v>
      </c>
      <c r="AI212" s="21">
        <f t="shared" si="79"/>
        <v>0.6346108865798834</v>
      </c>
    </row>
    <row r="213" spans="1:35" ht="12.75" outlineLevel="1">
      <c r="A213" s="1" t="s">
        <v>479</v>
      </c>
      <c r="B213" s="16" t="s">
        <v>480</v>
      </c>
      <c r="C213" s="1" t="s">
        <v>1215</v>
      </c>
      <c r="E213" s="5">
        <v>1979.51</v>
      </c>
      <c r="G213" s="5">
        <v>662.92</v>
      </c>
      <c r="I213" s="9">
        <f t="shared" si="72"/>
        <v>1316.5900000000001</v>
      </c>
      <c r="K213" s="21">
        <f t="shared" si="73"/>
        <v>1.9860465817896582</v>
      </c>
      <c r="M213" s="9">
        <v>6166.26</v>
      </c>
      <c r="O213" s="9">
        <v>1329.05</v>
      </c>
      <c r="Q213" s="9">
        <f t="shared" si="74"/>
        <v>4837.21</v>
      </c>
      <c r="S213" s="21">
        <f t="shared" si="75"/>
        <v>3.639599714081487</v>
      </c>
      <c r="U213" s="9">
        <v>4501.76</v>
      </c>
      <c r="W213" s="9">
        <v>915.85</v>
      </c>
      <c r="Y213" s="9">
        <f t="shared" si="76"/>
        <v>3585.9100000000003</v>
      </c>
      <c r="AA213" s="21">
        <f t="shared" si="77"/>
        <v>3.9153900747939074</v>
      </c>
      <c r="AC213" s="9">
        <v>20512.33</v>
      </c>
      <c r="AE213" s="9">
        <v>8232.210000000001</v>
      </c>
      <c r="AG213" s="9">
        <f t="shared" si="78"/>
        <v>12280.12</v>
      </c>
      <c r="AI213" s="21">
        <f t="shared" si="79"/>
        <v>1.4917160762419812</v>
      </c>
    </row>
    <row r="214" spans="1:35" ht="12.75" outlineLevel="1">
      <c r="A214" s="1" t="s">
        <v>481</v>
      </c>
      <c r="B214" s="16" t="s">
        <v>482</v>
      </c>
      <c r="C214" s="1" t="s">
        <v>1216</v>
      </c>
      <c r="E214" s="5">
        <v>1266.79</v>
      </c>
      <c r="G214" s="5">
        <v>2247.94</v>
      </c>
      <c r="I214" s="9">
        <f t="shared" si="72"/>
        <v>-981.1500000000001</v>
      </c>
      <c r="K214" s="21">
        <f t="shared" si="73"/>
        <v>-0.43646627579027913</v>
      </c>
      <c r="M214" s="9">
        <v>4536.35</v>
      </c>
      <c r="O214" s="9">
        <v>12130.779999999999</v>
      </c>
      <c r="Q214" s="9">
        <f t="shared" si="74"/>
        <v>-7594.4299999999985</v>
      </c>
      <c r="S214" s="21">
        <f t="shared" si="75"/>
        <v>-0.6260463053488728</v>
      </c>
      <c r="U214" s="9">
        <v>3162.76</v>
      </c>
      <c r="W214" s="9">
        <v>10869.9</v>
      </c>
      <c r="Y214" s="9">
        <f t="shared" si="76"/>
        <v>-7707.139999999999</v>
      </c>
      <c r="AA214" s="21">
        <f t="shared" si="77"/>
        <v>-0.709035041720715</v>
      </c>
      <c r="AC214" s="9">
        <v>18649.190000000002</v>
      </c>
      <c r="AE214" s="9">
        <v>30003.43</v>
      </c>
      <c r="AG214" s="9">
        <f t="shared" si="78"/>
        <v>-11354.239999999998</v>
      </c>
      <c r="AI214" s="21">
        <f t="shared" si="79"/>
        <v>-0.3784313993433417</v>
      </c>
    </row>
    <row r="215" spans="1:35" ht="12.75" outlineLevel="1">
      <c r="A215" s="1" t="s">
        <v>483</v>
      </c>
      <c r="B215" s="16" t="s">
        <v>484</v>
      </c>
      <c r="C215" s="1" t="s">
        <v>1217</v>
      </c>
      <c r="E215" s="5">
        <v>17345.88</v>
      </c>
      <c r="G215" s="5">
        <v>21478.49</v>
      </c>
      <c r="I215" s="9">
        <f t="shared" si="72"/>
        <v>-4132.610000000001</v>
      </c>
      <c r="K215" s="21">
        <f t="shared" si="73"/>
        <v>-0.19240691501125082</v>
      </c>
      <c r="M215" s="9">
        <v>57694.99</v>
      </c>
      <c r="O215" s="9">
        <v>59771.740000000005</v>
      </c>
      <c r="Q215" s="9">
        <f t="shared" si="74"/>
        <v>-2076.7500000000073</v>
      </c>
      <c r="S215" s="21">
        <f t="shared" si="75"/>
        <v>-0.03474468034559488</v>
      </c>
      <c r="U215" s="9">
        <v>42644.35</v>
      </c>
      <c r="W215" s="9">
        <v>40824.020000000004</v>
      </c>
      <c r="Y215" s="9">
        <f t="shared" si="76"/>
        <v>1820.3299999999945</v>
      </c>
      <c r="AA215" s="21">
        <f t="shared" si="77"/>
        <v>0.04458968029116178</v>
      </c>
      <c r="AC215" s="9">
        <v>180497.23</v>
      </c>
      <c r="AE215" s="9">
        <v>221442.99</v>
      </c>
      <c r="AG215" s="9">
        <f t="shared" si="78"/>
        <v>-40945.75999999998</v>
      </c>
      <c r="AI215" s="21">
        <f t="shared" si="79"/>
        <v>-0.18490429523192395</v>
      </c>
    </row>
    <row r="216" spans="1:35" ht="12.75" outlineLevel="1">
      <c r="A216" s="1" t="s">
        <v>485</v>
      </c>
      <c r="B216" s="16" t="s">
        <v>486</v>
      </c>
      <c r="C216" s="1" t="s">
        <v>1218</v>
      </c>
      <c r="E216" s="5">
        <v>11548.300000000001</v>
      </c>
      <c r="G216" s="5">
        <v>18410.11</v>
      </c>
      <c r="I216" s="9">
        <f t="shared" si="72"/>
        <v>-6861.8099999999995</v>
      </c>
      <c r="K216" s="21">
        <f t="shared" si="73"/>
        <v>-0.37271966327197387</v>
      </c>
      <c r="M216" s="9">
        <v>53315.34</v>
      </c>
      <c r="O216" s="9">
        <v>54449.268</v>
      </c>
      <c r="Q216" s="9">
        <f t="shared" si="74"/>
        <v>-1133.9279999999999</v>
      </c>
      <c r="S216" s="21">
        <f t="shared" si="75"/>
        <v>-0.02082540393380495</v>
      </c>
      <c r="U216" s="9">
        <v>24492.05</v>
      </c>
      <c r="W216" s="9">
        <v>28419.417999999998</v>
      </c>
      <c r="Y216" s="9">
        <f t="shared" si="76"/>
        <v>-3927.3679999999986</v>
      </c>
      <c r="AA216" s="21">
        <f t="shared" si="77"/>
        <v>-0.13819311852199082</v>
      </c>
      <c r="AC216" s="9">
        <v>195482.65899999999</v>
      </c>
      <c r="AE216" s="9">
        <v>190791.67500000002</v>
      </c>
      <c r="AG216" s="9">
        <f t="shared" si="78"/>
        <v>4690.983999999968</v>
      </c>
      <c r="AI216" s="21">
        <f t="shared" si="79"/>
        <v>0.02458694280030807</v>
      </c>
    </row>
    <row r="217" spans="1:35" ht="12.75" outlineLevel="1">
      <c r="A217" s="1" t="s">
        <v>487</v>
      </c>
      <c r="B217" s="16" t="s">
        <v>488</v>
      </c>
      <c r="C217" s="1" t="s">
        <v>1219</v>
      </c>
      <c r="E217" s="5">
        <v>12063.07</v>
      </c>
      <c r="G217" s="5">
        <v>19711.181</v>
      </c>
      <c r="I217" s="9">
        <f t="shared" si="72"/>
        <v>-7648.111000000001</v>
      </c>
      <c r="K217" s="21">
        <f t="shared" si="73"/>
        <v>-0.3880087651774899</v>
      </c>
      <c r="M217" s="9">
        <v>93426.84</v>
      </c>
      <c r="O217" s="9">
        <v>124485.973</v>
      </c>
      <c r="Q217" s="9">
        <f t="shared" si="74"/>
        <v>-31059.133</v>
      </c>
      <c r="S217" s="21">
        <f t="shared" si="75"/>
        <v>-0.24949905801836808</v>
      </c>
      <c r="U217" s="9">
        <v>78216.36</v>
      </c>
      <c r="W217" s="9">
        <v>67608.491</v>
      </c>
      <c r="Y217" s="9">
        <f t="shared" si="76"/>
        <v>10607.869000000006</v>
      </c>
      <c r="AA217" s="21">
        <f t="shared" si="77"/>
        <v>0.15690143121224237</v>
      </c>
      <c r="AC217" s="9">
        <v>307355.767</v>
      </c>
      <c r="AE217" s="9">
        <v>421209.421</v>
      </c>
      <c r="AG217" s="9">
        <f t="shared" si="78"/>
        <v>-113853.65399999998</v>
      </c>
      <c r="AI217" s="21">
        <f t="shared" si="79"/>
        <v>-0.2703017746604485</v>
      </c>
    </row>
    <row r="218" spans="1:35" ht="12.75" outlineLevel="1">
      <c r="A218" s="1" t="s">
        <v>489</v>
      </c>
      <c r="B218" s="16" t="s">
        <v>490</v>
      </c>
      <c r="C218" s="1" t="s">
        <v>1220</v>
      </c>
      <c r="E218" s="5">
        <v>11788.5</v>
      </c>
      <c r="G218" s="5">
        <v>12229.5</v>
      </c>
      <c r="I218" s="9">
        <f t="shared" si="72"/>
        <v>-441</v>
      </c>
      <c r="K218" s="21">
        <f t="shared" si="73"/>
        <v>-0.03606034588495032</v>
      </c>
      <c r="M218" s="9">
        <v>36490.5</v>
      </c>
      <c r="O218" s="9">
        <v>36112.5</v>
      </c>
      <c r="Q218" s="9">
        <f t="shared" si="74"/>
        <v>378</v>
      </c>
      <c r="S218" s="21">
        <f t="shared" si="75"/>
        <v>0.010467289719626169</v>
      </c>
      <c r="U218" s="9">
        <v>25026</v>
      </c>
      <c r="W218" s="9">
        <v>25471.5</v>
      </c>
      <c r="Y218" s="9">
        <f t="shared" si="76"/>
        <v>-445.5</v>
      </c>
      <c r="AA218" s="21">
        <f t="shared" si="77"/>
        <v>-0.01749013603439138</v>
      </c>
      <c r="AC218" s="9">
        <v>118509</v>
      </c>
      <c r="AE218" s="9">
        <v>117895.5</v>
      </c>
      <c r="AG218" s="9">
        <f t="shared" si="78"/>
        <v>613.5</v>
      </c>
      <c r="AI218" s="21">
        <f t="shared" si="79"/>
        <v>0.005203760957797372</v>
      </c>
    </row>
    <row r="219" spans="1:35" ht="12.75" outlineLevel="1">
      <c r="A219" s="1" t="s">
        <v>491</v>
      </c>
      <c r="B219" s="16" t="s">
        <v>492</v>
      </c>
      <c r="C219" s="1" t="s">
        <v>1221</v>
      </c>
      <c r="E219" s="5">
        <v>-1343913</v>
      </c>
      <c r="G219" s="5">
        <v>-184052</v>
      </c>
      <c r="I219" s="9">
        <f t="shared" si="72"/>
        <v>-1159861</v>
      </c>
      <c r="K219" s="21">
        <f t="shared" si="73"/>
        <v>-6.3018114445917455</v>
      </c>
      <c r="M219" s="9">
        <v>-1700799</v>
      </c>
      <c r="O219" s="9">
        <v>-582879</v>
      </c>
      <c r="Q219" s="9">
        <f t="shared" si="74"/>
        <v>-1117920</v>
      </c>
      <c r="S219" s="21">
        <f t="shared" si="75"/>
        <v>-1.9179280776970864</v>
      </c>
      <c r="U219" s="9">
        <v>-1522356</v>
      </c>
      <c r="W219" s="9">
        <v>-391912</v>
      </c>
      <c r="Y219" s="9">
        <f t="shared" si="76"/>
        <v>-1130444</v>
      </c>
      <c r="AA219" s="21">
        <f t="shared" si="77"/>
        <v>-2.884433240115128</v>
      </c>
      <c r="AC219" s="9">
        <v>-3153014</v>
      </c>
      <c r="AE219" s="9">
        <v>-1152606</v>
      </c>
      <c r="AG219" s="9">
        <f t="shared" si="78"/>
        <v>-2000408</v>
      </c>
      <c r="AI219" s="21">
        <f t="shared" si="79"/>
        <v>-1.7355523049506942</v>
      </c>
    </row>
    <row r="220" spans="1:35" ht="12.75" outlineLevel="1">
      <c r="A220" s="1" t="s">
        <v>493</v>
      </c>
      <c r="B220" s="16" t="s">
        <v>494</v>
      </c>
      <c r="C220" s="1" t="s">
        <v>1222</v>
      </c>
      <c r="E220" s="5">
        <v>111379.23</v>
      </c>
      <c r="G220" s="5">
        <v>4703.17</v>
      </c>
      <c r="I220" s="9">
        <f t="shared" si="72"/>
        <v>106676.06</v>
      </c>
      <c r="K220" s="21" t="str">
        <f t="shared" si="73"/>
        <v>N.M.</v>
      </c>
      <c r="M220" s="9">
        <v>155667.39</v>
      </c>
      <c r="O220" s="9">
        <v>22085.350000000002</v>
      </c>
      <c r="Q220" s="9">
        <f t="shared" si="74"/>
        <v>133582.04</v>
      </c>
      <c r="S220" s="21">
        <f t="shared" si="75"/>
        <v>6.048445689110655</v>
      </c>
      <c r="U220" s="9">
        <v>113448.03</v>
      </c>
      <c r="W220" s="9">
        <v>24486.31</v>
      </c>
      <c r="Y220" s="9">
        <f t="shared" si="76"/>
        <v>88961.72</v>
      </c>
      <c r="AA220" s="21">
        <f t="shared" si="77"/>
        <v>3.633120711123889</v>
      </c>
      <c r="AC220" s="9">
        <v>460959.78</v>
      </c>
      <c r="AE220" s="9">
        <v>44780.740000000005</v>
      </c>
      <c r="AG220" s="9">
        <f t="shared" si="78"/>
        <v>416179.04000000004</v>
      </c>
      <c r="AI220" s="21">
        <f t="shared" si="79"/>
        <v>9.293706178147122</v>
      </c>
    </row>
    <row r="221" spans="1:35" ht="12.75" outlineLevel="1">
      <c r="A221" s="1" t="s">
        <v>495</v>
      </c>
      <c r="B221" s="16" t="s">
        <v>496</v>
      </c>
      <c r="C221" s="1" t="s">
        <v>1223</v>
      </c>
      <c r="E221" s="5">
        <v>88465.83</v>
      </c>
      <c r="G221" s="5">
        <v>39295.917</v>
      </c>
      <c r="I221" s="9">
        <f t="shared" si="72"/>
        <v>49169.913</v>
      </c>
      <c r="K221" s="21">
        <f t="shared" si="73"/>
        <v>1.2512728230772678</v>
      </c>
      <c r="M221" s="9">
        <v>240997.28999999998</v>
      </c>
      <c r="O221" s="9">
        <v>286354.931</v>
      </c>
      <c r="Q221" s="9">
        <f t="shared" si="74"/>
        <v>-45357.641</v>
      </c>
      <c r="S221" s="21">
        <f t="shared" si="75"/>
        <v>-0.15839657742789143</v>
      </c>
      <c r="U221" s="9">
        <v>-130545.02</v>
      </c>
      <c r="W221" s="9">
        <v>123483.033</v>
      </c>
      <c r="Y221" s="9">
        <f t="shared" si="76"/>
        <v>-254028.053</v>
      </c>
      <c r="AA221" s="21">
        <f t="shared" si="77"/>
        <v>-2.057189937989295</v>
      </c>
      <c r="AC221" s="9">
        <v>956524.7520000001</v>
      </c>
      <c r="AE221" s="9">
        <v>717020.0549999999</v>
      </c>
      <c r="AG221" s="9">
        <f t="shared" si="78"/>
        <v>239504.69700000016</v>
      </c>
      <c r="AI221" s="21">
        <f t="shared" si="79"/>
        <v>0.33402789131191063</v>
      </c>
    </row>
    <row r="222" spans="1:35" ht="12.75" outlineLevel="1">
      <c r="A222" s="1" t="s">
        <v>497</v>
      </c>
      <c r="B222" s="16" t="s">
        <v>498</v>
      </c>
      <c r="C222" s="1" t="s">
        <v>1224</v>
      </c>
      <c r="E222" s="5">
        <v>747.04</v>
      </c>
      <c r="G222" s="5">
        <v>0</v>
      </c>
      <c r="I222" s="9">
        <f t="shared" si="72"/>
        <v>747.04</v>
      </c>
      <c r="K222" s="21" t="str">
        <f t="shared" si="73"/>
        <v>N.M.</v>
      </c>
      <c r="M222" s="9">
        <v>3217.78</v>
      </c>
      <c r="O222" s="9">
        <v>1497.96</v>
      </c>
      <c r="Q222" s="9">
        <f t="shared" si="74"/>
        <v>1719.8200000000002</v>
      </c>
      <c r="S222" s="21">
        <f t="shared" si="75"/>
        <v>1.1481080936740635</v>
      </c>
      <c r="U222" s="9">
        <v>3117.78</v>
      </c>
      <c r="W222" s="9">
        <v>1497.96</v>
      </c>
      <c r="Y222" s="9">
        <f t="shared" si="76"/>
        <v>1619.8200000000002</v>
      </c>
      <c r="AA222" s="21">
        <f t="shared" si="77"/>
        <v>1.081350636866138</v>
      </c>
      <c r="AC222" s="9">
        <v>3664.29</v>
      </c>
      <c r="AE222" s="9">
        <v>1847.96</v>
      </c>
      <c r="AG222" s="9">
        <f t="shared" si="78"/>
        <v>1816.33</v>
      </c>
      <c r="AI222" s="21">
        <f t="shared" si="79"/>
        <v>0.9828838286542998</v>
      </c>
    </row>
    <row r="223" spans="1:35" ht="12.75" outlineLevel="1">
      <c r="A223" s="1" t="s">
        <v>499</v>
      </c>
      <c r="B223" s="16" t="s">
        <v>500</v>
      </c>
      <c r="C223" s="1" t="s">
        <v>1225</v>
      </c>
      <c r="E223" s="5">
        <v>6673.02</v>
      </c>
      <c r="G223" s="5">
        <v>12926.45</v>
      </c>
      <c r="I223" s="9">
        <f t="shared" si="72"/>
        <v>-6253.43</v>
      </c>
      <c r="K223" s="21">
        <f t="shared" si="73"/>
        <v>-0.48377009929253584</v>
      </c>
      <c r="M223" s="9">
        <v>21286.2</v>
      </c>
      <c r="O223" s="9">
        <v>38998.96</v>
      </c>
      <c r="Q223" s="9">
        <f t="shared" si="74"/>
        <v>-17712.76</v>
      </c>
      <c r="S223" s="21">
        <f t="shared" si="75"/>
        <v>-0.4541854449451985</v>
      </c>
      <c r="U223" s="9">
        <v>15101.81</v>
      </c>
      <c r="W223" s="9">
        <v>27126.28</v>
      </c>
      <c r="Y223" s="9">
        <f t="shared" si="76"/>
        <v>-12024.47</v>
      </c>
      <c r="AA223" s="21">
        <f t="shared" si="77"/>
        <v>-0.4432775153836059</v>
      </c>
      <c r="AC223" s="9">
        <v>92662.54</v>
      </c>
      <c r="AE223" s="9">
        <v>172363.15</v>
      </c>
      <c r="AG223" s="9">
        <f t="shared" si="78"/>
        <v>-79700.61</v>
      </c>
      <c r="AI223" s="21">
        <f t="shared" si="79"/>
        <v>-0.4623993585635909</v>
      </c>
    </row>
    <row r="224" spans="1:35" ht="12.75" outlineLevel="1">
      <c r="A224" s="1" t="s">
        <v>501</v>
      </c>
      <c r="B224" s="16" t="s">
        <v>502</v>
      </c>
      <c r="C224" s="1" t="s">
        <v>1226</v>
      </c>
      <c r="E224" s="5">
        <v>103271.5</v>
      </c>
      <c r="G224" s="5">
        <v>111115.7</v>
      </c>
      <c r="I224" s="9">
        <f t="shared" si="72"/>
        <v>-7844.199999999997</v>
      </c>
      <c r="K224" s="21">
        <f t="shared" si="73"/>
        <v>-0.07059488443127296</v>
      </c>
      <c r="M224" s="9">
        <v>298117.41</v>
      </c>
      <c r="O224" s="9">
        <v>327403.43</v>
      </c>
      <c r="Q224" s="9">
        <f t="shared" si="74"/>
        <v>-29286.02000000002</v>
      </c>
      <c r="S224" s="21">
        <f t="shared" si="75"/>
        <v>-0.08944933777877653</v>
      </c>
      <c r="U224" s="9">
        <v>227619.4</v>
      </c>
      <c r="W224" s="9">
        <v>229351.91</v>
      </c>
      <c r="Y224" s="9">
        <f t="shared" si="76"/>
        <v>-1732.5100000000093</v>
      </c>
      <c r="AA224" s="21">
        <f t="shared" si="77"/>
        <v>-0.007553937527705827</v>
      </c>
      <c r="AC224" s="9">
        <v>919966.8</v>
      </c>
      <c r="AE224" s="9">
        <v>1254300.79</v>
      </c>
      <c r="AG224" s="9">
        <f t="shared" si="78"/>
        <v>-334333.99</v>
      </c>
      <c r="AI224" s="21">
        <f t="shared" si="79"/>
        <v>-0.26655009122652307</v>
      </c>
    </row>
    <row r="225" spans="1:35" ht="12.75" outlineLevel="1">
      <c r="A225" s="1" t="s">
        <v>503</v>
      </c>
      <c r="B225" s="16" t="s">
        <v>504</v>
      </c>
      <c r="C225" s="1" t="s">
        <v>1185</v>
      </c>
      <c r="E225" s="5">
        <v>330780.84</v>
      </c>
      <c r="G225" s="5">
        <v>141678.237</v>
      </c>
      <c r="I225" s="9">
        <f t="shared" si="72"/>
        <v>189102.60300000003</v>
      </c>
      <c r="K225" s="21">
        <f t="shared" si="73"/>
        <v>1.33473289196844</v>
      </c>
      <c r="M225" s="9">
        <v>538889.15</v>
      </c>
      <c r="O225" s="9">
        <v>269375.861</v>
      </c>
      <c r="Q225" s="9">
        <f t="shared" si="74"/>
        <v>269513.28900000005</v>
      </c>
      <c r="S225" s="21">
        <f t="shared" si="75"/>
        <v>1.000510171919228</v>
      </c>
      <c r="U225" s="9">
        <v>395541.43</v>
      </c>
      <c r="W225" s="9">
        <v>160122.694</v>
      </c>
      <c r="Y225" s="9">
        <f t="shared" si="76"/>
        <v>235418.736</v>
      </c>
      <c r="AA225" s="21">
        <f t="shared" si="77"/>
        <v>1.4702396650908212</v>
      </c>
      <c r="AC225" s="9">
        <v>1291154.21</v>
      </c>
      <c r="AE225" s="9">
        <v>1055645.1099999999</v>
      </c>
      <c r="AG225" s="9">
        <f t="shared" si="78"/>
        <v>235509.1000000001</v>
      </c>
      <c r="AI225" s="21">
        <f t="shared" si="79"/>
        <v>0.22309495659957174</v>
      </c>
    </row>
    <row r="226" spans="1:35" ht="12.75" outlineLevel="1">
      <c r="A226" s="1" t="s">
        <v>505</v>
      </c>
      <c r="B226" s="16" t="s">
        <v>506</v>
      </c>
      <c r="C226" s="1" t="s">
        <v>1207</v>
      </c>
      <c r="E226" s="5">
        <v>327.11</v>
      </c>
      <c r="G226" s="5">
        <v>715.79</v>
      </c>
      <c r="I226" s="9">
        <f t="shared" si="72"/>
        <v>-388.67999999999995</v>
      </c>
      <c r="K226" s="21">
        <f t="shared" si="73"/>
        <v>-0.5430084242585115</v>
      </c>
      <c r="M226" s="9">
        <v>1412.7199999999998</v>
      </c>
      <c r="O226" s="9">
        <v>3430.24</v>
      </c>
      <c r="Q226" s="9">
        <f t="shared" si="74"/>
        <v>-2017.52</v>
      </c>
      <c r="S226" s="21">
        <f t="shared" si="75"/>
        <v>-0.5881570968795187</v>
      </c>
      <c r="U226" s="9">
        <v>1089.6</v>
      </c>
      <c r="W226" s="9">
        <v>1531.07</v>
      </c>
      <c r="Y226" s="9">
        <f t="shared" si="76"/>
        <v>-441.47</v>
      </c>
      <c r="AA226" s="21">
        <f t="shared" si="77"/>
        <v>-0.28834083353471757</v>
      </c>
      <c r="AC226" s="9">
        <v>4646.42</v>
      </c>
      <c r="AE226" s="9">
        <v>12322.84</v>
      </c>
      <c r="AG226" s="9">
        <f t="shared" si="78"/>
        <v>-7676.42</v>
      </c>
      <c r="AI226" s="21">
        <f t="shared" si="79"/>
        <v>-0.6229424385937008</v>
      </c>
    </row>
    <row r="227" spans="1:35" ht="12.75" outlineLevel="1">
      <c r="A227" s="1" t="s">
        <v>507</v>
      </c>
      <c r="B227" s="16" t="s">
        <v>508</v>
      </c>
      <c r="C227" s="1" t="s">
        <v>1227</v>
      </c>
      <c r="E227" s="5">
        <v>13607.4</v>
      </c>
      <c r="G227" s="5">
        <v>23033.573</v>
      </c>
      <c r="I227" s="9">
        <f t="shared" si="72"/>
        <v>-9426.173</v>
      </c>
      <c r="K227" s="21">
        <f t="shared" si="73"/>
        <v>-0.4092362483232628</v>
      </c>
      <c r="M227" s="9">
        <v>49228.21000000001</v>
      </c>
      <c r="O227" s="9">
        <v>64164.688</v>
      </c>
      <c r="Q227" s="9">
        <f t="shared" si="74"/>
        <v>-14936.477999999996</v>
      </c>
      <c r="S227" s="21">
        <f t="shared" si="75"/>
        <v>-0.23278345871486192</v>
      </c>
      <c r="U227" s="9">
        <v>37919.08</v>
      </c>
      <c r="W227" s="9">
        <v>41562.048</v>
      </c>
      <c r="Y227" s="9">
        <f t="shared" si="76"/>
        <v>-3642.9680000000008</v>
      </c>
      <c r="AA227" s="21">
        <f t="shared" si="77"/>
        <v>-0.08765131111922109</v>
      </c>
      <c r="AC227" s="9">
        <v>236961.914</v>
      </c>
      <c r="AE227" s="9">
        <v>240145.359</v>
      </c>
      <c r="AG227" s="9">
        <f t="shared" si="78"/>
        <v>-3183.445000000007</v>
      </c>
      <c r="AI227" s="21">
        <f t="shared" si="79"/>
        <v>-0.013256325307540118</v>
      </c>
    </row>
    <row r="228" spans="1:35" ht="12.75" outlineLevel="1">
      <c r="A228" s="1" t="s">
        <v>509</v>
      </c>
      <c r="B228" s="16" t="s">
        <v>510</v>
      </c>
      <c r="C228" s="1" t="s">
        <v>1219</v>
      </c>
      <c r="E228" s="5">
        <v>27326.98</v>
      </c>
      <c r="G228" s="5">
        <v>54654.399</v>
      </c>
      <c r="I228" s="9">
        <f t="shared" si="72"/>
        <v>-27327.418999999998</v>
      </c>
      <c r="K228" s="21">
        <f t="shared" si="73"/>
        <v>-0.5000040161451597</v>
      </c>
      <c r="M228" s="9">
        <v>188255.47999999998</v>
      </c>
      <c r="O228" s="9">
        <v>145716.837</v>
      </c>
      <c r="Q228" s="9">
        <f t="shared" si="74"/>
        <v>42538.64299999998</v>
      </c>
      <c r="S228" s="21">
        <f t="shared" si="75"/>
        <v>0.29192675243149824</v>
      </c>
      <c r="U228" s="9">
        <v>117499.73</v>
      </c>
      <c r="W228" s="9">
        <v>67168.775</v>
      </c>
      <c r="Y228" s="9">
        <f t="shared" si="76"/>
        <v>50330.955</v>
      </c>
      <c r="AA228" s="21">
        <f t="shared" si="77"/>
        <v>0.749320722314796</v>
      </c>
      <c r="AC228" s="9">
        <v>735895.601</v>
      </c>
      <c r="AE228" s="9">
        <v>247082.425</v>
      </c>
      <c r="AG228" s="9">
        <f t="shared" si="78"/>
        <v>488813.17600000004</v>
      </c>
      <c r="AI228" s="21">
        <f t="shared" si="79"/>
        <v>1.978340531504821</v>
      </c>
    </row>
    <row r="229" spans="1:35" ht="12.75" outlineLevel="1">
      <c r="A229" s="1" t="s">
        <v>511</v>
      </c>
      <c r="B229" s="16" t="s">
        <v>512</v>
      </c>
      <c r="C229" s="1" t="s">
        <v>1228</v>
      </c>
      <c r="E229" s="5">
        <v>4510.5</v>
      </c>
      <c r="G229" s="5">
        <v>5901.909000000001</v>
      </c>
      <c r="I229" s="9">
        <f t="shared" si="72"/>
        <v>-1391.4090000000006</v>
      </c>
      <c r="K229" s="21">
        <f t="shared" si="73"/>
        <v>-0.2357557529267226</v>
      </c>
      <c r="M229" s="9">
        <v>22074.15</v>
      </c>
      <c r="O229" s="9">
        <v>28883.821000000004</v>
      </c>
      <c r="Q229" s="9">
        <f t="shared" si="74"/>
        <v>-6809.671000000002</v>
      </c>
      <c r="S229" s="21">
        <f t="shared" si="75"/>
        <v>-0.23576073955035248</v>
      </c>
      <c r="U229" s="9">
        <v>15985.25</v>
      </c>
      <c r="W229" s="9">
        <v>14056.403</v>
      </c>
      <c r="Y229" s="9">
        <f t="shared" si="76"/>
        <v>1928.8469999999998</v>
      </c>
      <c r="AA229" s="21">
        <f t="shared" si="77"/>
        <v>0.13722194789093622</v>
      </c>
      <c r="AC229" s="9">
        <v>83001.689</v>
      </c>
      <c r="AE229" s="9">
        <v>105578.98700000001</v>
      </c>
      <c r="AG229" s="9">
        <f t="shared" si="78"/>
        <v>-22577.29800000001</v>
      </c>
      <c r="AI229" s="21">
        <f t="shared" si="79"/>
        <v>-0.21384272232125137</v>
      </c>
    </row>
    <row r="230" spans="1:35" ht="12.75" outlineLevel="1">
      <c r="A230" s="1" t="s">
        <v>513</v>
      </c>
      <c r="B230" s="16" t="s">
        <v>514</v>
      </c>
      <c r="C230" s="1" t="s">
        <v>1229</v>
      </c>
      <c r="E230" s="5">
        <v>3161.9</v>
      </c>
      <c r="G230" s="5">
        <v>4877.867</v>
      </c>
      <c r="I230" s="9">
        <f t="shared" si="72"/>
        <v>-1715.967</v>
      </c>
      <c r="K230" s="21">
        <f t="shared" si="73"/>
        <v>-0.351786344318121</v>
      </c>
      <c r="M230" s="9">
        <v>9482.97</v>
      </c>
      <c r="O230" s="9">
        <v>16278.447</v>
      </c>
      <c r="Q230" s="9">
        <f t="shared" si="74"/>
        <v>-6795.477000000001</v>
      </c>
      <c r="S230" s="21">
        <f t="shared" si="75"/>
        <v>-0.4174524142260008</v>
      </c>
      <c r="U230" s="9">
        <v>5881.91</v>
      </c>
      <c r="W230" s="9">
        <v>10798.245</v>
      </c>
      <c r="Y230" s="9">
        <f t="shared" si="76"/>
        <v>-4916.335000000001</v>
      </c>
      <c r="AA230" s="21">
        <f t="shared" si="77"/>
        <v>-0.4552901883593121</v>
      </c>
      <c r="AC230" s="9">
        <v>59929.053</v>
      </c>
      <c r="AE230" s="9">
        <v>94162.995</v>
      </c>
      <c r="AG230" s="9">
        <f t="shared" si="78"/>
        <v>-34233.941999999995</v>
      </c>
      <c r="AI230" s="21">
        <f t="shared" si="79"/>
        <v>-0.36356046236634676</v>
      </c>
    </row>
    <row r="231" spans="1:35" ht="12.75" outlineLevel="1">
      <c r="A231" s="1" t="s">
        <v>515</v>
      </c>
      <c r="B231" s="16" t="s">
        <v>516</v>
      </c>
      <c r="C231" s="1" t="s">
        <v>1230</v>
      </c>
      <c r="E231" s="5">
        <v>19583.2</v>
      </c>
      <c r="G231" s="5">
        <v>58309.314</v>
      </c>
      <c r="I231" s="9">
        <f t="shared" si="72"/>
        <v>-38726.114</v>
      </c>
      <c r="K231" s="21">
        <f t="shared" si="73"/>
        <v>-0.6641497102847068</v>
      </c>
      <c r="M231" s="9">
        <v>222090.34000000003</v>
      </c>
      <c r="O231" s="9">
        <v>113766.551</v>
      </c>
      <c r="Q231" s="9">
        <f t="shared" si="74"/>
        <v>108323.78900000002</v>
      </c>
      <c r="S231" s="21">
        <f t="shared" si="75"/>
        <v>0.9521585039525371</v>
      </c>
      <c r="U231" s="9">
        <v>131940.36000000002</v>
      </c>
      <c r="W231" s="9">
        <v>72817.129</v>
      </c>
      <c r="Y231" s="9">
        <f t="shared" si="76"/>
        <v>59123.231000000014</v>
      </c>
      <c r="AA231" s="21">
        <f t="shared" si="77"/>
        <v>0.8119412535476374</v>
      </c>
      <c r="AC231" s="9">
        <v>612675.2100000001</v>
      </c>
      <c r="AE231" s="9">
        <v>217492.44300000003</v>
      </c>
      <c r="AG231" s="9">
        <f t="shared" si="78"/>
        <v>395182.76700000005</v>
      </c>
      <c r="AI231" s="21">
        <f t="shared" si="79"/>
        <v>1.8169953932606293</v>
      </c>
    </row>
    <row r="232" spans="1:35" ht="12.75" outlineLevel="1">
      <c r="A232" s="1" t="s">
        <v>517</v>
      </c>
      <c r="B232" s="16" t="s">
        <v>518</v>
      </c>
      <c r="C232" s="1" t="s">
        <v>1231</v>
      </c>
      <c r="E232" s="5">
        <v>5505.59</v>
      </c>
      <c r="G232" s="5">
        <v>44598.402</v>
      </c>
      <c r="I232" s="9">
        <f t="shared" si="72"/>
        <v>-39092.812000000005</v>
      </c>
      <c r="K232" s="21">
        <f t="shared" si="73"/>
        <v>-0.8765518549296901</v>
      </c>
      <c r="M232" s="9">
        <v>37827.72</v>
      </c>
      <c r="O232" s="9">
        <v>127643.648</v>
      </c>
      <c r="Q232" s="9">
        <f t="shared" si="74"/>
        <v>-89815.928</v>
      </c>
      <c r="S232" s="21">
        <f t="shared" si="75"/>
        <v>-0.703645887651221</v>
      </c>
      <c r="U232" s="9">
        <v>21213.2</v>
      </c>
      <c r="W232" s="9">
        <v>72788.933</v>
      </c>
      <c r="Y232" s="9">
        <f t="shared" si="76"/>
        <v>-51575.73300000001</v>
      </c>
      <c r="AA232" s="21">
        <f t="shared" si="77"/>
        <v>-0.7085655864745264</v>
      </c>
      <c r="AC232" s="9">
        <v>211294.685</v>
      </c>
      <c r="AE232" s="9">
        <v>395257.049</v>
      </c>
      <c r="AG232" s="9">
        <f t="shared" si="78"/>
        <v>-183962.364</v>
      </c>
      <c r="AI232" s="21">
        <f t="shared" si="79"/>
        <v>-0.4654246254821378</v>
      </c>
    </row>
    <row r="233" spans="1:35" ht="12.75" outlineLevel="1">
      <c r="A233" s="1" t="s">
        <v>519</v>
      </c>
      <c r="B233" s="16" t="s">
        <v>520</v>
      </c>
      <c r="C233" s="1" t="s">
        <v>1232</v>
      </c>
      <c r="E233" s="5">
        <v>303791.911</v>
      </c>
      <c r="G233" s="5">
        <v>43162.99</v>
      </c>
      <c r="I233" s="9">
        <f t="shared" si="72"/>
        <v>260628.92100000003</v>
      </c>
      <c r="K233" s="21">
        <f t="shared" si="73"/>
        <v>6.038249921981773</v>
      </c>
      <c r="M233" s="9">
        <v>782655.111</v>
      </c>
      <c r="O233" s="9">
        <v>960357.858</v>
      </c>
      <c r="Q233" s="9">
        <f t="shared" si="74"/>
        <v>-177702.74699999997</v>
      </c>
      <c r="S233" s="21">
        <f t="shared" si="75"/>
        <v>-0.18503805172175722</v>
      </c>
      <c r="U233" s="9">
        <v>-329697.389</v>
      </c>
      <c r="W233" s="9">
        <v>438259.712</v>
      </c>
      <c r="Y233" s="9">
        <f t="shared" si="76"/>
        <v>-767957.101</v>
      </c>
      <c r="AA233" s="21">
        <f t="shared" si="77"/>
        <v>-1.7522876960225813</v>
      </c>
      <c r="AC233" s="9">
        <v>3349842.579</v>
      </c>
      <c r="AE233" s="9">
        <v>3467168.213</v>
      </c>
      <c r="AG233" s="9">
        <f t="shared" si="78"/>
        <v>-117325.63400000008</v>
      </c>
      <c r="AI233" s="21">
        <f t="shared" si="79"/>
        <v>-0.033839037160092955</v>
      </c>
    </row>
    <row r="234" spans="1:35" ht="12.75" outlineLevel="1">
      <c r="A234" s="1" t="s">
        <v>521</v>
      </c>
      <c r="B234" s="16" t="s">
        <v>522</v>
      </c>
      <c r="C234" s="1" t="s">
        <v>1224</v>
      </c>
      <c r="E234" s="5">
        <v>118414.03</v>
      </c>
      <c r="G234" s="5">
        <v>120960.69</v>
      </c>
      <c r="I234" s="9">
        <f t="shared" si="72"/>
        <v>-2546.6600000000035</v>
      </c>
      <c r="K234" s="21">
        <f t="shared" si="73"/>
        <v>-0.021053616674971045</v>
      </c>
      <c r="M234" s="9">
        <v>349266.67000000004</v>
      </c>
      <c r="O234" s="9">
        <v>366321.85</v>
      </c>
      <c r="Q234" s="9">
        <f t="shared" si="74"/>
        <v>-17055.179999999935</v>
      </c>
      <c r="S234" s="21">
        <f t="shared" si="75"/>
        <v>-0.046557910755255075</v>
      </c>
      <c r="U234" s="9">
        <v>236491.92</v>
      </c>
      <c r="W234" s="9">
        <v>242031.38</v>
      </c>
      <c r="Y234" s="9">
        <f t="shared" si="76"/>
        <v>-5539.459999999992</v>
      </c>
      <c r="AA234" s="21">
        <f t="shared" si="77"/>
        <v>-0.022887362787420342</v>
      </c>
      <c r="AC234" s="9">
        <v>1366440.8099999998</v>
      </c>
      <c r="AE234" s="9">
        <v>1520372.58</v>
      </c>
      <c r="AG234" s="9">
        <f t="shared" si="78"/>
        <v>-153931.77000000025</v>
      </c>
      <c r="AI234" s="21">
        <f t="shared" si="79"/>
        <v>-0.10124608403553308</v>
      </c>
    </row>
    <row r="235" spans="1:35" ht="12.75" outlineLevel="1">
      <c r="A235" s="1" t="s">
        <v>523</v>
      </c>
      <c r="B235" s="16" t="s">
        <v>524</v>
      </c>
      <c r="C235" s="1" t="s">
        <v>1233</v>
      </c>
      <c r="E235" s="5">
        <v>5393.59</v>
      </c>
      <c r="G235" s="5">
        <v>5992.93</v>
      </c>
      <c r="I235" s="9">
        <f t="shared" si="72"/>
        <v>-599.3400000000001</v>
      </c>
      <c r="K235" s="21">
        <f t="shared" si="73"/>
        <v>-0.10000784257450031</v>
      </c>
      <c r="M235" s="9">
        <v>16629.57</v>
      </c>
      <c r="O235" s="9">
        <v>15122.07</v>
      </c>
      <c r="Q235" s="9">
        <f t="shared" si="74"/>
        <v>1507.5</v>
      </c>
      <c r="S235" s="21">
        <f t="shared" si="75"/>
        <v>0.09968873309011267</v>
      </c>
      <c r="U235" s="9">
        <v>10787.18</v>
      </c>
      <c r="W235" s="9">
        <v>11985.86</v>
      </c>
      <c r="Y235" s="9">
        <f t="shared" si="76"/>
        <v>-1198.6800000000003</v>
      </c>
      <c r="AA235" s="21">
        <f t="shared" si="77"/>
        <v>-0.10000784257450031</v>
      </c>
      <c r="AC235" s="9">
        <v>68909.98999999999</v>
      </c>
      <c r="AE235" s="9">
        <v>43347.96000000001</v>
      </c>
      <c r="AG235" s="9">
        <f t="shared" si="78"/>
        <v>25562.029999999984</v>
      </c>
      <c r="AI235" s="21">
        <f t="shared" si="79"/>
        <v>0.5896939556094446</v>
      </c>
    </row>
    <row r="236" spans="1:35" ht="12.75" outlineLevel="1">
      <c r="A236" s="1" t="s">
        <v>525</v>
      </c>
      <c r="B236" s="16" t="s">
        <v>526</v>
      </c>
      <c r="C236" s="1" t="s">
        <v>1234</v>
      </c>
      <c r="E236" s="5">
        <v>25128.96</v>
      </c>
      <c r="G236" s="5">
        <v>40967.843</v>
      </c>
      <c r="I236" s="9">
        <f t="shared" si="72"/>
        <v>-15838.883000000002</v>
      </c>
      <c r="K236" s="21">
        <f t="shared" si="73"/>
        <v>-0.3866174501791564</v>
      </c>
      <c r="M236" s="9">
        <v>111368.92</v>
      </c>
      <c r="O236" s="9">
        <v>120439.153</v>
      </c>
      <c r="Q236" s="9">
        <f t="shared" si="74"/>
        <v>-9070.233000000007</v>
      </c>
      <c r="S236" s="21">
        <f t="shared" si="75"/>
        <v>-0.07530967110006168</v>
      </c>
      <c r="U236" s="9">
        <v>69860.31</v>
      </c>
      <c r="W236" s="9">
        <v>68271.425</v>
      </c>
      <c r="Y236" s="9">
        <f t="shared" si="76"/>
        <v>1588.8849999999948</v>
      </c>
      <c r="AA236" s="21">
        <f t="shared" si="77"/>
        <v>0.023273060434874395</v>
      </c>
      <c r="AC236" s="9">
        <v>402673.796</v>
      </c>
      <c r="AE236" s="9">
        <v>439807.749</v>
      </c>
      <c r="AG236" s="9">
        <f t="shared" si="78"/>
        <v>-37133.95300000004</v>
      </c>
      <c r="AI236" s="21">
        <f t="shared" si="79"/>
        <v>-0.08443223905088593</v>
      </c>
    </row>
    <row r="237" spans="1:35" ht="12.75" outlineLevel="1">
      <c r="A237" s="1" t="s">
        <v>527</v>
      </c>
      <c r="B237" s="16" t="s">
        <v>528</v>
      </c>
      <c r="C237" s="1" t="s">
        <v>1235</v>
      </c>
      <c r="E237" s="5">
        <v>1148.58</v>
      </c>
      <c r="G237" s="5">
        <v>2052.572</v>
      </c>
      <c r="I237" s="9">
        <f t="shared" si="72"/>
        <v>-903.9920000000002</v>
      </c>
      <c r="K237" s="21">
        <f t="shared" si="73"/>
        <v>-0.4404191424222878</v>
      </c>
      <c r="M237" s="9">
        <v>11139.68</v>
      </c>
      <c r="O237" s="9">
        <v>5393.693</v>
      </c>
      <c r="Q237" s="9">
        <f t="shared" si="74"/>
        <v>5745.987</v>
      </c>
      <c r="S237" s="21">
        <f t="shared" si="75"/>
        <v>1.065315916200644</v>
      </c>
      <c r="U237" s="9">
        <v>4889.21</v>
      </c>
      <c r="W237" s="9">
        <v>2877.311</v>
      </c>
      <c r="Y237" s="9">
        <f t="shared" si="76"/>
        <v>2011.899</v>
      </c>
      <c r="AA237" s="21">
        <f t="shared" si="77"/>
        <v>0.6992288980926983</v>
      </c>
      <c r="AC237" s="9">
        <v>34591.966</v>
      </c>
      <c r="AE237" s="9">
        <v>48465.094000000005</v>
      </c>
      <c r="AG237" s="9">
        <f t="shared" si="78"/>
        <v>-13873.128000000004</v>
      </c>
      <c r="AI237" s="21">
        <f t="shared" si="79"/>
        <v>-0.2862498935832045</v>
      </c>
    </row>
    <row r="238" spans="1:35" ht="12.75" outlineLevel="1">
      <c r="A238" s="1" t="s">
        <v>529</v>
      </c>
      <c r="B238" s="16" t="s">
        <v>530</v>
      </c>
      <c r="C238" s="1" t="s">
        <v>1236</v>
      </c>
      <c r="E238" s="5">
        <v>0.53</v>
      </c>
      <c r="G238" s="5">
        <v>0</v>
      </c>
      <c r="I238" s="9">
        <f t="shared" si="72"/>
        <v>0.53</v>
      </c>
      <c r="K238" s="21" t="str">
        <f t="shared" si="73"/>
        <v>N.M.</v>
      </c>
      <c r="M238" s="9">
        <v>6.41</v>
      </c>
      <c r="O238" s="9">
        <v>0</v>
      </c>
      <c r="Q238" s="9">
        <f t="shared" si="74"/>
        <v>6.41</v>
      </c>
      <c r="S238" s="21" t="str">
        <f t="shared" si="75"/>
        <v>N.M.</v>
      </c>
      <c r="U238" s="9">
        <v>-6.15</v>
      </c>
      <c r="W238" s="9">
        <v>0</v>
      </c>
      <c r="Y238" s="9">
        <f t="shared" si="76"/>
        <v>-6.15</v>
      </c>
      <c r="AA238" s="21" t="str">
        <f t="shared" si="77"/>
        <v>N.M.</v>
      </c>
      <c r="AC238" s="9">
        <v>6.41</v>
      </c>
      <c r="AE238" s="9">
        <v>0</v>
      </c>
      <c r="AG238" s="9">
        <f t="shared" si="78"/>
        <v>6.41</v>
      </c>
      <c r="AI238" s="21" t="str">
        <f t="shared" si="79"/>
        <v>N.M.</v>
      </c>
    </row>
    <row r="239" spans="1:35" ht="12.75" outlineLevel="1">
      <c r="A239" s="1" t="s">
        <v>531</v>
      </c>
      <c r="B239" s="16" t="s">
        <v>532</v>
      </c>
      <c r="C239" s="1" t="s">
        <v>1237</v>
      </c>
      <c r="E239" s="5">
        <v>44801.24</v>
      </c>
      <c r="G239" s="5">
        <v>118270.098</v>
      </c>
      <c r="I239" s="9">
        <f t="shared" si="72"/>
        <v>-73468.85800000001</v>
      </c>
      <c r="K239" s="21">
        <f t="shared" si="73"/>
        <v>-0.6211955451326336</v>
      </c>
      <c r="M239" s="9">
        <v>220745.69</v>
      </c>
      <c r="O239" s="9">
        <v>270771.024</v>
      </c>
      <c r="Q239" s="9">
        <f t="shared" si="74"/>
        <v>-50025.33399999997</v>
      </c>
      <c r="S239" s="21">
        <f t="shared" si="75"/>
        <v>-0.18475143041893574</v>
      </c>
      <c r="U239" s="9">
        <v>120691.83</v>
      </c>
      <c r="W239" s="9">
        <v>177725.808</v>
      </c>
      <c r="Y239" s="9">
        <f t="shared" si="76"/>
        <v>-57033.97799999999</v>
      </c>
      <c r="AA239" s="21">
        <f t="shared" si="77"/>
        <v>-0.3209099378521323</v>
      </c>
      <c r="AC239" s="9">
        <v>768253.2209999999</v>
      </c>
      <c r="AE239" s="9">
        <v>889278.396</v>
      </c>
      <c r="AG239" s="9">
        <f t="shared" si="78"/>
        <v>-121025.17500000005</v>
      </c>
      <c r="AI239" s="21">
        <f t="shared" si="79"/>
        <v>-0.13609368623411386</v>
      </c>
    </row>
    <row r="240" spans="1:35" ht="12.75" outlineLevel="1">
      <c r="A240" s="1" t="s">
        <v>533</v>
      </c>
      <c r="B240" s="16" t="s">
        <v>534</v>
      </c>
      <c r="C240" s="1" t="s">
        <v>1238</v>
      </c>
      <c r="E240" s="5">
        <v>2860.17</v>
      </c>
      <c r="G240" s="5">
        <v>4549.305</v>
      </c>
      <c r="I240" s="9">
        <f t="shared" si="72"/>
        <v>-1689.1350000000002</v>
      </c>
      <c r="K240" s="21">
        <f t="shared" si="73"/>
        <v>-0.37129517585653193</v>
      </c>
      <c r="M240" s="9">
        <v>12060.56</v>
      </c>
      <c r="O240" s="9">
        <v>13797.102</v>
      </c>
      <c r="Q240" s="9">
        <f t="shared" si="74"/>
        <v>-1736.5420000000013</v>
      </c>
      <c r="S240" s="21">
        <f t="shared" si="75"/>
        <v>-0.12586280800127456</v>
      </c>
      <c r="U240" s="9">
        <v>8663.31</v>
      </c>
      <c r="W240" s="9">
        <v>8141.157</v>
      </c>
      <c r="Y240" s="9">
        <f t="shared" si="76"/>
        <v>522.1529999999993</v>
      </c>
      <c r="AA240" s="21">
        <f t="shared" si="77"/>
        <v>0.06413744385472474</v>
      </c>
      <c r="AC240" s="9">
        <v>46835.812</v>
      </c>
      <c r="AE240" s="9">
        <v>50219.719</v>
      </c>
      <c r="AG240" s="9">
        <f t="shared" si="78"/>
        <v>-3383.9069999999992</v>
      </c>
      <c r="AI240" s="21">
        <f t="shared" si="79"/>
        <v>-0.06738203772107923</v>
      </c>
    </row>
    <row r="241" spans="1:35" ht="12.75" outlineLevel="1">
      <c r="A241" s="1" t="s">
        <v>535</v>
      </c>
      <c r="B241" s="16" t="s">
        <v>536</v>
      </c>
      <c r="C241" s="1" t="s">
        <v>1239</v>
      </c>
      <c r="E241" s="5">
        <v>1618.78</v>
      </c>
      <c r="G241" s="5">
        <v>14016.368</v>
      </c>
      <c r="I241" s="9">
        <f aca="true" t="shared" si="80" ref="I241:I272">+E241-G241</f>
        <v>-12397.588</v>
      </c>
      <c r="K241" s="21">
        <f aca="true" t="shared" si="81" ref="K241:K272">IF(G241&lt;0,IF(I241=0,0,IF(OR(G241=0,E241=0),"N.M.",IF(ABS(I241/G241)&gt;=10,"N.M.",I241/(-G241)))),IF(I241=0,0,IF(OR(G241=0,E241=0),"N.M.",IF(ABS(I241/G241)&gt;=10,"N.M.",I241/G241))))</f>
        <v>-0.884507883925422</v>
      </c>
      <c r="M241" s="9">
        <v>5475.88</v>
      </c>
      <c r="O241" s="9">
        <v>37790.279</v>
      </c>
      <c r="Q241" s="9">
        <f aca="true" t="shared" si="82" ref="Q241:Q272">(+M241-O241)</f>
        <v>-32314.399</v>
      </c>
      <c r="S241" s="21">
        <f aca="true" t="shared" si="83" ref="S241:S272">IF(O241&lt;0,IF(Q241=0,0,IF(OR(O241=0,M241=0),"N.M.",IF(ABS(Q241/O241)&gt;=10,"N.M.",Q241/(-O241)))),IF(Q241=0,0,IF(OR(O241=0,M241=0),"N.M.",IF(ABS(Q241/O241)&gt;=10,"N.M.",Q241/O241))))</f>
        <v>-0.8550981854354661</v>
      </c>
      <c r="U241" s="9">
        <v>3928.81</v>
      </c>
      <c r="W241" s="9">
        <v>21145.966</v>
      </c>
      <c r="Y241" s="9">
        <f aca="true" t="shared" si="84" ref="Y241:Y272">(+U241-W241)</f>
        <v>-17217.156</v>
      </c>
      <c r="AA241" s="21">
        <f aca="true" t="shared" si="85" ref="AA241:AA272">IF(W241&lt;0,IF(Y241=0,0,IF(OR(W241=0,U241=0),"N.M.",IF(ABS(Y241/W241)&gt;=10,"N.M.",Y241/(-W241)))),IF(Y241=0,0,IF(OR(W241=0,U241=0),"N.M.",IF(ABS(Y241/W241)&gt;=10,"N.M.",Y241/W241))))</f>
        <v>-0.8142052247695848</v>
      </c>
      <c r="AC241" s="9">
        <v>72559.761</v>
      </c>
      <c r="AE241" s="9">
        <v>130921.796</v>
      </c>
      <c r="AG241" s="9">
        <f aca="true" t="shared" si="86" ref="AG241:AG272">(+AC241-AE241)</f>
        <v>-58362.035</v>
      </c>
      <c r="AI241" s="21">
        <f aca="true" t="shared" si="87" ref="AI241:AI272">IF(AE241&lt;0,IF(AG241=0,0,IF(OR(AE241=0,AC241=0),"N.M.",IF(ABS(AG241/AE241)&gt;=10,"N.M.",AG241/(-AE241)))),IF(AG241=0,0,IF(OR(AE241=0,AC241=0),"N.M.",IF(ABS(AG241/AE241)&gt;=10,"N.M.",AG241/AE241))))</f>
        <v>-0.4457778367171193</v>
      </c>
    </row>
    <row r="242" spans="1:35" ht="12.75" outlineLevel="1">
      <c r="A242" s="1" t="s">
        <v>537</v>
      </c>
      <c r="B242" s="16" t="s">
        <v>538</v>
      </c>
      <c r="C242" s="1" t="s">
        <v>1240</v>
      </c>
      <c r="E242" s="5">
        <v>42255.22</v>
      </c>
      <c r="G242" s="5">
        <v>51646.261</v>
      </c>
      <c r="I242" s="9">
        <f t="shared" si="80"/>
        <v>-9391.040999999997</v>
      </c>
      <c r="K242" s="21">
        <f t="shared" si="81"/>
        <v>-0.1818338988760483</v>
      </c>
      <c r="M242" s="9">
        <v>137222.16999999998</v>
      </c>
      <c r="O242" s="9">
        <v>151420.085</v>
      </c>
      <c r="Q242" s="9">
        <f t="shared" si="82"/>
        <v>-14197.915000000008</v>
      </c>
      <c r="S242" s="21">
        <f t="shared" si="83"/>
        <v>-0.09376507086229682</v>
      </c>
      <c r="U242" s="9">
        <v>90708.25</v>
      </c>
      <c r="W242" s="9">
        <v>92864.063</v>
      </c>
      <c r="Y242" s="9">
        <f t="shared" si="84"/>
        <v>-2155.8129999999946</v>
      </c>
      <c r="AA242" s="21">
        <f t="shared" si="85"/>
        <v>-0.023214717624405416</v>
      </c>
      <c r="AC242" s="9">
        <v>512083.841</v>
      </c>
      <c r="AE242" s="9">
        <v>555849.638</v>
      </c>
      <c r="AG242" s="9">
        <f t="shared" si="86"/>
        <v>-43765.79700000002</v>
      </c>
      <c r="AI242" s="21">
        <f t="shared" si="87"/>
        <v>-0.07873675542449489</v>
      </c>
    </row>
    <row r="243" spans="1:35" ht="12.75" outlineLevel="1">
      <c r="A243" s="1" t="s">
        <v>539</v>
      </c>
      <c r="B243" s="16" t="s">
        <v>540</v>
      </c>
      <c r="C243" s="1" t="s">
        <v>1241</v>
      </c>
      <c r="E243" s="5">
        <v>231717.6</v>
      </c>
      <c r="G243" s="5">
        <v>289997.338</v>
      </c>
      <c r="I243" s="9">
        <f t="shared" si="80"/>
        <v>-58279.73799999998</v>
      </c>
      <c r="K243" s="21">
        <f t="shared" si="81"/>
        <v>-0.20096645852659512</v>
      </c>
      <c r="M243" s="9">
        <v>806412.39</v>
      </c>
      <c r="O243" s="9">
        <v>896244.0530000001</v>
      </c>
      <c r="Q243" s="9">
        <f t="shared" si="82"/>
        <v>-89831.66300000006</v>
      </c>
      <c r="S243" s="21">
        <f t="shared" si="83"/>
        <v>-0.10023125140892851</v>
      </c>
      <c r="U243" s="9">
        <v>575972.74</v>
      </c>
      <c r="W243" s="9">
        <v>508219.995</v>
      </c>
      <c r="Y243" s="9">
        <f t="shared" si="84"/>
        <v>67752.745</v>
      </c>
      <c r="AA243" s="21">
        <f t="shared" si="85"/>
        <v>0.13331381225959044</v>
      </c>
      <c r="AC243" s="9">
        <v>2920892.728</v>
      </c>
      <c r="AE243" s="9">
        <v>3186413.183</v>
      </c>
      <c r="AG243" s="9">
        <f t="shared" si="86"/>
        <v>-265520.4550000001</v>
      </c>
      <c r="AI243" s="21">
        <f t="shared" si="87"/>
        <v>-0.08332894692270047</v>
      </c>
    </row>
    <row r="244" spans="1:35" ht="12.75" outlineLevel="1">
      <c r="A244" s="1" t="s">
        <v>541</v>
      </c>
      <c r="B244" s="16" t="s">
        <v>542</v>
      </c>
      <c r="C244" s="1" t="s">
        <v>1242</v>
      </c>
      <c r="E244" s="5">
        <v>2964.17</v>
      </c>
      <c r="G244" s="5">
        <v>4019.6</v>
      </c>
      <c r="I244" s="9">
        <f t="shared" si="80"/>
        <v>-1055.4299999999998</v>
      </c>
      <c r="K244" s="21">
        <f t="shared" si="81"/>
        <v>-0.26257090257737087</v>
      </c>
      <c r="M244" s="9">
        <v>11300.09</v>
      </c>
      <c r="O244" s="9">
        <v>11961.55</v>
      </c>
      <c r="Q244" s="9">
        <f t="shared" si="82"/>
        <v>-661.4599999999991</v>
      </c>
      <c r="S244" s="21">
        <f t="shared" si="83"/>
        <v>-0.055298853409466095</v>
      </c>
      <c r="U244" s="9">
        <v>8115.570000000001</v>
      </c>
      <c r="W244" s="9">
        <v>7138.28</v>
      </c>
      <c r="Y244" s="9">
        <f t="shared" si="84"/>
        <v>977.2900000000009</v>
      </c>
      <c r="AA244" s="21">
        <f t="shared" si="85"/>
        <v>0.1369083308584142</v>
      </c>
      <c r="AC244" s="9">
        <v>43430.270000000004</v>
      </c>
      <c r="AE244" s="9">
        <v>44473.74</v>
      </c>
      <c r="AG244" s="9">
        <f t="shared" si="86"/>
        <v>-1043.469999999994</v>
      </c>
      <c r="AI244" s="21">
        <f t="shared" si="87"/>
        <v>-0.02346260962086827</v>
      </c>
    </row>
    <row r="245" spans="1:35" ht="12.75" outlineLevel="1">
      <c r="A245" s="1" t="s">
        <v>543</v>
      </c>
      <c r="B245" s="16" t="s">
        <v>544</v>
      </c>
      <c r="C245" s="1" t="s">
        <v>1243</v>
      </c>
      <c r="E245" s="5">
        <v>50908.36</v>
      </c>
      <c r="G245" s="5">
        <v>9531.98</v>
      </c>
      <c r="I245" s="9">
        <f t="shared" si="80"/>
        <v>41376.380000000005</v>
      </c>
      <c r="K245" s="21">
        <f t="shared" si="81"/>
        <v>4.340795931170649</v>
      </c>
      <c r="M245" s="9">
        <v>212396.96000000002</v>
      </c>
      <c r="O245" s="9">
        <v>102118.47</v>
      </c>
      <c r="Q245" s="9">
        <f t="shared" si="82"/>
        <v>110278.49000000002</v>
      </c>
      <c r="S245" s="21">
        <f t="shared" si="83"/>
        <v>1.07990738599981</v>
      </c>
      <c r="U245" s="9">
        <v>101434.67</v>
      </c>
      <c r="W245" s="9">
        <v>12331.99</v>
      </c>
      <c r="Y245" s="9">
        <f t="shared" si="84"/>
        <v>89102.68</v>
      </c>
      <c r="AA245" s="21">
        <f t="shared" si="85"/>
        <v>7.225328596601197</v>
      </c>
      <c r="AC245" s="9">
        <v>799412.4500000001</v>
      </c>
      <c r="AE245" s="9">
        <v>653851.42</v>
      </c>
      <c r="AG245" s="9">
        <f t="shared" si="86"/>
        <v>145561.03000000003</v>
      </c>
      <c r="AI245" s="21">
        <f t="shared" si="87"/>
        <v>0.22262095874931345</v>
      </c>
    </row>
    <row r="246" spans="1:35" ht="12.75" outlineLevel="1">
      <c r="A246" s="1" t="s">
        <v>545</v>
      </c>
      <c r="B246" s="16" t="s">
        <v>546</v>
      </c>
      <c r="C246" s="1" t="s">
        <v>1244</v>
      </c>
      <c r="E246" s="5">
        <v>7488.63</v>
      </c>
      <c r="G246" s="5">
        <v>10928.22</v>
      </c>
      <c r="I246" s="9">
        <f t="shared" si="80"/>
        <v>-3439.5899999999992</v>
      </c>
      <c r="K246" s="21">
        <f t="shared" si="81"/>
        <v>-0.3147438466648731</v>
      </c>
      <c r="M246" s="9">
        <v>30355.700000000004</v>
      </c>
      <c r="O246" s="9">
        <v>37148.86</v>
      </c>
      <c r="Q246" s="9">
        <f t="shared" si="82"/>
        <v>-6793.159999999996</v>
      </c>
      <c r="S246" s="21">
        <f t="shared" si="83"/>
        <v>-0.18286321572182823</v>
      </c>
      <c r="U246" s="9">
        <v>21739.83</v>
      </c>
      <c r="W246" s="9">
        <v>22305.170000000002</v>
      </c>
      <c r="Y246" s="9">
        <f t="shared" si="84"/>
        <v>-565.3400000000001</v>
      </c>
      <c r="AA246" s="21">
        <f t="shared" si="85"/>
        <v>-0.025345693397539677</v>
      </c>
      <c r="AC246" s="9">
        <v>123890.8</v>
      </c>
      <c r="AE246" s="9">
        <v>141497.85</v>
      </c>
      <c r="AG246" s="9">
        <f t="shared" si="86"/>
        <v>-17607.050000000003</v>
      </c>
      <c r="AI246" s="21">
        <f t="shared" si="87"/>
        <v>-0.12443333944650044</v>
      </c>
    </row>
    <row r="247" spans="1:35" ht="12.75" outlineLevel="1">
      <c r="A247" s="1" t="s">
        <v>547</v>
      </c>
      <c r="B247" s="16" t="s">
        <v>548</v>
      </c>
      <c r="C247" s="1" t="s">
        <v>1245</v>
      </c>
      <c r="E247" s="5">
        <v>9375.48</v>
      </c>
      <c r="G247" s="5">
        <v>10314.630000000001</v>
      </c>
      <c r="I247" s="9">
        <f t="shared" si="80"/>
        <v>-939.1500000000015</v>
      </c>
      <c r="K247" s="21">
        <f t="shared" si="81"/>
        <v>-0.09105028488661264</v>
      </c>
      <c r="M247" s="9">
        <v>27242.260000000002</v>
      </c>
      <c r="O247" s="9">
        <v>29434.29</v>
      </c>
      <c r="Q247" s="9">
        <f t="shared" si="82"/>
        <v>-2192.029999999999</v>
      </c>
      <c r="S247" s="21">
        <f t="shared" si="83"/>
        <v>-0.07447198488565543</v>
      </c>
      <c r="U247" s="9">
        <v>18313.98</v>
      </c>
      <c r="W247" s="9">
        <v>19219.41</v>
      </c>
      <c r="Y247" s="9">
        <f t="shared" si="84"/>
        <v>-905.4300000000003</v>
      </c>
      <c r="AA247" s="21">
        <f t="shared" si="85"/>
        <v>-0.04711018704528393</v>
      </c>
      <c r="AC247" s="9">
        <v>129944.45999999999</v>
      </c>
      <c r="AE247" s="9">
        <v>138815.87</v>
      </c>
      <c r="AG247" s="9">
        <f t="shared" si="86"/>
        <v>-8871.410000000003</v>
      </c>
      <c r="AI247" s="21">
        <f t="shared" si="87"/>
        <v>-0.06390775060517219</v>
      </c>
    </row>
    <row r="248" spans="1:35" ht="12.75" outlineLevel="1">
      <c r="A248" s="1" t="s">
        <v>549</v>
      </c>
      <c r="B248" s="16" t="s">
        <v>550</v>
      </c>
      <c r="C248" s="1" t="s">
        <v>1246</v>
      </c>
      <c r="E248" s="5">
        <v>69702.86</v>
      </c>
      <c r="G248" s="5">
        <v>47240.279</v>
      </c>
      <c r="I248" s="9">
        <f t="shared" si="80"/>
        <v>22462.581</v>
      </c>
      <c r="K248" s="21">
        <f t="shared" si="81"/>
        <v>0.4754963661412753</v>
      </c>
      <c r="M248" s="9">
        <v>251448.18</v>
      </c>
      <c r="O248" s="9">
        <v>135181.36</v>
      </c>
      <c r="Q248" s="9">
        <f t="shared" si="82"/>
        <v>116266.82</v>
      </c>
      <c r="S248" s="21">
        <f t="shared" si="83"/>
        <v>0.8600802655040608</v>
      </c>
      <c r="U248" s="9">
        <v>163947.38</v>
      </c>
      <c r="W248" s="9">
        <v>75636.894</v>
      </c>
      <c r="Y248" s="9">
        <f t="shared" si="84"/>
        <v>88310.486</v>
      </c>
      <c r="AA248" s="21">
        <f t="shared" si="85"/>
        <v>1.1675583346931195</v>
      </c>
      <c r="AC248" s="9">
        <v>827718.831</v>
      </c>
      <c r="AE248" s="9">
        <v>605544.579</v>
      </c>
      <c r="AG248" s="9">
        <f t="shared" si="86"/>
        <v>222174.25199999998</v>
      </c>
      <c r="AI248" s="21">
        <f t="shared" si="87"/>
        <v>0.36689991076610723</v>
      </c>
    </row>
    <row r="249" spans="1:35" ht="12.75" outlineLevel="1">
      <c r="A249" s="1" t="s">
        <v>551</v>
      </c>
      <c r="B249" s="16" t="s">
        <v>552</v>
      </c>
      <c r="C249" s="1" t="s">
        <v>1247</v>
      </c>
      <c r="E249" s="5">
        <v>29040.08</v>
      </c>
      <c r="G249" s="5">
        <v>83041.087</v>
      </c>
      <c r="I249" s="9">
        <f t="shared" si="80"/>
        <v>-54001.007</v>
      </c>
      <c r="K249" s="21">
        <f t="shared" si="81"/>
        <v>-0.6502926316463078</v>
      </c>
      <c r="M249" s="9">
        <v>109673.41</v>
      </c>
      <c r="O249" s="9">
        <v>229197.148</v>
      </c>
      <c r="Q249" s="9">
        <f t="shared" si="82"/>
        <v>-119523.73799999998</v>
      </c>
      <c r="S249" s="21">
        <f t="shared" si="83"/>
        <v>-0.5214887665181592</v>
      </c>
      <c r="U249" s="9">
        <v>75203.88</v>
      </c>
      <c r="W249" s="9">
        <v>133969.998</v>
      </c>
      <c r="Y249" s="9">
        <f t="shared" si="84"/>
        <v>-58766.11799999999</v>
      </c>
      <c r="AA249" s="21">
        <f t="shared" si="85"/>
        <v>-0.43865133147199115</v>
      </c>
      <c r="AC249" s="9">
        <v>595784.7069999999</v>
      </c>
      <c r="AE249" s="9">
        <v>759471.3570000001</v>
      </c>
      <c r="AG249" s="9">
        <f t="shared" si="86"/>
        <v>-163686.65000000014</v>
      </c>
      <c r="AI249" s="21">
        <f t="shared" si="87"/>
        <v>-0.21552708800840284</v>
      </c>
    </row>
    <row r="250" spans="1:35" ht="12.75" outlineLevel="1">
      <c r="A250" s="1" t="s">
        <v>553</v>
      </c>
      <c r="B250" s="16" t="s">
        <v>554</v>
      </c>
      <c r="C250" s="1" t="s">
        <v>1248</v>
      </c>
      <c r="E250" s="5">
        <v>11108.880000000001</v>
      </c>
      <c r="G250" s="5">
        <v>15392.006000000001</v>
      </c>
      <c r="I250" s="9">
        <f t="shared" si="80"/>
        <v>-4283.126</v>
      </c>
      <c r="K250" s="21">
        <f t="shared" si="81"/>
        <v>-0.2782695121090779</v>
      </c>
      <c r="M250" s="9">
        <v>50923.05</v>
      </c>
      <c r="O250" s="9">
        <v>60605.973</v>
      </c>
      <c r="Q250" s="9">
        <f t="shared" si="82"/>
        <v>-9682.922999999995</v>
      </c>
      <c r="S250" s="21">
        <f t="shared" si="83"/>
        <v>-0.1597684604453095</v>
      </c>
      <c r="U250" s="9">
        <v>29894.49</v>
      </c>
      <c r="W250" s="9">
        <v>25607.571</v>
      </c>
      <c r="Y250" s="9">
        <f t="shared" si="84"/>
        <v>4286.919000000002</v>
      </c>
      <c r="AA250" s="21">
        <f t="shared" si="85"/>
        <v>0.16740826375137266</v>
      </c>
      <c r="AC250" s="9">
        <v>183088.378</v>
      </c>
      <c r="AE250" s="9">
        <v>185082.198</v>
      </c>
      <c r="AG250" s="9">
        <f t="shared" si="86"/>
        <v>-1993.820000000007</v>
      </c>
      <c r="AI250" s="21">
        <f t="shared" si="87"/>
        <v>-0.01077261898521438</v>
      </c>
    </row>
    <row r="251" spans="1:35" ht="12.75" outlineLevel="1">
      <c r="A251" s="1" t="s">
        <v>555</v>
      </c>
      <c r="B251" s="16" t="s">
        <v>556</v>
      </c>
      <c r="C251" s="1" t="s">
        <v>1249</v>
      </c>
      <c r="E251" s="5">
        <v>0</v>
      </c>
      <c r="G251" s="5">
        <v>0</v>
      </c>
      <c r="I251" s="9">
        <f t="shared" si="80"/>
        <v>0</v>
      </c>
      <c r="K251" s="21">
        <f t="shared" si="81"/>
        <v>0</v>
      </c>
      <c r="M251" s="9">
        <v>0</v>
      </c>
      <c r="O251" s="9">
        <v>0</v>
      </c>
      <c r="Q251" s="9">
        <f t="shared" si="82"/>
        <v>0</v>
      </c>
      <c r="S251" s="21">
        <f t="shared" si="83"/>
        <v>0</v>
      </c>
      <c r="U251" s="9">
        <v>0</v>
      </c>
      <c r="W251" s="9">
        <v>0</v>
      </c>
      <c r="Y251" s="9">
        <f t="shared" si="84"/>
        <v>0</v>
      </c>
      <c r="AA251" s="21">
        <f t="shared" si="85"/>
        <v>0</v>
      </c>
      <c r="AC251" s="9">
        <v>0</v>
      </c>
      <c r="AE251" s="9">
        <v>-1341.53</v>
      </c>
      <c r="AG251" s="9">
        <f t="shared" si="86"/>
        <v>1341.53</v>
      </c>
      <c r="AI251" s="21" t="str">
        <f t="shared" si="87"/>
        <v>N.M.</v>
      </c>
    </row>
    <row r="252" spans="1:35" ht="12.75" outlineLevel="1">
      <c r="A252" s="1" t="s">
        <v>557</v>
      </c>
      <c r="B252" s="16" t="s">
        <v>558</v>
      </c>
      <c r="C252" s="1" t="s">
        <v>1250</v>
      </c>
      <c r="E252" s="5">
        <v>9696.630000000001</v>
      </c>
      <c r="G252" s="5">
        <v>0.02</v>
      </c>
      <c r="I252" s="9">
        <f t="shared" si="80"/>
        <v>9696.61</v>
      </c>
      <c r="K252" s="21" t="str">
        <f t="shared" si="81"/>
        <v>N.M.</v>
      </c>
      <c r="M252" s="9">
        <v>9871.71</v>
      </c>
      <c r="O252" s="9">
        <v>-6560.96</v>
      </c>
      <c r="Q252" s="9">
        <f t="shared" si="82"/>
        <v>16432.67</v>
      </c>
      <c r="S252" s="21">
        <f t="shared" si="83"/>
        <v>2.5046136540994</v>
      </c>
      <c r="U252" s="9">
        <v>9747.06</v>
      </c>
      <c r="W252" s="9">
        <v>0.02</v>
      </c>
      <c r="Y252" s="9">
        <f t="shared" si="84"/>
        <v>9747.039999999999</v>
      </c>
      <c r="AA252" s="21" t="str">
        <f t="shared" si="85"/>
        <v>N.M.</v>
      </c>
      <c r="AC252" s="9">
        <v>46805.77</v>
      </c>
      <c r="AE252" s="9">
        <v>-826.26</v>
      </c>
      <c r="AG252" s="9">
        <f t="shared" si="86"/>
        <v>47632.03</v>
      </c>
      <c r="AI252" s="21" t="str">
        <f t="shared" si="87"/>
        <v>N.M.</v>
      </c>
    </row>
    <row r="253" spans="1:35" ht="12.75" outlineLevel="1">
      <c r="A253" s="1" t="s">
        <v>559</v>
      </c>
      <c r="B253" s="16" t="s">
        <v>560</v>
      </c>
      <c r="C253" s="1" t="s">
        <v>1251</v>
      </c>
      <c r="E253" s="5">
        <v>400.26</v>
      </c>
      <c r="G253" s="5">
        <v>161.16</v>
      </c>
      <c r="I253" s="9">
        <f t="shared" si="80"/>
        <v>239.1</v>
      </c>
      <c r="K253" s="21">
        <f t="shared" si="81"/>
        <v>1.4836187639612808</v>
      </c>
      <c r="M253" s="9">
        <v>2949.54</v>
      </c>
      <c r="O253" s="9">
        <v>564.62</v>
      </c>
      <c r="Q253" s="9">
        <f t="shared" si="82"/>
        <v>2384.92</v>
      </c>
      <c r="S253" s="21">
        <f t="shared" si="83"/>
        <v>4.223938223938224</v>
      </c>
      <c r="U253" s="9">
        <v>1702.71</v>
      </c>
      <c r="W253" s="9">
        <v>298.11</v>
      </c>
      <c r="Y253" s="9">
        <f t="shared" si="84"/>
        <v>1404.6</v>
      </c>
      <c r="AA253" s="21">
        <f t="shared" si="85"/>
        <v>4.71168360672235</v>
      </c>
      <c r="AC253" s="9">
        <v>5633.33</v>
      </c>
      <c r="AE253" s="9">
        <v>2974.7200000000003</v>
      </c>
      <c r="AG253" s="9">
        <f t="shared" si="86"/>
        <v>2658.6099999999997</v>
      </c>
      <c r="AI253" s="21">
        <f t="shared" si="87"/>
        <v>0.8937345363597244</v>
      </c>
    </row>
    <row r="254" spans="1:35" ht="12.75" outlineLevel="1">
      <c r="A254" s="1" t="s">
        <v>561</v>
      </c>
      <c r="B254" s="16" t="s">
        <v>562</v>
      </c>
      <c r="C254" s="1" t="s">
        <v>1252</v>
      </c>
      <c r="E254" s="5">
        <v>12541.11</v>
      </c>
      <c r="G254" s="5">
        <v>27176.242</v>
      </c>
      <c r="I254" s="9">
        <f t="shared" si="80"/>
        <v>-14635.131999999998</v>
      </c>
      <c r="K254" s="21">
        <f t="shared" si="81"/>
        <v>-0.5385267028458165</v>
      </c>
      <c r="M254" s="9">
        <v>53293.9</v>
      </c>
      <c r="O254" s="9">
        <v>77409.265</v>
      </c>
      <c r="Q254" s="9">
        <f t="shared" si="82"/>
        <v>-24115.364999999998</v>
      </c>
      <c r="S254" s="21">
        <f t="shared" si="83"/>
        <v>-0.3115307321416887</v>
      </c>
      <c r="U254" s="9">
        <v>31507.75</v>
      </c>
      <c r="W254" s="9">
        <v>43811.565</v>
      </c>
      <c r="Y254" s="9">
        <f t="shared" si="84"/>
        <v>-12303.815000000002</v>
      </c>
      <c r="AA254" s="21">
        <f t="shared" si="85"/>
        <v>-0.28083486631897314</v>
      </c>
      <c r="AC254" s="9">
        <v>207828.721</v>
      </c>
      <c r="AE254" s="9">
        <v>280324.108</v>
      </c>
      <c r="AG254" s="9">
        <f t="shared" si="86"/>
        <v>-72495.38700000002</v>
      </c>
      <c r="AI254" s="21">
        <f t="shared" si="87"/>
        <v>-0.2586127447875443</v>
      </c>
    </row>
    <row r="255" spans="1:35" ht="12.75" outlineLevel="1">
      <c r="A255" s="1" t="s">
        <v>563</v>
      </c>
      <c r="B255" s="16" t="s">
        <v>564</v>
      </c>
      <c r="C255" s="1" t="s">
        <v>1253</v>
      </c>
      <c r="E255" s="5">
        <v>156.94</v>
      </c>
      <c r="G255" s="5">
        <v>494.36100000000005</v>
      </c>
      <c r="I255" s="9">
        <f t="shared" si="80"/>
        <v>-337.42100000000005</v>
      </c>
      <c r="K255" s="21">
        <f t="shared" si="81"/>
        <v>-0.6825396825396826</v>
      </c>
      <c r="M255" s="9">
        <v>469.25</v>
      </c>
      <c r="O255" s="9">
        <v>1056.9270000000001</v>
      </c>
      <c r="Q255" s="9">
        <f t="shared" si="82"/>
        <v>-587.6770000000001</v>
      </c>
      <c r="S255" s="21">
        <f t="shared" si="83"/>
        <v>-0.5560242098082461</v>
      </c>
      <c r="U255" s="9">
        <v>281.63</v>
      </c>
      <c r="W255" s="9">
        <v>720.991</v>
      </c>
      <c r="Y255" s="9">
        <f t="shared" si="84"/>
        <v>-439.361</v>
      </c>
      <c r="AA255" s="21">
        <f t="shared" si="85"/>
        <v>-0.6093848605599792</v>
      </c>
      <c r="AC255" s="9">
        <v>2891.826</v>
      </c>
      <c r="AE255" s="9">
        <v>3377.7980000000002</v>
      </c>
      <c r="AG255" s="9">
        <f t="shared" si="86"/>
        <v>-485.9720000000002</v>
      </c>
      <c r="AI255" s="21">
        <f t="shared" si="87"/>
        <v>-0.14387242813217374</v>
      </c>
    </row>
    <row r="256" spans="1:35" ht="12.75" outlineLevel="1">
      <c r="A256" s="1" t="s">
        <v>565</v>
      </c>
      <c r="B256" s="16" t="s">
        <v>566</v>
      </c>
      <c r="C256" s="1" t="s">
        <v>1254</v>
      </c>
      <c r="E256" s="5">
        <v>32200.73</v>
      </c>
      <c r="G256" s="5">
        <v>42174.825</v>
      </c>
      <c r="I256" s="9">
        <f t="shared" si="80"/>
        <v>-9974.094999999998</v>
      </c>
      <c r="K256" s="21">
        <f t="shared" si="81"/>
        <v>-0.23649404591483186</v>
      </c>
      <c r="M256" s="9">
        <v>114969.98000000001</v>
      </c>
      <c r="O256" s="9">
        <v>113208.84400000001</v>
      </c>
      <c r="Q256" s="9">
        <f t="shared" si="82"/>
        <v>1761.1359999999986</v>
      </c>
      <c r="S256" s="21">
        <f t="shared" si="83"/>
        <v>0.01555652312817538</v>
      </c>
      <c r="U256" s="9">
        <v>76618.97</v>
      </c>
      <c r="W256" s="9">
        <v>69650.62700000001</v>
      </c>
      <c r="Y256" s="9">
        <f t="shared" si="84"/>
        <v>6968.3429999999935</v>
      </c>
      <c r="AA256" s="21">
        <f t="shared" si="85"/>
        <v>0.10004709648916718</v>
      </c>
      <c r="AC256" s="9">
        <v>448114.62100000004</v>
      </c>
      <c r="AE256" s="9">
        <v>494947.049</v>
      </c>
      <c r="AG256" s="9">
        <f t="shared" si="86"/>
        <v>-46832.427999999956</v>
      </c>
      <c r="AI256" s="21">
        <f t="shared" si="87"/>
        <v>-0.09462108743676934</v>
      </c>
    </row>
    <row r="257" spans="1:35" ht="12.75" outlineLevel="1">
      <c r="A257" s="1" t="s">
        <v>567</v>
      </c>
      <c r="B257" s="16" t="s">
        <v>568</v>
      </c>
      <c r="C257" s="1" t="s">
        <v>1255</v>
      </c>
      <c r="E257" s="5">
        <v>141828.05000000002</v>
      </c>
      <c r="G257" s="5">
        <v>134192.618</v>
      </c>
      <c r="I257" s="9">
        <f t="shared" si="80"/>
        <v>7635.43200000003</v>
      </c>
      <c r="K257" s="21">
        <f t="shared" si="81"/>
        <v>0.05689904641401385</v>
      </c>
      <c r="M257" s="9">
        <v>377597.71</v>
      </c>
      <c r="O257" s="9">
        <v>385029.78300000005</v>
      </c>
      <c r="Q257" s="9">
        <f t="shared" si="82"/>
        <v>-7432.073000000033</v>
      </c>
      <c r="S257" s="21">
        <f t="shared" si="83"/>
        <v>-0.019302592495812284</v>
      </c>
      <c r="U257" s="9">
        <v>289226.21</v>
      </c>
      <c r="W257" s="9">
        <v>266930.536</v>
      </c>
      <c r="Y257" s="9">
        <f t="shared" si="84"/>
        <v>22295.674</v>
      </c>
      <c r="AA257" s="21">
        <f t="shared" si="85"/>
        <v>0.08352612756151659</v>
      </c>
      <c r="AC257" s="9">
        <v>763028.642</v>
      </c>
      <c r="AE257" s="9">
        <v>848073.5819999999</v>
      </c>
      <c r="AG257" s="9">
        <f t="shared" si="86"/>
        <v>-85044.93999999994</v>
      </c>
      <c r="AI257" s="21">
        <f t="shared" si="87"/>
        <v>-0.10028014290863732</v>
      </c>
    </row>
    <row r="258" spans="1:35" ht="12.75" outlineLevel="1">
      <c r="A258" s="1" t="s">
        <v>569</v>
      </c>
      <c r="B258" s="16" t="s">
        <v>570</v>
      </c>
      <c r="C258" s="1" t="s">
        <v>1256</v>
      </c>
      <c r="E258" s="5">
        <v>35907.71</v>
      </c>
      <c r="G258" s="5">
        <v>41326.603</v>
      </c>
      <c r="I258" s="9">
        <f t="shared" si="80"/>
        <v>-5418.893000000004</v>
      </c>
      <c r="K258" s="21">
        <f t="shared" si="81"/>
        <v>-0.1311236009405371</v>
      </c>
      <c r="M258" s="9">
        <v>63121.55</v>
      </c>
      <c r="O258" s="9">
        <v>60783.377</v>
      </c>
      <c r="Q258" s="9">
        <f t="shared" si="82"/>
        <v>2338.1730000000025</v>
      </c>
      <c r="S258" s="21">
        <f t="shared" si="83"/>
        <v>0.038467309902837456</v>
      </c>
      <c r="U258" s="9">
        <v>58332.72</v>
      </c>
      <c r="W258" s="9">
        <v>55316.927</v>
      </c>
      <c r="Y258" s="9">
        <f t="shared" si="84"/>
        <v>3015.792999999998</v>
      </c>
      <c r="AA258" s="21">
        <f t="shared" si="85"/>
        <v>0.05451844785231829</v>
      </c>
      <c r="AC258" s="9">
        <v>213924.617</v>
      </c>
      <c r="AE258" s="9">
        <v>202856.211</v>
      </c>
      <c r="AG258" s="9">
        <f t="shared" si="86"/>
        <v>11068.405999999988</v>
      </c>
      <c r="AI258" s="21">
        <f t="shared" si="87"/>
        <v>0.05456281543186266</v>
      </c>
    </row>
    <row r="259" spans="1:35" ht="12.75" outlineLevel="1">
      <c r="A259" s="1" t="s">
        <v>571</v>
      </c>
      <c r="B259" s="16" t="s">
        <v>572</v>
      </c>
      <c r="C259" s="1" t="s">
        <v>1257</v>
      </c>
      <c r="E259" s="5">
        <v>3119.83</v>
      </c>
      <c r="G259" s="5">
        <v>8232.693000000001</v>
      </c>
      <c r="I259" s="9">
        <f t="shared" si="80"/>
        <v>-5112.863000000001</v>
      </c>
      <c r="K259" s="21">
        <f t="shared" si="81"/>
        <v>-0.621043806686342</v>
      </c>
      <c r="M259" s="9">
        <v>13961</v>
      </c>
      <c r="O259" s="9">
        <v>11973.885</v>
      </c>
      <c r="Q259" s="9">
        <f t="shared" si="82"/>
        <v>1987.1149999999998</v>
      </c>
      <c r="S259" s="21">
        <f t="shared" si="83"/>
        <v>0.16595407422068942</v>
      </c>
      <c r="U259" s="9">
        <v>4029.57</v>
      </c>
      <c r="W259" s="9">
        <v>9295.983</v>
      </c>
      <c r="Y259" s="9">
        <f t="shared" si="84"/>
        <v>-5266.4130000000005</v>
      </c>
      <c r="AA259" s="21">
        <f t="shared" si="85"/>
        <v>-0.5665256702814538</v>
      </c>
      <c r="AC259" s="9">
        <v>48711.398</v>
      </c>
      <c r="AE259" s="9">
        <v>109016.951</v>
      </c>
      <c r="AG259" s="9">
        <f t="shared" si="86"/>
        <v>-60305.553</v>
      </c>
      <c r="AI259" s="21">
        <f t="shared" si="87"/>
        <v>-0.5531759276591766</v>
      </c>
    </row>
    <row r="260" spans="1:35" ht="12.75" outlineLevel="1">
      <c r="A260" s="1" t="s">
        <v>573</v>
      </c>
      <c r="B260" s="16" t="s">
        <v>574</v>
      </c>
      <c r="C260" s="1" t="s">
        <v>1258</v>
      </c>
      <c r="E260" s="5">
        <v>0</v>
      </c>
      <c r="G260" s="5">
        <v>0</v>
      </c>
      <c r="I260" s="9">
        <f t="shared" si="80"/>
        <v>0</v>
      </c>
      <c r="K260" s="21">
        <f t="shared" si="81"/>
        <v>0</v>
      </c>
      <c r="M260" s="9">
        <v>0</v>
      </c>
      <c r="O260" s="9">
        <v>2.84</v>
      </c>
      <c r="Q260" s="9">
        <f t="shared" si="82"/>
        <v>-2.84</v>
      </c>
      <c r="S260" s="21" t="str">
        <f t="shared" si="83"/>
        <v>N.M.</v>
      </c>
      <c r="U260" s="9">
        <v>0</v>
      </c>
      <c r="W260" s="9">
        <v>1.3800000000000001</v>
      </c>
      <c r="Y260" s="9">
        <f t="shared" si="84"/>
        <v>-1.3800000000000001</v>
      </c>
      <c r="AA260" s="21" t="str">
        <f t="shared" si="85"/>
        <v>N.M.</v>
      </c>
      <c r="AC260" s="9">
        <v>0</v>
      </c>
      <c r="AE260" s="9">
        <v>68</v>
      </c>
      <c r="AG260" s="9">
        <f t="shared" si="86"/>
        <v>-68</v>
      </c>
      <c r="AI260" s="21" t="str">
        <f t="shared" si="87"/>
        <v>N.M.</v>
      </c>
    </row>
    <row r="261" spans="1:35" ht="12.75" outlineLevel="1">
      <c r="A261" s="1" t="s">
        <v>575</v>
      </c>
      <c r="B261" s="16" t="s">
        <v>576</v>
      </c>
      <c r="C261" s="1" t="s">
        <v>1259</v>
      </c>
      <c r="E261" s="5">
        <v>0</v>
      </c>
      <c r="G261" s="5">
        <v>0</v>
      </c>
      <c r="I261" s="9">
        <f t="shared" si="80"/>
        <v>0</v>
      </c>
      <c r="K261" s="21">
        <f t="shared" si="81"/>
        <v>0</v>
      </c>
      <c r="M261" s="9">
        <v>0</v>
      </c>
      <c r="O261" s="9">
        <v>0</v>
      </c>
      <c r="Q261" s="9">
        <f t="shared" si="82"/>
        <v>0</v>
      </c>
      <c r="S261" s="21">
        <f t="shared" si="83"/>
        <v>0</v>
      </c>
      <c r="U261" s="9">
        <v>0</v>
      </c>
      <c r="W261" s="9">
        <v>0</v>
      </c>
      <c r="Y261" s="9">
        <f t="shared" si="84"/>
        <v>0</v>
      </c>
      <c r="AA261" s="21">
        <f t="shared" si="85"/>
        <v>0</v>
      </c>
      <c r="AC261" s="9">
        <v>0</v>
      </c>
      <c r="AE261" s="9">
        <v>16.036</v>
      </c>
      <c r="AG261" s="9">
        <f t="shared" si="86"/>
        <v>-16.036</v>
      </c>
      <c r="AI261" s="21" t="str">
        <f t="shared" si="87"/>
        <v>N.M.</v>
      </c>
    </row>
    <row r="262" spans="1:35" ht="12.75" outlineLevel="1">
      <c r="A262" s="1" t="s">
        <v>577</v>
      </c>
      <c r="B262" s="16" t="s">
        <v>578</v>
      </c>
      <c r="C262" s="1" t="s">
        <v>1260</v>
      </c>
      <c r="E262" s="5">
        <v>4.87</v>
      </c>
      <c r="G262" s="5">
        <v>0</v>
      </c>
      <c r="I262" s="9">
        <f t="shared" si="80"/>
        <v>4.87</v>
      </c>
      <c r="K262" s="21" t="str">
        <f t="shared" si="81"/>
        <v>N.M.</v>
      </c>
      <c r="M262" s="9">
        <v>76.8</v>
      </c>
      <c r="O262" s="9">
        <v>0</v>
      </c>
      <c r="Q262" s="9">
        <f t="shared" si="82"/>
        <v>76.8</v>
      </c>
      <c r="S262" s="21" t="str">
        <f t="shared" si="83"/>
        <v>N.M.</v>
      </c>
      <c r="U262" s="9">
        <v>76.8</v>
      </c>
      <c r="W262" s="9">
        <v>0</v>
      </c>
      <c r="Y262" s="9">
        <f t="shared" si="84"/>
        <v>76.8</v>
      </c>
      <c r="AA262" s="21" t="str">
        <f t="shared" si="85"/>
        <v>N.M.</v>
      </c>
      <c r="AC262" s="9">
        <v>76.8</v>
      </c>
      <c r="AE262" s="9">
        <v>0</v>
      </c>
      <c r="AG262" s="9">
        <f t="shared" si="86"/>
        <v>76.8</v>
      </c>
      <c r="AI262" s="21" t="str">
        <f t="shared" si="87"/>
        <v>N.M.</v>
      </c>
    </row>
    <row r="263" spans="1:35" ht="12.75" outlineLevel="1">
      <c r="A263" s="1" t="s">
        <v>579</v>
      </c>
      <c r="B263" s="16" t="s">
        <v>580</v>
      </c>
      <c r="C263" s="1" t="s">
        <v>1261</v>
      </c>
      <c r="E263" s="5">
        <v>688544.06</v>
      </c>
      <c r="G263" s="5">
        <v>217106.997</v>
      </c>
      <c r="I263" s="9">
        <f t="shared" si="80"/>
        <v>471437.0630000001</v>
      </c>
      <c r="K263" s="21">
        <f t="shared" si="81"/>
        <v>2.171450342523968</v>
      </c>
      <c r="M263" s="9">
        <v>1455397.84</v>
      </c>
      <c r="O263" s="9">
        <v>1845489.756</v>
      </c>
      <c r="Q263" s="9">
        <f t="shared" si="82"/>
        <v>-390091.91599999997</v>
      </c>
      <c r="S263" s="21">
        <f t="shared" si="83"/>
        <v>-0.21137582299318922</v>
      </c>
      <c r="U263" s="9">
        <v>1436583.709</v>
      </c>
      <c r="W263" s="9">
        <v>1077884.269</v>
      </c>
      <c r="Y263" s="9">
        <f t="shared" si="84"/>
        <v>358699.43999999994</v>
      </c>
      <c r="AA263" s="21">
        <f t="shared" si="85"/>
        <v>0.3327810325432998</v>
      </c>
      <c r="AC263" s="9">
        <v>5896253.376999999</v>
      </c>
      <c r="AE263" s="9">
        <v>6551469.757</v>
      </c>
      <c r="AG263" s="9">
        <f t="shared" si="86"/>
        <v>-655216.3800000008</v>
      </c>
      <c r="AI263" s="21">
        <f t="shared" si="87"/>
        <v>-0.1000105936992118</v>
      </c>
    </row>
    <row r="264" spans="1:35" ht="12.75" outlineLevel="1">
      <c r="A264" s="1" t="s">
        <v>581</v>
      </c>
      <c r="B264" s="16" t="s">
        <v>582</v>
      </c>
      <c r="C264" s="1" t="s">
        <v>1262</v>
      </c>
      <c r="E264" s="5">
        <v>0</v>
      </c>
      <c r="G264" s="5">
        <v>0</v>
      </c>
      <c r="I264" s="9">
        <f t="shared" si="80"/>
        <v>0</v>
      </c>
      <c r="K264" s="21">
        <f t="shared" si="81"/>
        <v>0</v>
      </c>
      <c r="M264" s="9">
        <v>0</v>
      </c>
      <c r="O264" s="9">
        <v>0</v>
      </c>
      <c r="Q264" s="9">
        <f t="shared" si="82"/>
        <v>0</v>
      </c>
      <c r="S264" s="21">
        <f t="shared" si="83"/>
        <v>0</v>
      </c>
      <c r="U264" s="9">
        <v>0</v>
      </c>
      <c r="W264" s="9">
        <v>0</v>
      </c>
      <c r="Y264" s="9">
        <f t="shared" si="84"/>
        <v>0</v>
      </c>
      <c r="AA264" s="21">
        <f t="shared" si="85"/>
        <v>0</v>
      </c>
      <c r="AC264" s="9">
        <v>289.48</v>
      </c>
      <c r="AE264" s="9">
        <v>153.68</v>
      </c>
      <c r="AG264" s="9">
        <f t="shared" si="86"/>
        <v>135.8</v>
      </c>
      <c r="AI264" s="21">
        <f t="shared" si="87"/>
        <v>0.88365434669443</v>
      </c>
    </row>
    <row r="265" spans="1:35" ht="12.75" outlineLevel="1">
      <c r="A265" s="1" t="s">
        <v>583</v>
      </c>
      <c r="B265" s="16" t="s">
        <v>584</v>
      </c>
      <c r="C265" s="1" t="s">
        <v>1263</v>
      </c>
      <c r="E265" s="5">
        <v>181793.02</v>
      </c>
      <c r="G265" s="5">
        <v>111370.507</v>
      </c>
      <c r="I265" s="9">
        <f t="shared" si="80"/>
        <v>70422.51299999999</v>
      </c>
      <c r="K265" s="21">
        <f t="shared" si="81"/>
        <v>0.6323264111565909</v>
      </c>
      <c r="M265" s="9">
        <v>235480.25000000003</v>
      </c>
      <c r="O265" s="9">
        <v>215194.95899999997</v>
      </c>
      <c r="Q265" s="9">
        <f t="shared" si="82"/>
        <v>20285.291000000056</v>
      </c>
      <c r="S265" s="21">
        <f t="shared" si="83"/>
        <v>0.09426471277145511</v>
      </c>
      <c r="U265" s="9">
        <v>330724.47000000003</v>
      </c>
      <c r="W265" s="9">
        <v>272121.675</v>
      </c>
      <c r="Y265" s="9">
        <f t="shared" si="84"/>
        <v>58602.79500000004</v>
      </c>
      <c r="AA265" s="21">
        <f t="shared" si="85"/>
        <v>0.21535511641988844</v>
      </c>
      <c r="AC265" s="9">
        <v>903488.341</v>
      </c>
      <c r="AE265" s="9">
        <v>888499.521</v>
      </c>
      <c r="AG265" s="9">
        <f t="shared" si="86"/>
        <v>14988.820000000065</v>
      </c>
      <c r="AI265" s="21">
        <f t="shared" si="87"/>
        <v>0.016869812133528506</v>
      </c>
    </row>
    <row r="266" spans="1:35" ht="12.75" outlineLevel="1">
      <c r="A266" s="1" t="s">
        <v>585</v>
      </c>
      <c r="B266" s="16" t="s">
        <v>586</v>
      </c>
      <c r="C266" s="1" t="s">
        <v>1264</v>
      </c>
      <c r="E266" s="5">
        <v>0</v>
      </c>
      <c r="G266" s="5">
        <v>0</v>
      </c>
      <c r="I266" s="9">
        <f t="shared" si="80"/>
        <v>0</v>
      </c>
      <c r="K266" s="21">
        <f t="shared" si="81"/>
        <v>0</v>
      </c>
      <c r="M266" s="9">
        <v>0</v>
      </c>
      <c r="O266" s="9">
        <v>110.81</v>
      </c>
      <c r="Q266" s="9">
        <f t="shared" si="82"/>
        <v>-110.81</v>
      </c>
      <c r="S266" s="21" t="str">
        <f t="shared" si="83"/>
        <v>N.M.</v>
      </c>
      <c r="U266" s="9">
        <v>0</v>
      </c>
      <c r="W266" s="9">
        <v>57.21</v>
      </c>
      <c r="Y266" s="9">
        <f t="shared" si="84"/>
        <v>-57.21</v>
      </c>
      <c r="AA266" s="21" t="str">
        <f t="shared" si="85"/>
        <v>N.M.</v>
      </c>
      <c r="AC266" s="9">
        <v>58.72</v>
      </c>
      <c r="AE266" s="9">
        <v>399.34999999999997</v>
      </c>
      <c r="AG266" s="9">
        <f t="shared" si="86"/>
        <v>-340.63</v>
      </c>
      <c r="AI266" s="21">
        <f t="shared" si="87"/>
        <v>-0.8529610617253037</v>
      </c>
    </row>
    <row r="267" spans="1:35" ht="12.75" outlineLevel="1">
      <c r="A267" s="1" t="s">
        <v>587</v>
      </c>
      <c r="B267" s="16" t="s">
        <v>588</v>
      </c>
      <c r="C267" s="1" t="s">
        <v>1265</v>
      </c>
      <c r="E267" s="5">
        <v>0</v>
      </c>
      <c r="G267" s="5">
        <v>0</v>
      </c>
      <c r="I267" s="9">
        <f t="shared" si="80"/>
        <v>0</v>
      </c>
      <c r="K267" s="21">
        <f t="shared" si="81"/>
        <v>0</v>
      </c>
      <c r="M267" s="9">
        <v>0</v>
      </c>
      <c r="O267" s="9">
        <v>0</v>
      </c>
      <c r="Q267" s="9">
        <f t="shared" si="82"/>
        <v>0</v>
      </c>
      <c r="S267" s="21">
        <f t="shared" si="83"/>
        <v>0</v>
      </c>
      <c r="U267" s="9">
        <v>0</v>
      </c>
      <c r="W267" s="9">
        <v>0</v>
      </c>
      <c r="Y267" s="9">
        <f t="shared" si="84"/>
        <v>0</v>
      </c>
      <c r="AA267" s="21">
        <f t="shared" si="85"/>
        <v>0</v>
      </c>
      <c r="AC267" s="9">
        <v>0</v>
      </c>
      <c r="AE267" s="9">
        <v>0.6900000000000001</v>
      </c>
      <c r="AG267" s="9">
        <f t="shared" si="86"/>
        <v>-0.6900000000000001</v>
      </c>
      <c r="AI267" s="21" t="str">
        <f t="shared" si="87"/>
        <v>N.M.</v>
      </c>
    </row>
    <row r="268" spans="1:35" ht="12.75" outlineLevel="1">
      <c r="A268" s="1" t="s">
        <v>589</v>
      </c>
      <c r="B268" s="16" t="s">
        <v>590</v>
      </c>
      <c r="C268" s="1" t="s">
        <v>1266</v>
      </c>
      <c r="E268" s="5">
        <v>0</v>
      </c>
      <c r="G268" s="5">
        <v>0</v>
      </c>
      <c r="I268" s="9">
        <f t="shared" si="80"/>
        <v>0</v>
      </c>
      <c r="K268" s="21">
        <f t="shared" si="81"/>
        <v>0</v>
      </c>
      <c r="M268" s="9">
        <v>0</v>
      </c>
      <c r="O268" s="9">
        <v>0</v>
      </c>
      <c r="Q268" s="9">
        <f t="shared" si="82"/>
        <v>0</v>
      </c>
      <c r="S268" s="21">
        <f t="shared" si="83"/>
        <v>0</v>
      </c>
      <c r="U268" s="9">
        <v>0</v>
      </c>
      <c r="W268" s="9">
        <v>0</v>
      </c>
      <c r="Y268" s="9">
        <f t="shared" si="84"/>
        <v>0</v>
      </c>
      <c r="AA268" s="21">
        <f t="shared" si="85"/>
        <v>0</v>
      </c>
      <c r="AC268" s="9">
        <v>2.43</v>
      </c>
      <c r="AE268" s="9">
        <v>0</v>
      </c>
      <c r="AG268" s="9">
        <f t="shared" si="86"/>
        <v>2.43</v>
      </c>
      <c r="AI268" s="21" t="str">
        <f t="shared" si="87"/>
        <v>N.M.</v>
      </c>
    </row>
    <row r="269" spans="1:35" ht="12.75" outlineLevel="1">
      <c r="A269" s="1" t="s">
        <v>591</v>
      </c>
      <c r="B269" s="16" t="s">
        <v>592</v>
      </c>
      <c r="C269" s="1" t="s">
        <v>1267</v>
      </c>
      <c r="E269" s="5">
        <v>0.49</v>
      </c>
      <c r="G269" s="5">
        <v>0</v>
      </c>
      <c r="I269" s="9">
        <f t="shared" si="80"/>
        <v>0.49</v>
      </c>
      <c r="K269" s="21" t="str">
        <f t="shared" si="81"/>
        <v>N.M.</v>
      </c>
      <c r="M269" s="9">
        <v>0.49</v>
      </c>
      <c r="O269" s="9">
        <v>0</v>
      </c>
      <c r="Q269" s="9">
        <f t="shared" si="82"/>
        <v>0.49</v>
      </c>
      <c r="S269" s="21" t="str">
        <f t="shared" si="83"/>
        <v>N.M.</v>
      </c>
      <c r="U269" s="9">
        <v>0.49</v>
      </c>
      <c r="W269" s="9">
        <v>0</v>
      </c>
      <c r="Y269" s="9">
        <f t="shared" si="84"/>
        <v>0.49</v>
      </c>
      <c r="AA269" s="21" t="str">
        <f t="shared" si="85"/>
        <v>N.M.</v>
      </c>
      <c r="AC269" s="9">
        <v>-83677.70999999999</v>
      </c>
      <c r="AE269" s="9">
        <v>-2787.98</v>
      </c>
      <c r="AG269" s="9">
        <f t="shared" si="86"/>
        <v>-80889.73</v>
      </c>
      <c r="AI269" s="21" t="str">
        <f t="shared" si="87"/>
        <v>N.M.</v>
      </c>
    </row>
    <row r="270" spans="1:35" ht="12.75" outlineLevel="1">
      <c r="A270" s="1" t="s">
        <v>593</v>
      </c>
      <c r="B270" s="16" t="s">
        <v>594</v>
      </c>
      <c r="C270" s="1" t="s">
        <v>1268</v>
      </c>
      <c r="E270" s="5">
        <v>-44437.17</v>
      </c>
      <c r="G270" s="5">
        <v>-42607.92</v>
      </c>
      <c r="I270" s="9">
        <f t="shared" si="80"/>
        <v>-1829.25</v>
      </c>
      <c r="K270" s="21">
        <f t="shared" si="81"/>
        <v>-0.042932159091549175</v>
      </c>
      <c r="M270" s="9">
        <v>-95825.12</v>
      </c>
      <c r="O270" s="9">
        <v>-110730.25</v>
      </c>
      <c r="Q270" s="9">
        <f t="shared" si="82"/>
        <v>14905.130000000005</v>
      </c>
      <c r="S270" s="21">
        <f t="shared" si="83"/>
        <v>0.13460757110184438</v>
      </c>
      <c r="U270" s="9">
        <v>-70040.17</v>
      </c>
      <c r="W270" s="9">
        <v>-71396.92</v>
      </c>
      <c r="Y270" s="9">
        <f t="shared" si="84"/>
        <v>1356.75</v>
      </c>
      <c r="AA270" s="21">
        <f t="shared" si="85"/>
        <v>0.019002920574164823</v>
      </c>
      <c r="AC270" s="9">
        <v>-380536.17</v>
      </c>
      <c r="AE270" s="9">
        <v>-518955.51</v>
      </c>
      <c r="AG270" s="9">
        <f t="shared" si="86"/>
        <v>138419.34000000003</v>
      </c>
      <c r="AI270" s="21">
        <f t="shared" si="87"/>
        <v>0.26672679513509745</v>
      </c>
    </row>
    <row r="271" spans="1:35" ht="12.75" outlineLevel="1">
      <c r="A271" s="1" t="s">
        <v>595</v>
      </c>
      <c r="B271" s="16" t="s">
        <v>596</v>
      </c>
      <c r="C271" s="1" t="s">
        <v>1269</v>
      </c>
      <c r="E271" s="5">
        <v>-97.86</v>
      </c>
      <c r="G271" s="5">
        <v>-538.95</v>
      </c>
      <c r="I271" s="9">
        <f t="shared" si="80"/>
        <v>441.09000000000003</v>
      </c>
      <c r="K271" s="21">
        <f t="shared" si="81"/>
        <v>0.8184247147230727</v>
      </c>
      <c r="M271" s="9">
        <v>-1356.3700000000001</v>
      </c>
      <c r="O271" s="9">
        <v>-3441.19</v>
      </c>
      <c r="Q271" s="9">
        <f t="shared" si="82"/>
        <v>2084.8199999999997</v>
      </c>
      <c r="S271" s="21">
        <f t="shared" si="83"/>
        <v>0.6058427462592881</v>
      </c>
      <c r="U271" s="9">
        <v>-946.58</v>
      </c>
      <c r="W271" s="9">
        <v>-1991.41</v>
      </c>
      <c r="Y271" s="9">
        <f t="shared" si="84"/>
        <v>1044.83</v>
      </c>
      <c r="AA271" s="21">
        <f t="shared" si="85"/>
        <v>0.5246684509970322</v>
      </c>
      <c r="AC271" s="9">
        <v>-15189.98</v>
      </c>
      <c r="AE271" s="9">
        <v>-24300.49</v>
      </c>
      <c r="AG271" s="9">
        <f t="shared" si="86"/>
        <v>9110.510000000002</v>
      </c>
      <c r="AI271" s="21">
        <f t="shared" si="87"/>
        <v>0.3749105470712731</v>
      </c>
    </row>
    <row r="272" spans="1:35" ht="12.75" outlineLevel="1">
      <c r="A272" s="1" t="s">
        <v>597</v>
      </c>
      <c r="B272" s="16" t="s">
        <v>598</v>
      </c>
      <c r="C272" s="1" t="s">
        <v>1270</v>
      </c>
      <c r="E272" s="5">
        <v>-38116.48</v>
      </c>
      <c r="G272" s="5">
        <v>-48350.55</v>
      </c>
      <c r="I272" s="9">
        <f t="shared" si="80"/>
        <v>10234.07</v>
      </c>
      <c r="K272" s="21">
        <f t="shared" si="81"/>
        <v>0.2116639831397988</v>
      </c>
      <c r="M272" s="9">
        <v>-135873.71000000002</v>
      </c>
      <c r="O272" s="9">
        <v>-160161.13</v>
      </c>
      <c r="Q272" s="9">
        <f t="shared" si="82"/>
        <v>24287.419999999984</v>
      </c>
      <c r="S272" s="21">
        <f t="shared" si="83"/>
        <v>0.15164366035629234</v>
      </c>
      <c r="U272" s="9">
        <v>-87743.82</v>
      </c>
      <c r="W272" s="9">
        <v>-119648.26000000001</v>
      </c>
      <c r="Y272" s="9">
        <f t="shared" si="84"/>
        <v>31904.440000000002</v>
      </c>
      <c r="AA272" s="21">
        <f t="shared" si="85"/>
        <v>0.2666519345956222</v>
      </c>
      <c r="AC272" s="9">
        <v>-596965.8500000001</v>
      </c>
      <c r="AE272" s="9">
        <v>-503603.34</v>
      </c>
      <c r="AG272" s="9">
        <f t="shared" si="86"/>
        <v>-93362.51000000007</v>
      </c>
      <c r="AI272" s="21">
        <f t="shared" si="87"/>
        <v>-0.18538898093884776</v>
      </c>
    </row>
    <row r="273" spans="1:35" ht="12.75" outlineLevel="1">
      <c r="A273" s="1" t="s">
        <v>599</v>
      </c>
      <c r="B273" s="16" t="s">
        <v>600</v>
      </c>
      <c r="C273" s="1" t="s">
        <v>1271</v>
      </c>
      <c r="E273" s="5">
        <v>0</v>
      </c>
      <c r="G273" s="5">
        <v>0</v>
      </c>
      <c r="I273" s="9">
        <f aca="true" t="shared" si="88" ref="I273:I304">+E273-G273</f>
        <v>0</v>
      </c>
      <c r="K273" s="21">
        <f aca="true" t="shared" si="89" ref="K273:K304">IF(G273&lt;0,IF(I273=0,0,IF(OR(G273=0,E273=0),"N.M.",IF(ABS(I273/G273)&gt;=10,"N.M.",I273/(-G273)))),IF(I273=0,0,IF(OR(G273=0,E273=0),"N.M.",IF(ABS(I273/G273)&gt;=10,"N.M.",I273/G273))))</f>
        <v>0</v>
      </c>
      <c r="M273" s="9">
        <v>-53</v>
      </c>
      <c r="O273" s="9">
        <v>0</v>
      </c>
      <c r="Q273" s="9">
        <f aca="true" t="shared" si="90" ref="Q273:Q304">(+M273-O273)</f>
        <v>-53</v>
      </c>
      <c r="S273" s="21" t="str">
        <f aca="true" t="shared" si="91" ref="S273:S304">IF(O273&lt;0,IF(Q273=0,0,IF(OR(O273=0,M273=0),"N.M.",IF(ABS(Q273/O273)&gt;=10,"N.M.",Q273/(-O273)))),IF(Q273=0,0,IF(OR(O273=0,M273=0),"N.M.",IF(ABS(Q273/O273)&gt;=10,"N.M.",Q273/O273))))</f>
        <v>N.M.</v>
      </c>
      <c r="U273" s="9">
        <v>-53</v>
      </c>
      <c r="W273" s="9">
        <v>0</v>
      </c>
      <c r="Y273" s="9">
        <f aca="true" t="shared" si="92" ref="Y273:Y304">(+U273-W273)</f>
        <v>-53</v>
      </c>
      <c r="AA273" s="21" t="str">
        <f aca="true" t="shared" si="93" ref="AA273:AA304">IF(W273&lt;0,IF(Y273=0,0,IF(OR(W273=0,U273=0),"N.M.",IF(ABS(Y273/W273)&gt;=10,"N.M.",Y273/(-W273)))),IF(Y273=0,0,IF(OR(W273=0,U273=0),"N.M.",IF(ABS(Y273/W273)&gt;=10,"N.M.",Y273/W273))))</f>
        <v>N.M.</v>
      </c>
      <c r="AC273" s="9">
        <v>-53</v>
      </c>
      <c r="AE273" s="9">
        <v>0</v>
      </c>
      <c r="AG273" s="9">
        <f aca="true" t="shared" si="94" ref="AG273:AG304">(+AC273-AE273)</f>
        <v>-53</v>
      </c>
      <c r="AI273" s="21" t="str">
        <f aca="true" t="shared" si="95" ref="AI273:AI304">IF(AE273&lt;0,IF(AG273=0,0,IF(OR(AE273=0,AC273=0),"N.M.",IF(ABS(AG273/AE273)&gt;=10,"N.M.",AG273/(-AE273)))),IF(AG273=0,0,IF(OR(AE273=0,AC273=0),"N.M.",IF(ABS(AG273/AE273)&gt;=10,"N.M.",AG273/AE273))))</f>
        <v>N.M.</v>
      </c>
    </row>
    <row r="274" spans="1:35" ht="12.75" outlineLevel="1">
      <c r="A274" s="1" t="s">
        <v>601</v>
      </c>
      <c r="B274" s="16" t="s">
        <v>602</v>
      </c>
      <c r="C274" s="1" t="s">
        <v>1272</v>
      </c>
      <c r="E274" s="5">
        <v>49188.25</v>
      </c>
      <c r="G274" s="5">
        <v>78210.197</v>
      </c>
      <c r="I274" s="9">
        <f t="shared" si="88"/>
        <v>-29021.947</v>
      </c>
      <c r="K274" s="21">
        <f t="shared" si="89"/>
        <v>-0.37107625492875307</v>
      </c>
      <c r="M274" s="9">
        <v>284906.75</v>
      </c>
      <c r="O274" s="9">
        <v>134286.538</v>
      </c>
      <c r="Q274" s="9">
        <f t="shared" si="90"/>
        <v>150620.212</v>
      </c>
      <c r="S274" s="21">
        <f t="shared" si="91"/>
        <v>1.1216329964512153</v>
      </c>
      <c r="U274" s="9">
        <v>128798.49</v>
      </c>
      <c r="W274" s="9">
        <v>148020.507</v>
      </c>
      <c r="Y274" s="9">
        <f t="shared" si="92"/>
        <v>-19222.017000000007</v>
      </c>
      <c r="AA274" s="21">
        <f t="shared" si="93"/>
        <v>-0.1298604996671171</v>
      </c>
      <c r="AC274" s="9">
        <v>670606.549</v>
      </c>
      <c r="AE274" s="9">
        <v>1379990.544</v>
      </c>
      <c r="AG274" s="9">
        <f t="shared" si="94"/>
        <v>-709383.995</v>
      </c>
      <c r="AI274" s="21">
        <f t="shared" si="95"/>
        <v>-0.5140498955476901</v>
      </c>
    </row>
    <row r="275" spans="1:35" ht="12.75" outlineLevel="1">
      <c r="A275" s="1" t="s">
        <v>603</v>
      </c>
      <c r="B275" s="16" t="s">
        <v>604</v>
      </c>
      <c r="C275" s="1" t="s">
        <v>1273</v>
      </c>
      <c r="E275" s="5">
        <v>360276.06</v>
      </c>
      <c r="G275" s="5">
        <v>688976.06</v>
      </c>
      <c r="I275" s="9">
        <f t="shared" si="88"/>
        <v>-328700.00000000006</v>
      </c>
      <c r="K275" s="21">
        <f t="shared" si="89"/>
        <v>-0.4770847915963873</v>
      </c>
      <c r="M275" s="9">
        <v>1371263.6060000001</v>
      </c>
      <c r="O275" s="9">
        <v>1501322.37</v>
      </c>
      <c r="Q275" s="9">
        <f t="shared" si="90"/>
        <v>-130058.76399999997</v>
      </c>
      <c r="S275" s="21">
        <f t="shared" si="91"/>
        <v>-0.08662947185686706</v>
      </c>
      <c r="U275" s="9">
        <v>1074237.31</v>
      </c>
      <c r="W275" s="9">
        <v>1014139.11</v>
      </c>
      <c r="Y275" s="9">
        <f t="shared" si="92"/>
        <v>60098.20000000007</v>
      </c>
      <c r="AA275" s="21">
        <f t="shared" si="93"/>
        <v>0.05926031193097372</v>
      </c>
      <c r="AC275" s="9">
        <v>5255761.606000001</v>
      </c>
      <c r="AE275" s="9">
        <v>4582835.87</v>
      </c>
      <c r="AG275" s="9">
        <f t="shared" si="94"/>
        <v>672925.7360000005</v>
      </c>
      <c r="AI275" s="21">
        <f t="shared" si="95"/>
        <v>0.1468360977981087</v>
      </c>
    </row>
    <row r="276" spans="1:35" ht="12.75" outlineLevel="1">
      <c r="A276" s="1" t="s">
        <v>605</v>
      </c>
      <c r="B276" s="16" t="s">
        <v>606</v>
      </c>
      <c r="C276" s="1" t="s">
        <v>1274</v>
      </c>
      <c r="E276" s="5">
        <v>31463.16</v>
      </c>
      <c r="G276" s="5">
        <v>30659.58</v>
      </c>
      <c r="I276" s="9">
        <f t="shared" si="88"/>
        <v>803.5799999999981</v>
      </c>
      <c r="K276" s="21">
        <f t="shared" si="89"/>
        <v>0.026209752384083476</v>
      </c>
      <c r="M276" s="9">
        <v>94362.40000000001</v>
      </c>
      <c r="O276" s="9">
        <v>93069.63</v>
      </c>
      <c r="Q276" s="9">
        <f t="shared" si="90"/>
        <v>1292.770000000004</v>
      </c>
      <c r="S276" s="21">
        <f t="shared" si="91"/>
        <v>0.013890352846573088</v>
      </c>
      <c r="U276" s="9">
        <v>62931.270000000004</v>
      </c>
      <c r="W276" s="9">
        <v>61319.18</v>
      </c>
      <c r="Y276" s="9">
        <f t="shared" si="92"/>
        <v>1612.0900000000038</v>
      </c>
      <c r="AA276" s="21">
        <f t="shared" si="93"/>
        <v>0.026290142823175454</v>
      </c>
      <c r="AC276" s="9">
        <v>369135.098</v>
      </c>
      <c r="AE276" s="9">
        <v>508411.391</v>
      </c>
      <c r="AG276" s="9">
        <f t="shared" si="94"/>
        <v>-139276.293</v>
      </c>
      <c r="AI276" s="21">
        <f t="shared" si="95"/>
        <v>-0.2739440843881486</v>
      </c>
    </row>
    <row r="277" spans="1:35" ht="12.75" outlineLevel="1">
      <c r="A277" s="1" t="s">
        <v>607</v>
      </c>
      <c r="B277" s="16" t="s">
        <v>608</v>
      </c>
      <c r="C277" s="1" t="s">
        <v>1275</v>
      </c>
      <c r="E277" s="5">
        <v>79890.97</v>
      </c>
      <c r="G277" s="5">
        <v>78775.49</v>
      </c>
      <c r="I277" s="9">
        <f t="shared" si="88"/>
        <v>1115.479999999996</v>
      </c>
      <c r="K277" s="21">
        <f t="shared" si="89"/>
        <v>0.014160241973740764</v>
      </c>
      <c r="M277" s="9">
        <v>240732.83000000002</v>
      </c>
      <c r="O277" s="9">
        <v>241590.85</v>
      </c>
      <c r="Q277" s="9">
        <f t="shared" si="90"/>
        <v>-858.0199999999895</v>
      </c>
      <c r="S277" s="21">
        <f t="shared" si="91"/>
        <v>-0.0035515417905934332</v>
      </c>
      <c r="U277" s="9">
        <v>158199.36000000002</v>
      </c>
      <c r="W277" s="9">
        <v>158877.01</v>
      </c>
      <c r="Y277" s="9">
        <f t="shared" si="92"/>
        <v>-677.6499999999942</v>
      </c>
      <c r="AA277" s="21">
        <f t="shared" si="93"/>
        <v>-0.00426524894948611</v>
      </c>
      <c r="AC277" s="9">
        <v>976959.2019999999</v>
      </c>
      <c r="AE277" s="9">
        <v>932163.23</v>
      </c>
      <c r="AG277" s="9">
        <f t="shared" si="94"/>
        <v>44795.97199999995</v>
      </c>
      <c r="AI277" s="21">
        <f t="shared" si="95"/>
        <v>0.04805593114845342</v>
      </c>
    </row>
    <row r="278" spans="1:35" ht="12.75" outlineLevel="1">
      <c r="A278" s="1" t="s">
        <v>609</v>
      </c>
      <c r="B278" s="16" t="s">
        <v>610</v>
      </c>
      <c r="C278" s="1" t="s">
        <v>1276</v>
      </c>
      <c r="E278" s="5">
        <v>0</v>
      </c>
      <c r="G278" s="5">
        <v>0</v>
      </c>
      <c r="I278" s="9">
        <f t="shared" si="88"/>
        <v>0</v>
      </c>
      <c r="K278" s="21">
        <f t="shared" si="89"/>
        <v>0</v>
      </c>
      <c r="M278" s="9">
        <v>2097.63</v>
      </c>
      <c r="O278" s="9">
        <v>2485.272</v>
      </c>
      <c r="Q278" s="9">
        <f t="shared" si="90"/>
        <v>-387.6419999999998</v>
      </c>
      <c r="S278" s="21">
        <f t="shared" si="91"/>
        <v>-0.15597568394928193</v>
      </c>
      <c r="U278" s="9">
        <v>-11.88</v>
      </c>
      <c r="W278" s="9">
        <v>1334.318</v>
      </c>
      <c r="Y278" s="9">
        <f t="shared" si="92"/>
        <v>-1346.198</v>
      </c>
      <c r="AA278" s="21">
        <f t="shared" si="93"/>
        <v>-1.00890342482077</v>
      </c>
      <c r="AC278" s="9">
        <v>2097.63</v>
      </c>
      <c r="AE278" s="9">
        <v>4326.267</v>
      </c>
      <c r="AG278" s="9">
        <f t="shared" si="94"/>
        <v>-2228.6369999999997</v>
      </c>
      <c r="AI278" s="21">
        <f t="shared" si="95"/>
        <v>-0.5151408824281996</v>
      </c>
    </row>
    <row r="279" spans="1:35" ht="12.75" outlineLevel="1">
      <c r="A279" s="1" t="s">
        <v>611</v>
      </c>
      <c r="B279" s="16" t="s">
        <v>612</v>
      </c>
      <c r="C279" s="1" t="s">
        <v>1277</v>
      </c>
      <c r="E279" s="5">
        <v>10441.11</v>
      </c>
      <c r="G279" s="5">
        <v>9816.304</v>
      </c>
      <c r="I279" s="9">
        <f t="shared" si="88"/>
        <v>624.8060000000005</v>
      </c>
      <c r="K279" s="21">
        <f t="shared" si="89"/>
        <v>0.06364982176591114</v>
      </c>
      <c r="M279" s="9">
        <v>27759.49</v>
      </c>
      <c r="O279" s="9">
        <v>27544.29</v>
      </c>
      <c r="Q279" s="9">
        <f t="shared" si="90"/>
        <v>215.20000000000073</v>
      </c>
      <c r="S279" s="21">
        <f t="shared" si="91"/>
        <v>0.007812871560675578</v>
      </c>
      <c r="U279" s="9">
        <v>21799.09</v>
      </c>
      <c r="W279" s="9">
        <v>13329.584</v>
      </c>
      <c r="Y279" s="9">
        <f t="shared" si="92"/>
        <v>8469.506</v>
      </c>
      <c r="AA279" s="21">
        <f t="shared" si="93"/>
        <v>0.6353916221241412</v>
      </c>
      <c r="AC279" s="9">
        <v>107748.824</v>
      </c>
      <c r="AE279" s="9">
        <v>103535.901</v>
      </c>
      <c r="AG279" s="9">
        <f t="shared" si="94"/>
        <v>4212.922999999995</v>
      </c>
      <c r="AI279" s="21">
        <f t="shared" si="95"/>
        <v>0.040690455767608526</v>
      </c>
    </row>
    <row r="280" spans="1:35" ht="12.75" outlineLevel="1">
      <c r="A280" s="1" t="s">
        <v>613</v>
      </c>
      <c r="B280" s="16" t="s">
        <v>614</v>
      </c>
      <c r="C280" s="1" t="s">
        <v>1278</v>
      </c>
      <c r="E280" s="5">
        <v>0</v>
      </c>
      <c r="G280" s="5">
        <v>0</v>
      </c>
      <c r="I280" s="9">
        <f t="shared" si="88"/>
        <v>0</v>
      </c>
      <c r="K280" s="21">
        <f t="shared" si="89"/>
        <v>0</v>
      </c>
      <c r="M280" s="9">
        <v>0</v>
      </c>
      <c r="O280" s="9">
        <v>0</v>
      </c>
      <c r="Q280" s="9">
        <f t="shared" si="90"/>
        <v>0</v>
      </c>
      <c r="S280" s="21">
        <f t="shared" si="91"/>
        <v>0</v>
      </c>
      <c r="U280" s="9">
        <v>0</v>
      </c>
      <c r="W280" s="9">
        <v>0</v>
      </c>
      <c r="Y280" s="9">
        <f t="shared" si="92"/>
        <v>0</v>
      </c>
      <c r="AA280" s="21">
        <f t="shared" si="93"/>
        <v>0</v>
      </c>
      <c r="AC280" s="9">
        <v>0</v>
      </c>
      <c r="AE280" s="9">
        <v>43.82</v>
      </c>
      <c r="AG280" s="9">
        <f t="shared" si="94"/>
        <v>-43.82</v>
      </c>
      <c r="AI280" s="21" t="str">
        <f t="shared" si="95"/>
        <v>N.M.</v>
      </c>
    </row>
    <row r="281" spans="1:35" ht="12.75" outlineLevel="1">
      <c r="A281" s="1" t="s">
        <v>615</v>
      </c>
      <c r="B281" s="16" t="s">
        <v>616</v>
      </c>
      <c r="C281" s="1" t="s">
        <v>1279</v>
      </c>
      <c r="E281" s="5">
        <v>6242.51</v>
      </c>
      <c r="G281" s="5">
        <v>30961.58</v>
      </c>
      <c r="I281" s="9">
        <f t="shared" si="88"/>
        <v>-24719.07</v>
      </c>
      <c r="K281" s="21">
        <f t="shared" si="89"/>
        <v>-0.798378829504179</v>
      </c>
      <c r="M281" s="9">
        <v>50775.68</v>
      </c>
      <c r="O281" s="9">
        <v>11332.250000000007</v>
      </c>
      <c r="Q281" s="9">
        <f t="shared" si="90"/>
        <v>39443.42999999999</v>
      </c>
      <c r="S281" s="21">
        <f t="shared" si="91"/>
        <v>3.4806353548500932</v>
      </c>
      <c r="U281" s="9">
        <v>-407.90000000000003</v>
      </c>
      <c r="W281" s="9">
        <v>69642.74</v>
      </c>
      <c r="Y281" s="9">
        <f t="shared" si="92"/>
        <v>-70050.64</v>
      </c>
      <c r="AA281" s="21">
        <f t="shared" si="93"/>
        <v>-1.0058570354928595</v>
      </c>
      <c r="AC281" s="9">
        <v>282072.41</v>
      </c>
      <c r="AE281" s="9">
        <v>451727.44</v>
      </c>
      <c r="AG281" s="9">
        <f t="shared" si="94"/>
        <v>-169655.03000000003</v>
      </c>
      <c r="AI281" s="21">
        <f t="shared" si="95"/>
        <v>-0.3755694584327222</v>
      </c>
    </row>
    <row r="282" spans="1:35" ht="12.75" outlineLevel="1">
      <c r="A282" s="1" t="s">
        <v>617</v>
      </c>
      <c r="B282" s="16" t="s">
        <v>618</v>
      </c>
      <c r="C282" s="1" t="s">
        <v>1280</v>
      </c>
      <c r="E282" s="5">
        <v>30285.64</v>
      </c>
      <c r="G282" s="5">
        <v>10685.809</v>
      </c>
      <c r="I282" s="9">
        <f t="shared" si="88"/>
        <v>19599.831</v>
      </c>
      <c r="K282" s="21">
        <f t="shared" si="89"/>
        <v>1.8341925258068903</v>
      </c>
      <c r="M282" s="9">
        <v>160863.56</v>
      </c>
      <c r="O282" s="9">
        <v>10882.752999999999</v>
      </c>
      <c r="Q282" s="9">
        <f t="shared" si="90"/>
        <v>149980.807</v>
      </c>
      <c r="S282" s="21" t="str">
        <f t="shared" si="91"/>
        <v>N.M.</v>
      </c>
      <c r="U282" s="9">
        <v>77192.85</v>
      </c>
      <c r="W282" s="9">
        <v>10886.996</v>
      </c>
      <c r="Y282" s="9">
        <f t="shared" si="92"/>
        <v>66305.854</v>
      </c>
      <c r="AA282" s="21">
        <f t="shared" si="93"/>
        <v>6.090371852804944</v>
      </c>
      <c r="AC282" s="9">
        <v>166978.706</v>
      </c>
      <c r="AE282" s="9">
        <v>86824.33</v>
      </c>
      <c r="AG282" s="9">
        <f t="shared" si="94"/>
        <v>80154.376</v>
      </c>
      <c r="AI282" s="21">
        <f t="shared" si="95"/>
        <v>0.9231787449439576</v>
      </c>
    </row>
    <row r="283" spans="1:35" ht="12.75" outlineLevel="1">
      <c r="A283" s="1" t="s">
        <v>619</v>
      </c>
      <c r="B283" s="16" t="s">
        <v>620</v>
      </c>
      <c r="C283" s="1" t="s">
        <v>1281</v>
      </c>
      <c r="E283" s="5">
        <v>0</v>
      </c>
      <c r="G283" s="5">
        <v>0</v>
      </c>
      <c r="I283" s="9">
        <f t="shared" si="88"/>
        <v>0</v>
      </c>
      <c r="K283" s="21">
        <f t="shared" si="89"/>
        <v>0</v>
      </c>
      <c r="M283" s="9">
        <v>0</v>
      </c>
      <c r="O283" s="9">
        <v>0</v>
      </c>
      <c r="Q283" s="9">
        <f t="shared" si="90"/>
        <v>0</v>
      </c>
      <c r="S283" s="21">
        <f t="shared" si="91"/>
        <v>0</v>
      </c>
      <c r="U283" s="9">
        <v>0</v>
      </c>
      <c r="W283" s="9">
        <v>0</v>
      </c>
      <c r="Y283" s="9">
        <f t="shared" si="92"/>
        <v>0</v>
      </c>
      <c r="AA283" s="21">
        <f t="shared" si="93"/>
        <v>0</v>
      </c>
      <c r="AC283" s="9">
        <v>0</v>
      </c>
      <c r="AE283" s="9">
        <v>198.17000000000002</v>
      </c>
      <c r="AG283" s="9">
        <f t="shared" si="94"/>
        <v>-198.17000000000002</v>
      </c>
      <c r="AI283" s="21" t="str">
        <f t="shared" si="95"/>
        <v>N.M.</v>
      </c>
    </row>
    <row r="284" spans="1:35" ht="12.75" outlineLevel="1">
      <c r="A284" s="1" t="s">
        <v>621</v>
      </c>
      <c r="B284" s="16" t="s">
        <v>622</v>
      </c>
      <c r="C284" s="1" t="s">
        <v>1282</v>
      </c>
      <c r="E284" s="5">
        <v>-8268.14</v>
      </c>
      <c r="G284" s="5">
        <v>-19736.212</v>
      </c>
      <c r="I284" s="9">
        <f t="shared" si="88"/>
        <v>11468.072</v>
      </c>
      <c r="K284" s="21">
        <f t="shared" si="89"/>
        <v>0.5810675321079851</v>
      </c>
      <c r="M284" s="9">
        <v>-33918.561</v>
      </c>
      <c r="O284" s="9">
        <v>-44137.708</v>
      </c>
      <c r="Q284" s="9">
        <f t="shared" si="90"/>
        <v>10219.146999999997</v>
      </c>
      <c r="S284" s="21">
        <f t="shared" si="91"/>
        <v>0.23152871916230897</v>
      </c>
      <c r="U284" s="9">
        <v>-20736.83</v>
      </c>
      <c r="W284" s="9">
        <v>-29524.424</v>
      </c>
      <c r="Y284" s="9">
        <f t="shared" si="92"/>
        <v>8787.593999999997</v>
      </c>
      <c r="AA284" s="21">
        <f t="shared" si="93"/>
        <v>0.2976381181898755</v>
      </c>
      <c r="AC284" s="9">
        <v>-154172.527</v>
      </c>
      <c r="AE284" s="9">
        <v>-146797.9</v>
      </c>
      <c r="AG284" s="9">
        <f t="shared" si="94"/>
        <v>-7374.627000000008</v>
      </c>
      <c r="AI284" s="21">
        <f t="shared" si="95"/>
        <v>-0.050236597390017214</v>
      </c>
    </row>
    <row r="285" spans="1:35" ht="12.75" outlineLevel="1">
      <c r="A285" s="1" t="s">
        <v>623</v>
      </c>
      <c r="B285" s="16" t="s">
        <v>624</v>
      </c>
      <c r="C285" s="1" t="s">
        <v>1283</v>
      </c>
      <c r="E285" s="5">
        <v>799.6800000000001</v>
      </c>
      <c r="G285" s="5">
        <v>702.34</v>
      </c>
      <c r="I285" s="9">
        <f t="shared" si="88"/>
        <v>97.34000000000003</v>
      </c>
      <c r="K285" s="21">
        <f t="shared" si="89"/>
        <v>0.13859384343765133</v>
      </c>
      <c r="M285" s="9">
        <v>2309</v>
      </c>
      <c r="O285" s="9">
        <v>2041.13</v>
      </c>
      <c r="Q285" s="9">
        <f t="shared" si="90"/>
        <v>267.8699999999999</v>
      </c>
      <c r="S285" s="21">
        <f t="shared" si="91"/>
        <v>0.13123612900697157</v>
      </c>
      <c r="U285" s="9">
        <v>1553.13</v>
      </c>
      <c r="W285" s="9">
        <v>1389.81</v>
      </c>
      <c r="Y285" s="9">
        <f t="shared" si="92"/>
        <v>163.32000000000016</v>
      </c>
      <c r="AA285" s="21">
        <f t="shared" si="93"/>
        <v>0.11751246573272618</v>
      </c>
      <c r="AC285" s="9">
        <v>9606.59</v>
      </c>
      <c r="AE285" s="9">
        <v>8174.15</v>
      </c>
      <c r="AG285" s="9">
        <f t="shared" si="94"/>
        <v>1432.4400000000005</v>
      </c>
      <c r="AI285" s="21">
        <f t="shared" si="95"/>
        <v>0.17524023904626176</v>
      </c>
    </row>
    <row r="286" spans="1:35" ht="12.75" outlineLevel="1">
      <c r="A286" s="1" t="s">
        <v>625</v>
      </c>
      <c r="B286" s="16" t="s">
        <v>626</v>
      </c>
      <c r="C286" s="1" t="s">
        <v>1284</v>
      </c>
      <c r="E286" s="5">
        <v>1185.26</v>
      </c>
      <c r="G286" s="5">
        <v>1489.02</v>
      </c>
      <c r="I286" s="9">
        <f t="shared" si="88"/>
        <v>-303.76</v>
      </c>
      <c r="K286" s="21">
        <f t="shared" si="89"/>
        <v>-0.20399994627338786</v>
      </c>
      <c r="M286" s="9">
        <v>3224.2</v>
      </c>
      <c r="O286" s="9">
        <v>5905.22</v>
      </c>
      <c r="Q286" s="9">
        <f t="shared" si="90"/>
        <v>-2681.0200000000004</v>
      </c>
      <c r="S286" s="21">
        <f t="shared" si="91"/>
        <v>-0.45400848740605776</v>
      </c>
      <c r="U286" s="9">
        <v>3546.27</v>
      </c>
      <c r="W286" s="9">
        <v>3012.51</v>
      </c>
      <c r="Y286" s="9">
        <f t="shared" si="92"/>
        <v>533.7599999999998</v>
      </c>
      <c r="AA286" s="21">
        <f t="shared" si="93"/>
        <v>0.1771811545853789</v>
      </c>
      <c r="AC286" s="9">
        <v>12517.61</v>
      </c>
      <c r="AE286" s="9">
        <v>20518.699999999997</v>
      </c>
      <c r="AG286" s="9">
        <f t="shared" si="94"/>
        <v>-8001.0899999999965</v>
      </c>
      <c r="AI286" s="21">
        <f t="shared" si="95"/>
        <v>-0.38994137055466466</v>
      </c>
    </row>
    <row r="287" spans="1:35" ht="12.75" outlineLevel="1">
      <c r="A287" s="1" t="s">
        <v>627</v>
      </c>
      <c r="B287" s="16" t="s">
        <v>628</v>
      </c>
      <c r="C287" s="1" t="s">
        <v>1285</v>
      </c>
      <c r="E287" s="5">
        <v>1210</v>
      </c>
      <c r="G287" s="5">
        <v>384</v>
      </c>
      <c r="I287" s="9">
        <f t="shared" si="88"/>
        <v>826</v>
      </c>
      <c r="K287" s="21">
        <f t="shared" si="89"/>
        <v>2.1510416666666665</v>
      </c>
      <c r="M287" s="9">
        <v>2703</v>
      </c>
      <c r="O287" s="9">
        <v>3610</v>
      </c>
      <c r="Q287" s="9">
        <f t="shared" si="90"/>
        <v>-907</v>
      </c>
      <c r="S287" s="21">
        <f t="shared" si="91"/>
        <v>-0.2512465373961219</v>
      </c>
      <c r="U287" s="9">
        <v>1808</v>
      </c>
      <c r="W287" s="9">
        <v>1726</v>
      </c>
      <c r="Y287" s="9">
        <f t="shared" si="92"/>
        <v>82</v>
      </c>
      <c r="AA287" s="21">
        <f t="shared" si="93"/>
        <v>0.047508690614136734</v>
      </c>
      <c r="AC287" s="9">
        <v>14067</v>
      </c>
      <c r="AE287" s="9">
        <v>16793.32</v>
      </c>
      <c r="AG287" s="9">
        <f t="shared" si="94"/>
        <v>-2726.3199999999997</v>
      </c>
      <c r="AI287" s="21">
        <f t="shared" si="95"/>
        <v>-0.16234550404565623</v>
      </c>
    </row>
    <row r="288" spans="1:35" ht="12.75" outlineLevel="1">
      <c r="A288" s="1" t="s">
        <v>629</v>
      </c>
      <c r="B288" s="16" t="s">
        <v>630</v>
      </c>
      <c r="C288" s="1" t="s">
        <v>1286</v>
      </c>
      <c r="E288" s="5">
        <v>185750</v>
      </c>
      <c r="G288" s="5">
        <v>49500</v>
      </c>
      <c r="I288" s="9">
        <f t="shared" si="88"/>
        <v>136250</v>
      </c>
      <c r="K288" s="21">
        <f t="shared" si="89"/>
        <v>2.7525252525252526</v>
      </c>
      <c r="M288" s="9">
        <v>454012.33</v>
      </c>
      <c r="O288" s="9">
        <v>183499.99</v>
      </c>
      <c r="Q288" s="9">
        <f t="shared" si="90"/>
        <v>270512.34</v>
      </c>
      <c r="S288" s="21">
        <f t="shared" si="91"/>
        <v>1.4741817697101784</v>
      </c>
      <c r="U288" s="9">
        <v>371500</v>
      </c>
      <c r="W288" s="9">
        <v>99000</v>
      </c>
      <c r="Y288" s="9">
        <f t="shared" si="92"/>
        <v>272500</v>
      </c>
      <c r="AA288" s="21">
        <f t="shared" si="93"/>
        <v>2.7525252525252526</v>
      </c>
      <c r="AC288" s="9">
        <v>1262743.97</v>
      </c>
      <c r="AE288" s="9">
        <v>978885.24</v>
      </c>
      <c r="AG288" s="9">
        <f t="shared" si="94"/>
        <v>283858.73</v>
      </c>
      <c r="AI288" s="21">
        <f t="shared" si="95"/>
        <v>0.2899816223605537</v>
      </c>
    </row>
    <row r="289" spans="1:35" ht="12.75" outlineLevel="1">
      <c r="A289" s="1" t="s">
        <v>631</v>
      </c>
      <c r="B289" s="16" t="s">
        <v>632</v>
      </c>
      <c r="C289" s="1" t="s">
        <v>1287</v>
      </c>
      <c r="E289" s="5">
        <v>13003.11</v>
      </c>
      <c r="G289" s="5">
        <v>13984.16</v>
      </c>
      <c r="I289" s="9">
        <f t="shared" si="88"/>
        <v>-981.0499999999993</v>
      </c>
      <c r="K289" s="21">
        <f t="shared" si="89"/>
        <v>-0.0701543746639054</v>
      </c>
      <c r="M289" s="9">
        <v>38403.26</v>
      </c>
      <c r="O289" s="9">
        <v>40604.28</v>
      </c>
      <c r="Q289" s="9">
        <f t="shared" si="90"/>
        <v>-2201.019999999997</v>
      </c>
      <c r="S289" s="21">
        <f t="shared" si="91"/>
        <v>-0.05420660088049824</v>
      </c>
      <c r="U289" s="9">
        <v>25798.74</v>
      </c>
      <c r="W289" s="9">
        <v>28468.100000000002</v>
      </c>
      <c r="Y289" s="9">
        <f t="shared" si="92"/>
        <v>-2669.3600000000006</v>
      </c>
      <c r="AA289" s="21">
        <f t="shared" si="93"/>
        <v>-0.0937667072969394</v>
      </c>
      <c r="AC289" s="9">
        <v>144689.72</v>
      </c>
      <c r="AE289" s="9">
        <v>151763.05</v>
      </c>
      <c r="AG289" s="9">
        <f t="shared" si="94"/>
        <v>-7073.329999999987</v>
      </c>
      <c r="AI289" s="21">
        <f t="shared" si="95"/>
        <v>-0.04660772170828135</v>
      </c>
    </row>
    <row r="290" spans="1:35" ht="12.75" outlineLevel="1">
      <c r="A290" s="1" t="s">
        <v>633</v>
      </c>
      <c r="B290" s="16" t="s">
        <v>634</v>
      </c>
      <c r="C290" s="1" t="s">
        <v>1288</v>
      </c>
      <c r="E290" s="5">
        <v>405788.51</v>
      </c>
      <c r="G290" s="5">
        <v>346895.46</v>
      </c>
      <c r="I290" s="9">
        <f t="shared" si="88"/>
        <v>58893.04999999999</v>
      </c>
      <c r="K290" s="21">
        <f t="shared" si="89"/>
        <v>0.16977175198545402</v>
      </c>
      <c r="M290" s="9">
        <v>1121814.84</v>
      </c>
      <c r="O290" s="9">
        <v>1014909.6200000001</v>
      </c>
      <c r="Q290" s="9">
        <f t="shared" si="90"/>
        <v>106905.21999999997</v>
      </c>
      <c r="S290" s="21">
        <f t="shared" si="91"/>
        <v>0.10533471936151316</v>
      </c>
      <c r="U290" s="9">
        <v>771000.65</v>
      </c>
      <c r="W290" s="9">
        <v>698892.03</v>
      </c>
      <c r="Y290" s="9">
        <f t="shared" si="92"/>
        <v>72108.62</v>
      </c>
      <c r="AA290" s="21">
        <f t="shared" si="93"/>
        <v>0.10317562213436601</v>
      </c>
      <c r="AC290" s="9">
        <v>4290958.55</v>
      </c>
      <c r="AE290" s="9">
        <v>3855019.8200000003</v>
      </c>
      <c r="AG290" s="9">
        <f t="shared" si="94"/>
        <v>435938.7299999995</v>
      </c>
      <c r="AI290" s="21">
        <f t="shared" si="95"/>
        <v>0.11308339524957345</v>
      </c>
    </row>
    <row r="291" spans="1:35" ht="12.75" outlineLevel="1">
      <c r="A291" s="1" t="s">
        <v>635</v>
      </c>
      <c r="B291" s="16" t="s">
        <v>636</v>
      </c>
      <c r="C291" s="1" t="s">
        <v>1289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125</v>
      </c>
      <c r="O291" s="9">
        <v>30.668000000000003</v>
      </c>
      <c r="Q291" s="9">
        <f t="shared" si="90"/>
        <v>94.332</v>
      </c>
      <c r="S291" s="21">
        <f t="shared" si="91"/>
        <v>3.075909743054649</v>
      </c>
      <c r="U291" s="9">
        <v>125</v>
      </c>
      <c r="W291" s="9">
        <v>0</v>
      </c>
      <c r="Y291" s="9">
        <f t="shared" si="92"/>
        <v>125</v>
      </c>
      <c r="AA291" s="21" t="str">
        <f t="shared" si="93"/>
        <v>N.M.</v>
      </c>
      <c r="AC291" s="9">
        <v>448.2</v>
      </c>
      <c r="AE291" s="9">
        <v>80.43900000000001</v>
      </c>
      <c r="AG291" s="9">
        <f t="shared" si="94"/>
        <v>367.76099999999997</v>
      </c>
      <c r="AI291" s="21">
        <f t="shared" si="95"/>
        <v>4.57192406668407</v>
      </c>
    </row>
    <row r="292" spans="1:35" ht="12.75" outlineLevel="1">
      <c r="A292" s="1" t="s">
        <v>637</v>
      </c>
      <c r="B292" s="16" t="s">
        <v>638</v>
      </c>
      <c r="C292" s="1" t="s">
        <v>1290</v>
      </c>
      <c r="E292" s="5">
        <v>-15.610000000000001</v>
      </c>
      <c r="G292" s="5">
        <v>16431.670000000002</v>
      </c>
      <c r="I292" s="9">
        <f t="shared" si="88"/>
        <v>-16447.280000000002</v>
      </c>
      <c r="K292" s="21">
        <f t="shared" si="89"/>
        <v>-1.0009499947357756</v>
      </c>
      <c r="M292" s="9">
        <v>2789.4</v>
      </c>
      <c r="O292" s="9">
        <v>43177.61</v>
      </c>
      <c r="Q292" s="9">
        <f t="shared" si="90"/>
        <v>-40388.21</v>
      </c>
      <c r="S292" s="21">
        <f t="shared" si="91"/>
        <v>-0.9353970726957791</v>
      </c>
      <c r="U292" s="9">
        <v>-15.610000000000001</v>
      </c>
      <c r="W292" s="9">
        <v>31502.81</v>
      </c>
      <c r="Y292" s="9">
        <f t="shared" si="92"/>
        <v>-31518.420000000002</v>
      </c>
      <c r="AA292" s="21">
        <f t="shared" si="93"/>
        <v>-1.000495511352797</v>
      </c>
      <c r="AC292" s="9">
        <v>91419.11</v>
      </c>
      <c r="AE292" s="9">
        <v>203398.64</v>
      </c>
      <c r="AG292" s="9">
        <f t="shared" si="94"/>
        <v>-111979.53000000001</v>
      </c>
      <c r="AI292" s="21">
        <f t="shared" si="95"/>
        <v>-0.5505421766831873</v>
      </c>
    </row>
    <row r="293" spans="1:35" ht="12.75" outlineLevel="1">
      <c r="A293" s="1" t="s">
        <v>639</v>
      </c>
      <c r="B293" s="16" t="s">
        <v>640</v>
      </c>
      <c r="C293" s="1" t="s">
        <v>1291</v>
      </c>
      <c r="E293" s="5">
        <v>19426.93</v>
      </c>
      <c r="G293" s="5">
        <v>22204.95</v>
      </c>
      <c r="I293" s="9">
        <f t="shared" si="88"/>
        <v>-2778.0200000000004</v>
      </c>
      <c r="K293" s="21">
        <f t="shared" si="89"/>
        <v>-0.12510814030204978</v>
      </c>
      <c r="M293" s="9">
        <v>60417.600000000006</v>
      </c>
      <c r="O293" s="9">
        <v>66838.84</v>
      </c>
      <c r="Q293" s="9">
        <f t="shared" si="90"/>
        <v>-6421.239999999991</v>
      </c>
      <c r="S293" s="21">
        <f t="shared" si="91"/>
        <v>-0.09607048835676968</v>
      </c>
      <c r="U293" s="9">
        <v>37864.97</v>
      </c>
      <c r="W293" s="9">
        <v>44868.01</v>
      </c>
      <c r="Y293" s="9">
        <f t="shared" si="92"/>
        <v>-7003.040000000001</v>
      </c>
      <c r="AA293" s="21">
        <f t="shared" si="93"/>
        <v>-0.15608091377353264</v>
      </c>
      <c r="AC293" s="9">
        <v>263663.95999999996</v>
      </c>
      <c r="AE293" s="9">
        <v>263260.58</v>
      </c>
      <c r="AG293" s="9">
        <f t="shared" si="94"/>
        <v>403.37999999994645</v>
      </c>
      <c r="AI293" s="21">
        <f t="shared" si="95"/>
        <v>0.0015322461114381288</v>
      </c>
    </row>
    <row r="294" spans="1:35" ht="12.75" outlineLevel="1">
      <c r="A294" s="1" t="s">
        <v>641</v>
      </c>
      <c r="B294" s="16" t="s">
        <v>642</v>
      </c>
      <c r="C294" s="1" t="s">
        <v>1292</v>
      </c>
      <c r="E294" s="5">
        <v>2.33</v>
      </c>
      <c r="G294" s="5">
        <v>21.618000000000002</v>
      </c>
      <c r="I294" s="9">
        <f t="shared" si="88"/>
        <v>-19.288000000000004</v>
      </c>
      <c r="K294" s="21">
        <f t="shared" si="89"/>
        <v>-0.8922194467573319</v>
      </c>
      <c r="M294" s="9">
        <v>55.39</v>
      </c>
      <c r="O294" s="9">
        <v>50.049</v>
      </c>
      <c r="Q294" s="9">
        <f t="shared" si="90"/>
        <v>5.341000000000001</v>
      </c>
      <c r="S294" s="21">
        <f t="shared" si="91"/>
        <v>0.10671541888948832</v>
      </c>
      <c r="U294" s="9">
        <v>8.8</v>
      </c>
      <c r="W294" s="9">
        <v>22.7</v>
      </c>
      <c r="Y294" s="9">
        <f t="shared" si="92"/>
        <v>-13.899999999999999</v>
      </c>
      <c r="AA294" s="21">
        <f t="shared" si="93"/>
        <v>-0.6123348017621145</v>
      </c>
      <c r="AC294" s="9">
        <v>4204.93</v>
      </c>
      <c r="AE294" s="9">
        <v>860.7750000000001</v>
      </c>
      <c r="AG294" s="9">
        <f t="shared" si="94"/>
        <v>3344.155</v>
      </c>
      <c r="AI294" s="21">
        <f t="shared" si="95"/>
        <v>3.885051261944178</v>
      </c>
    </row>
    <row r="295" spans="1:35" ht="12.75" outlineLevel="1">
      <c r="A295" s="1" t="s">
        <v>643</v>
      </c>
      <c r="B295" s="16" t="s">
        <v>644</v>
      </c>
      <c r="C295" s="1" t="s">
        <v>1293</v>
      </c>
      <c r="E295" s="5">
        <v>-0.52</v>
      </c>
      <c r="G295" s="5">
        <v>231.614</v>
      </c>
      <c r="I295" s="9">
        <f t="shared" si="88"/>
        <v>-232.13400000000001</v>
      </c>
      <c r="K295" s="21">
        <f t="shared" si="89"/>
        <v>-1.002245114716727</v>
      </c>
      <c r="M295" s="9">
        <v>160.98</v>
      </c>
      <c r="O295" s="9">
        <v>248.264</v>
      </c>
      <c r="Q295" s="9">
        <f t="shared" si="90"/>
        <v>-87.28400000000002</v>
      </c>
      <c r="S295" s="21">
        <f t="shared" si="91"/>
        <v>-0.35157735314020566</v>
      </c>
      <c r="U295" s="9">
        <v>-46.53</v>
      </c>
      <c r="W295" s="9">
        <v>237.41400000000002</v>
      </c>
      <c r="Y295" s="9">
        <f t="shared" si="92"/>
        <v>-283.944</v>
      </c>
      <c r="AA295" s="21">
        <f t="shared" si="93"/>
        <v>-1.1959867573100154</v>
      </c>
      <c r="AC295" s="9">
        <v>2739.759</v>
      </c>
      <c r="AE295" s="9">
        <v>475.36400000000003</v>
      </c>
      <c r="AG295" s="9">
        <f t="shared" si="94"/>
        <v>2264.395</v>
      </c>
      <c r="AI295" s="21">
        <f t="shared" si="95"/>
        <v>4.763497025437348</v>
      </c>
    </row>
    <row r="296" spans="1:35" ht="12.75" outlineLevel="1">
      <c r="A296" s="1" t="s">
        <v>645</v>
      </c>
      <c r="B296" s="16" t="s">
        <v>646</v>
      </c>
      <c r="C296" s="1" t="s">
        <v>1294</v>
      </c>
      <c r="E296" s="5">
        <v>1134.1100000000001</v>
      </c>
      <c r="G296" s="5">
        <v>5447.019</v>
      </c>
      <c r="I296" s="9">
        <f t="shared" si="88"/>
        <v>-4312.909</v>
      </c>
      <c r="K296" s="21">
        <f t="shared" si="89"/>
        <v>-0.7917925382672614</v>
      </c>
      <c r="M296" s="9">
        <v>5352.75</v>
      </c>
      <c r="O296" s="9">
        <v>8684.767</v>
      </c>
      <c r="Q296" s="9">
        <f t="shared" si="90"/>
        <v>-3332.017</v>
      </c>
      <c r="S296" s="21">
        <f t="shared" si="91"/>
        <v>-0.3836622214505006</v>
      </c>
      <c r="U296" s="9">
        <v>5351.34</v>
      </c>
      <c r="W296" s="9">
        <v>7859.719</v>
      </c>
      <c r="Y296" s="9">
        <f t="shared" si="92"/>
        <v>-2508.379</v>
      </c>
      <c r="AA296" s="21">
        <f t="shared" si="93"/>
        <v>-0.3191435978818072</v>
      </c>
      <c r="AC296" s="9">
        <v>13656.367</v>
      </c>
      <c r="AE296" s="9">
        <v>18697.99</v>
      </c>
      <c r="AG296" s="9">
        <f t="shared" si="94"/>
        <v>-5041.623000000001</v>
      </c>
      <c r="AI296" s="21">
        <f t="shared" si="95"/>
        <v>-0.2696344901243396</v>
      </c>
    </row>
    <row r="297" spans="1:35" ht="12.75" outlineLevel="1">
      <c r="A297" s="1" t="s">
        <v>647</v>
      </c>
      <c r="B297" s="16" t="s">
        <v>648</v>
      </c>
      <c r="C297" s="1" t="s">
        <v>1295</v>
      </c>
      <c r="E297" s="5">
        <v>365584.58</v>
      </c>
      <c r="G297" s="5">
        <v>208083.33000000002</v>
      </c>
      <c r="I297" s="9">
        <f t="shared" si="88"/>
        <v>157501.25</v>
      </c>
      <c r="K297" s="21">
        <f t="shared" si="89"/>
        <v>0.7569143092817671</v>
      </c>
      <c r="M297" s="9">
        <v>945082.5700000001</v>
      </c>
      <c r="O297" s="9">
        <v>637083.3300000001</v>
      </c>
      <c r="Q297" s="9">
        <f t="shared" si="90"/>
        <v>307999.24</v>
      </c>
      <c r="S297" s="21">
        <f t="shared" si="91"/>
        <v>0.48345204700301914</v>
      </c>
      <c r="U297" s="9">
        <v>731169.16</v>
      </c>
      <c r="W297" s="9">
        <v>416166.66000000003</v>
      </c>
      <c r="Y297" s="9">
        <f t="shared" si="92"/>
        <v>315002.5</v>
      </c>
      <c r="AA297" s="21">
        <f t="shared" si="93"/>
        <v>0.7569143092817671</v>
      </c>
      <c r="AC297" s="9">
        <v>2896264.47</v>
      </c>
      <c r="AE297" s="9">
        <v>2632080.02</v>
      </c>
      <c r="AG297" s="9">
        <f t="shared" si="94"/>
        <v>264184.4500000002</v>
      </c>
      <c r="AI297" s="21">
        <f t="shared" si="95"/>
        <v>0.10037097960266428</v>
      </c>
    </row>
    <row r="298" spans="1:35" ht="12.75" outlineLevel="1">
      <c r="A298" s="1" t="s">
        <v>649</v>
      </c>
      <c r="B298" s="16" t="s">
        <v>650</v>
      </c>
      <c r="C298" s="1" t="s">
        <v>1296</v>
      </c>
      <c r="E298" s="5">
        <v>155341.53</v>
      </c>
      <c r="G298" s="5">
        <v>176956.513</v>
      </c>
      <c r="I298" s="9">
        <f t="shared" si="88"/>
        <v>-21614.983000000007</v>
      </c>
      <c r="K298" s="21">
        <f t="shared" si="89"/>
        <v>-0.12214855861225073</v>
      </c>
      <c r="M298" s="9">
        <v>448592.45</v>
      </c>
      <c r="O298" s="9">
        <v>468982.43700000003</v>
      </c>
      <c r="Q298" s="9">
        <f t="shared" si="90"/>
        <v>-20389.987000000023</v>
      </c>
      <c r="S298" s="21">
        <f t="shared" si="91"/>
        <v>-0.04347708014490108</v>
      </c>
      <c r="U298" s="9">
        <v>326810.59</v>
      </c>
      <c r="W298" s="9">
        <v>293568.136</v>
      </c>
      <c r="Y298" s="9">
        <f t="shared" si="92"/>
        <v>33242.45400000003</v>
      </c>
      <c r="AA298" s="21">
        <f t="shared" si="93"/>
        <v>0.11323590650178747</v>
      </c>
      <c r="AC298" s="9">
        <v>1560814.438</v>
      </c>
      <c r="AE298" s="9">
        <v>1565393.4179999998</v>
      </c>
      <c r="AG298" s="9">
        <f t="shared" si="94"/>
        <v>-4578.9799999997485</v>
      </c>
      <c r="AI298" s="21">
        <f t="shared" si="95"/>
        <v>-0.0029251304798828207</v>
      </c>
    </row>
    <row r="299" spans="1:35" ht="12.75" outlineLevel="1">
      <c r="A299" s="1" t="s">
        <v>651</v>
      </c>
      <c r="B299" s="16" t="s">
        <v>652</v>
      </c>
      <c r="C299" s="1" t="s">
        <v>1297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32732.43</v>
      </c>
      <c r="O299" s="9">
        <v>-471.69</v>
      </c>
      <c r="Q299" s="9">
        <f t="shared" si="90"/>
        <v>33204.12</v>
      </c>
      <c r="S299" s="21" t="str">
        <f t="shared" si="91"/>
        <v>N.M.</v>
      </c>
      <c r="U299" s="9">
        <v>0</v>
      </c>
      <c r="W299" s="9">
        <v>0</v>
      </c>
      <c r="Y299" s="9">
        <f t="shared" si="92"/>
        <v>0</v>
      </c>
      <c r="AA299" s="21">
        <f t="shared" si="93"/>
        <v>0</v>
      </c>
      <c r="AC299" s="9">
        <v>31262.9</v>
      </c>
      <c r="AE299" s="9">
        <v>-471.69</v>
      </c>
      <c r="AG299" s="9">
        <f t="shared" si="94"/>
        <v>31734.59</v>
      </c>
      <c r="AI299" s="21" t="str">
        <f t="shared" si="95"/>
        <v>N.M.</v>
      </c>
    </row>
    <row r="300" spans="1:35" ht="12.75" outlineLevel="1">
      <c r="A300" s="1" t="s">
        <v>653</v>
      </c>
      <c r="B300" s="16" t="s">
        <v>654</v>
      </c>
      <c r="C300" s="1" t="s">
        <v>1298</v>
      </c>
      <c r="E300" s="5">
        <v>250</v>
      </c>
      <c r="G300" s="5">
        <v>0</v>
      </c>
      <c r="I300" s="9">
        <f t="shared" si="88"/>
        <v>250</v>
      </c>
      <c r="K300" s="21" t="str">
        <f t="shared" si="89"/>
        <v>N.M.</v>
      </c>
      <c r="M300" s="9">
        <v>936.9200000000001</v>
      </c>
      <c r="O300" s="9">
        <v>333.33</v>
      </c>
      <c r="Q300" s="9">
        <f t="shared" si="90"/>
        <v>603.5900000000001</v>
      </c>
      <c r="S300" s="21">
        <f t="shared" si="91"/>
        <v>1.8107881078810792</v>
      </c>
      <c r="U300" s="9">
        <v>500</v>
      </c>
      <c r="W300" s="9">
        <v>0</v>
      </c>
      <c r="Y300" s="9">
        <f t="shared" si="92"/>
        <v>500</v>
      </c>
      <c r="AA300" s="21" t="str">
        <f t="shared" si="93"/>
        <v>N.M.</v>
      </c>
      <c r="AC300" s="9">
        <v>5743.03</v>
      </c>
      <c r="AE300" s="9">
        <v>3624.9700000000003</v>
      </c>
      <c r="AG300" s="9">
        <f t="shared" si="94"/>
        <v>2118.0599999999995</v>
      </c>
      <c r="AI300" s="21">
        <f t="shared" si="95"/>
        <v>0.5842972493565463</v>
      </c>
    </row>
    <row r="301" spans="1:35" ht="12.75" outlineLevel="1">
      <c r="A301" s="1" t="s">
        <v>655</v>
      </c>
      <c r="B301" s="16" t="s">
        <v>656</v>
      </c>
      <c r="C301" s="1" t="s">
        <v>1299</v>
      </c>
      <c r="E301" s="5">
        <v>-28028.16</v>
      </c>
      <c r="G301" s="5">
        <v>-29146.327</v>
      </c>
      <c r="I301" s="9">
        <f t="shared" si="88"/>
        <v>1118.1670000000013</v>
      </c>
      <c r="K301" s="21">
        <f t="shared" si="89"/>
        <v>0.03836390774041618</v>
      </c>
      <c r="M301" s="9">
        <v>-104099.88500000001</v>
      </c>
      <c r="O301" s="9">
        <v>-67777.76</v>
      </c>
      <c r="Q301" s="9">
        <f t="shared" si="90"/>
        <v>-36322.125000000015</v>
      </c>
      <c r="S301" s="21">
        <f t="shared" si="91"/>
        <v>-0.5359003454820581</v>
      </c>
      <c r="U301" s="9">
        <v>-71156.44</v>
      </c>
      <c r="W301" s="9">
        <v>-42798.456</v>
      </c>
      <c r="Y301" s="9">
        <f t="shared" si="92"/>
        <v>-28357.984000000004</v>
      </c>
      <c r="AA301" s="21">
        <f t="shared" si="93"/>
        <v>-0.6625936225362897</v>
      </c>
      <c r="AC301" s="9">
        <v>-404229.84</v>
      </c>
      <c r="AE301" s="9">
        <v>-369082.838</v>
      </c>
      <c r="AG301" s="9">
        <f t="shared" si="94"/>
        <v>-35147.00200000004</v>
      </c>
      <c r="AI301" s="21">
        <f t="shared" si="95"/>
        <v>-0.09522794988370616</v>
      </c>
    </row>
    <row r="302" spans="1:35" ht="12.75" outlineLevel="1">
      <c r="A302" s="1" t="s">
        <v>657</v>
      </c>
      <c r="B302" s="16" t="s">
        <v>658</v>
      </c>
      <c r="C302" s="1" t="s">
        <v>1300</v>
      </c>
      <c r="E302" s="5">
        <v>-119165.23</v>
      </c>
      <c r="G302" s="5">
        <v>-210756.41</v>
      </c>
      <c r="I302" s="9">
        <f t="shared" si="88"/>
        <v>91591.18000000001</v>
      </c>
      <c r="K302" s="21">
        <f t="shared" si="89"/>
        <v>0.4345831284562116</v>
      </c>
      <c r="M302" s="9">
        <v>-455155.87100000004</v>
      </c>
      <c r="O302" s="9">
        <v>-427285.649</v>
      </c>
      <c r="Q302" s="9">
        <f t="shared" si="90"/>
        <v>-27870.222000000067</v>
      </c>
      <c r="S302" s="21">
        <f t="shared" si="91"/>
        <v>-0.065226206555793</v>
      </c>
      <c r="U302" s="9">
        <v>-310117.03</v>
      </c>
      <c r="W302" s="9">
        <v>-317059.06</v>
      </c>
      <c r="Y302" s="9">
        <f t="shared" si="92"/>
        <v>6942.02999999997</v>
      </c>
      <c r="AA302" s="21">
        <f t="shared" si="93"/>
        <v>0.021895069013325056</v>
      </c>
      <c r="AC302" s="9">
        <v>-1756490.365</v>
      </c>
      <c r="AE302" s="9">
        <v>-1726616.8320000002</v>
      </c>
      <c r="AG302" s="9">
        <f t="shared" si="94"/>
        <v>-29873.53299999982</v>
      </c>
      <c r="AI302" s="21">
        <f t="shared" si="95"/>
        <v>-0.017301773298130235</v>
      </c>
    </row>
    <row r="303" spans="1:35" ht="12.75" outlineLevel="1">
      <c r="A303" s="1" t="s">
        <v>659</v>
      </c>
      <c r="B303" s="16" t="s">
        <v>660</v>
      </c>
      <c r="C303" s="1" t="s">
        <v>1301</v>
      </c>
      <c r="E303" s="5">
        <v>-51206</v>
      </c>
      <c r="G303" s="5">
        <v>-67771.192</v>
      </c>
      <c r="I303" s="9">
        <f t="shared" si="88"/>
        <v>16565.191999999995</v>
      </c>
      <c r="K303" s="21">
        <f t="shared" si="89"/>
        <v>0.24442822254033833</v>
      </c>
      <c r="M303" s="9">
        <v>-179493.664</v>
      </c>
      <c r="O303" s="9">
        <v>-163007.202</v>
      </c>
      <c r="Q303" s="9">
        <f t="shared" si="90"/>
        <v>-16486.462</v>
      </c>
      <c r="S303" s="21">
        <f t="shared" si="91"/>
        <v>-0.10113946989900484</v>
      </c>
      <c r="U303" s="9">
        <v>-126887.2</v>
      </c>
      <c r="W303" s="9">
        <v>-103473.638</v>
      </c>
      <c r="Y303" s="9">
        <f t="shared" si="92"/>
        <v>-23413.56199999999</v>
      </c>
      <c r="AA303" s="21">
        <f t="shared" si="93"/>
        <v>-0.22627562394201303</v>
      </c>
      <c r="AC303" s="9">
        <v>-644846.098</v>
      </c>
      <c r="AE303" s="9">
        <v>-582214.437</v>
      </c>
      <c r="AG303" s="9">
        <f t="shared" si="94"/>
        <v>-62631.660999999964</v>
      </c>
      <c r="AI303" s="21">
        <f t="shared" si="95"/>
        <v>-0.10757490199440033</v>
      </c>
    </row>
    <row r="304" spans="1:35" ht="12.75" outlineLevel="1">
      <c r="A304" s="1" t="s">
        <v>661</v>
      </c>
      <c r="B304" s="16" t="s">
        <v>662</v>
      </c>
      <c r="C304" s="1" t="s">
        <v>1302</v>
      </c>
      <c r="E304" s="5">
        <v>-64082.62</v>
      </c>
      <c r="G304" s="5">
        <v>-69973.51</v>
      </c>
      <c r="I304" s="9">
        <f t="shared" si="88"/>
        <v>5890.889999999992</v>
      </c>
      <c r="K304" s="21">
        <f t="shared" si="89"/>
        <v>0.08418743035757378</v>
      </c>
      <c r="M304" s="9">
        <v>-222460.37</v>
      </c>
      <c r="O304" s="9">
        <v>-149175.785</v>
      </c>
      <c r="Q304" s="9">
        <f t="shared" si="90"/>
        <v>-73284.58499999999</v>
      </c>
      <c r="S304" s="21">
        <f t="shared" si="91"/>
        <v>-0.49126327707945355</v>
      </c>
      <c r="U304" s="9">
        <v>-168788.93</v>
      </c>
      <c r="W304" s="9">
        <v>-105481.294</v>
      </c>
      <c r="Y304" s="9">
        <f t="shared" si="92"/>
        <v>-63307.636</v>
      </c>
      <c r="AA304" s="21">
        <f t="shared" si="93"/>
        <v>-0.6001787956829578</v>
      </c>
      <c r="AC304" s="9">
        <v>-728736.4639999999</v>
      </c>
      <c r="AE304" s="9">
        <v>-686075.97</v>
      </c>
      <c r="AG304" s="9">
        <f t="shared" si="94"/>
        <v>-42660.49399999995</v>
      </c>
      <c r="AI304" s="21">
        <f t="shared" si="95"/>
        <v>-0.062180422963946616</v>
      </c>
    </row>
    <row r="305" spans="1:35" ht="12.75" outlineLevel="1">
      <c r="A305" s="1" t="s">
        <v>663</v>
      </c>
      <c r="B305" s="16" t="s">
        <v>664</v>
      </c>
      <c r="C305" s="1" t="s">
        <v>1303</v>
      </c>
      <c r="E305" s="5">
        <v>-83302.57</v>
      </c>
      <c r="G305" s="5">
        <v>-103115.324</v>
      </c>
      <c r="I305" s="9">
        <f aca="true" t="shared" si="96" ref="I305:I334">+E305-G305</f>
        <v>19812.753999999986</v>
      </c>
      <c r="K305" s="21">
        <f aca="true" t="shared" si="97" ref="K305:K334">IF(G305&lt;0,IF(I305=0,0,IF(OR(G305=0,E305=0),"N.M.",IF(ABS(I305/G305)&gt;=10,"N.M.",I305/(-G305)))),IF(I305=0,0,IF(OR(G305=0,E305=0),"N.M.",IF(ABS(I305/G305)&gt;=10,"N.M.",I305/G305))))</f>
        <v>0.19214170339997175</v>
      </c>
      <c r="M305" s="9">
        <v>-243520.9</v>
      </c>
      <c r="O305" s="9">
        <v>-244673.907</v>
      </c>
      <c r="Q305" s="9">
        <f aca="true" t="shared" si="98" ref="Q305:Q334">(+M305-O305)</f>
        <v>1153.0070000000123</v>
      </c>
      <c r="S305" s="21">
        <f aca="true" t="shared" si="99" ref="S305:S334">IF(O305&lt;0,IF(Q305=0,0,IF(OR(O305=0,M305=0),"N.M.",IF(ABS(Q305/O305)&gt;=10,"N.M.",Q305/(-O305)))),IF(Q305=0,0,IF(OR(O305=0,M305=0),"N.M.",IF(ABS(Q305/O305)&gt;=10,"N.M.",Q305/O305))))</f>
        <v>0.004712423217241601</v>
      </c>
      <c r="U305" s="9">
        <v>-186382.43</v>
      </c>
      <c r="W305" s="9">
        <v>-157866.104</v>
      </c>
      <c r="Y305" s="9">
        <f aca="true" t="shared" si="100" ref="Y305:Y334">(+U305-W305)</f>
        <v>-28516.326</v>
      </c>
      <c r="AA305" s="21">
        <f aca="true" t="shared" si="101" ref="AA305:AA334">IF(W305&lt;0,IF(Y305=0,0,IF(OR(W305=0,U305=0),"N.M.",IF(ABS(Y305/W305)&gt;=10,"N.M.",Y305/(-W305)))),IF(Y305=0,0,IF(OR(W305=0,U305=0),"N.M.",IF(ABS(Y305/W305)&gt;=10,"N.M.",Y305/W305))))</f>
        <v>-0.18063615480115985</v>
      </c>
      <c r="AC305" s="9">
        <v>-893568.3189999999</v>
      </c>
      <c r="AE305" s="9">
        <v>-939180.06</v>
      </c>
      <c r="AG305" s="9">
        <f aca="true" t="shared" si="102" ref="AG305:AG334">(+AC305-AE305)</f>
        <v>45611.741000000155</v>
      </c>
      <c r="AI305" s="21">
        <f aca="true" t="shared" si="103" ref="AI305:AI334">IF(AE305&lt;0,IF(AG305=0,0,IF(OR(AE305=0,AC305=0),"N.M.",IF(ABS(AG305/AE305)&gt;=10,"N.M.",AG305/(-AE305)))),IF(AG305=0,0,IF(OR(AE305=0,AC305=0),"N.M.",IF(ABS(AG305/AE305)&gt;=10,"N.M.",AG305/AE305))))</f>
        <v>0.04856549126479554</v>
      </c>
    </row>
    <row r="306" spans="1:35" ht="12.75" outlineLevel="1">
      <c r="A306" s="1" t="s">
        <v>665</v>
      </c>
      <c r="B306" s="16" t="s">
        <v>666</v>
      </c>
      <c r="C306" s="1" t="s">
        <v>1304</v>
      </c>
      <c r="E306" s="5">
        <v>-77642.5</v>
      </c>
      <c r="G306" s="5">
        <v>-83500</v>
      </c>
      <c r="I306" s="9">
        <f t="shared" si="96"/>
        <v>5857.5</v>
      </c>
      <c r="K306" s="21">
        <f t="shared" si="97"/>
        <v>0.07014970059880239</v>
      </c>
      <c r="M306" s="9">
        <v>-235652.91</v>
      </c>
      <c r="O306" s="9">
        <v>-245750</v>
      </c>
      <c r="Q306" s="9">
        <f t="shared" si="98"/>
        <v>10097.089999999997</v>
      </c>
      <c r="S306" s="21">
        <f t="shared" si="99"/>
        <v>0.04108683621566631</v>
      </c>
      <c r="U306" s="9">
        <v>-155285</v>
      </c>
      <c r="W306" s="9">
        <v>-167000</v>
      </c>
      <c r="Y306" s="9">
        <f t="shared" si="100"/>
        <v>11715</v>
      </c>
      <c r="AA306" s="21">
        <f t="shared" si="101"/>
        <v>0.07014970059880239</v>
      </c>
      <c r="AC306" s="9">
        <v>-951130.9400000001</v>
      </c>
      <c r="AE306" s="9">
        <v>-953299.01</v>
      </c>
      <c r="AG306" s="9">
        <f t="shared" si="102"/>
        <v>2168.069999999949</v>
      </c>
      <c r="AI306" s="21">
        <f t="shared" si="103"/>
        <v>0.002274281182773859</v>
      </c>
    </row>
    <row r="307" spans="1:35" ht="12.75" outlineLevel="1">
      <c r="A307" s="1" t="s">
        <v>667</v>
      </c>
      <c r="B307" s="16" t="s">
        <v>668</v>
      </c>
      <c r="C307" s="1" t="s">
        <v>1305</v>
      </c>
      <c r="E307" s="5">
        <v>22407.9</v>
      </c>
      <c r="G307" s="5">
        <v>168396.689</v>
      </c>
      <c r="I307" s="9">
        <f t="shared" si="96"/>
        <v>-145988.78900000002</v>
      </c>
      <c r="K307" s="21">
        <f t="shared" si="97"/>
        <v>-0.8669338445246985</v>
      </c>
      <c r="M307" s="9">
        <v>155174.12</v>
      </c>
      <c r="O307" s="9">
        <v>152067.623</v>
      </c>
      <c r="Q307" s="9">
        <f t="shared" si="98"/>
        <v>3106.497000000003</v>
      </c>
      <c r="S307" s="21">
        <f t="shared" si="99"/>
        <v>0.02042839191351076</v>
      </c>
      <c r="U307" s="9">
        <v>104245.03</v>
      </c>
      <c r="W307" s="9">
        <v>166099.799</v>
      </c>
      <c r="Y307" s="9">
        <f t="shared" si="100"/>
        <v>-61854.769</v>
      </c>
      <c r="AA307" s="21">
        <f t="shared" si="101"/>
        <v>-0.37239520681177946</v>
      </c>
      <c r="AC307" s="9">
        <v>3041.679999999993</v>
      </c>
      <c r="AE307" s="9">
        <v>140073.107</v>
      </c>
      <c r="AG307" s="9">
        <f t="shared" si="102"/>
        <v>-137031.427</v>
      </c>
      <c r="AI307" s="21">
        <f t="shared" si="103"/>
        <v>-0.9782850536755782</v>
      </c>
    </row>
    <row r="308" spans="1:35" ht="12.75" outlineLevel="1">
      <c r="A308" s="1" t="s">
        <v>669</v>
      </c>
      <c r="B308" s="16" t="s">
        <v>670</v>
      </c>
      <c r="C308" s="1" t="s">
        <v>1306</v>
      </c>
      <c r="E308" s="5">
        <v>14527.62</v>
      </c>
      <c r="G308" s="5">
        <v>14182.44</v>
      </c>
      <c r="I308" s="9">
        <f t="shared" si="96"/>
        <v>345.1800000000003</v>
      </c>
      <c r="K308" s="21">
        <f t="shared" si="97"/>
        <v>0.024338548232885192</v>
      </c>
      <c r="M308" s="9">
        <v>47546.75</v>
      </c>
      <c r="O308" s="9">
        <v>43317.17</v>
      </c>
      <c r="Q308" s="9">
        <f t="shared" si="98"/>
        <v>4229.580000000002</v>
      </c>
      <c r="S308" s="21">
        <f t="shared" si="99"/>
        <v>0.09764211281577263</v>
      </c>
      <c r="U308" s="9">
        <v>27349.38</v>
      </c>
      <c r="W308" s="9">
        <v>27929.22</v>
      </c>
      <c r="Y308" s="9">
        <f t="shared" si="100"/>
        <v>-579.8400000000001</v>
      </c>
      <c r="AA308" s="21">
        <f t="shared" si="101"/>
        <v>-0.02076105240318205</v>
      </c>
      <c r="AC308" s="9">
        <v>182516.23</v>
      </c>
      <c r="AE308" s="9">
        <v>168494.7</v>
      </c>
      <c r="AG308" s="9">
        <f t="shared" si="102"/>
        <v>14021.529999999999</v>
      </c>
      <c r="AI308" s="21">
        <f t="shared" si="103"/>
        <v>0.08321644538374202</v>
      </c>
    </row>
    <row r="309" spans="1:35" ht="12.75" outlineLevel="1">
      <c r="A309" s="1" t="s">
        <v>671</v>
      </c>
      <c r="B309" s="16" t="s">
        <v>672</v>
      </c>
      <c r="C309" s="1" t="s">
        <v>1307</v>
      </c>
      <c r="E309" s="5">
        <v>32.65</v>
      </c>
      <c r="G309" s="5">
        <v>0</v>
      </c>
      <c r="I309" s="9">
        <f t="shared" si="96"/>
        <v>32.65</v>
      </c>
      <c r="K309" s="21" t="str">
        <f t="shared" si="97"/>
        <v>N.M.</v>
      </c>
      <c r="M309" s="9">
        <v>37.39</v>
      </c>
      <c r="O309" s="9">
        <v>0</v>
      </c>
      <c r="Q309" s="9">
        <f t="shared" si="98"/>
        <v>37.39</v>
      </c>
      <c r="S309" s="21" t="str">
        <f t="shared" si="99"/>
        <v>N.M.</v>
      </c>
      <c r="U309" s="9">
        <v>34.28</v>
      </c>
      <c r="W309" s="9">
        <v>0</v>
      </c>
      <c r="Y309" s="9">
        <f t="shared" si="100"/>
        <v>34.28</v>
      </c>
      <c r="AA309" s="21" t="str">
        <f t="shared" si="101"/>
        <v>N.M.</v>
      </c>
      <c r="AC309" s="9">
        <v>37.39</v>
      </c>
      <c r="AE309" s="9">
        <v>0</v>
      </c>
      <c r="AG309" s="9">
        <f t="shared" si="102"/>
        <v>37.39</v>
      </c>
      <c r="AI309" s="21" t="str">
        <f t="shared" si="103"/>
        <v>N.M.</v>
      </c>
    </row>
    <row r="310" spans="1:35" ht="12.75" outlineLevel="1">
      <c r="A310" s="1" t="s">
        <v>673</v>
      </c>
      <c r="B310" s="16" t="s">
        <v>674</v>
      </c>
      <c r="C310" s="1" t="s">
        <v>1308</v>
      </c>
      <c r="E310" s="5">
        <v>33.22</v>
      </c>
      <c r="G310" s="5">
        <v>0</v>
      </c>
      <c r="I310" s="9">
        <f t="shared" si="96"/>
        <v>33.22</v>
      </c>
      <c r="K310" s="21" t="str">
        <f t="shared" si="97"/>
        <v>N.M.</v>
      </c>
      <c r="M310" s="9">
        <v>47.790000000000006</v>
      </c>
      <c r="O310" s="9">
        <v>0</v>
      </c>
      <c r="Q310" s="9">
        <f t="shared" si="98"/>
        <v>47.790000000000006</v>
      </c>
      <c r="S310" s="21" t="str">
        <f t="shared" si="99"/>
        <v>N.M.</v>
      </c>
      <c r="U310" s="9">
        <v>34.800000000000004</v>
      </c>
      <c r="W310" s="9">
        <v>0</v>
      </c>
      <c r="Y310" s="9">
        <f t="shared" si="100"/>
        <v>34.800000000000004</v>
      </c>
      <c r="AA310" s="21" t="str">
        <f t="shared" si="101"/>
        <v>N.M.</v>
      </c>
      <c r="AC310" s="9">
        <v>47.790000000000006</v>
      </c>
      <c r="AE310" s="9">
        <v>0</v>
      </c>
      <c r="AG310" s="9">
        <f t="shared" si="102"/>
        <v>47.790000000000006</v>
      </c>
      <c r="AI310" s="21" t="str">
        <f t="shared" si="103"/>
        <v>N.M.</v>
      </c>
    </row>
    <row r="311" spans="1:35" ht="12.75" outlineLevel="1">
      <c r="A311" s="1" t="s">
        <v>675</v>
      </c>
      <c r="B311" s="16" t="s">
        <v>676</v>
      </c>
      <c r="C311" s="1" t="s">
        <v>1309</v>
      </c>
      <c r="E311" s="5">
        <v>28.02</v>
      </c>
      <c r="G311" s="5">
        <v>19.3</v>
      </c>
      <c r="I311" s="9">
        <f t="shared" si="96"/>
        <v>8.719999999999999</v>
      </c>
      <c r="K311" s="21">
        <f t="shared" si="97"/>
        <v>0.4518134715025906</v>
      </c>
      <c r="M311" s="9">
        <v>709.01</v>
      </c>
      <c r="O311" s="9">
        <v>46.88</v>
      </c>
      <c r="Q311" s="9">
        <f t="shared" si="98"/>
        <v>662.13</v>
      </c>
      <c r="S311" s="21" t="str">
        <f t="shared" si="99"/>
        <v>N.M.</v>
      </c>
      <c r="U311" s="9">
        <v>-1272.22</v>
      </c>
      <c r="W311" s="9">
        <v>28.810000000000002</v>
      </c>
      <c r="Y311" s="9">
        <f t="shared" si="100"/>
        <v>-1301.03</v>
      </c>
      <c r="AA311" s="21" t="str">
        <f t="shared" si="101"/>
        <v>N.M.</v>
      </c>
      <c r="AC311" s="9">
        <v>709.04</v>
      </c>
      <c r="AE311" s="9">
        <v>1134.97</v>
      </c>
      <c r="AG311" s="9">
        <f t="shared" si="102"/>
        <v>-425.93000000000006</v>
      </c>
      <c r="AI311" s="21">
        <f t="shared" si="103"/>
        <v>-0.37527864172621306</v>
      </c>
    </row>
    <row r="312" spans="1:35" ht="12.75" outlineLevel="1">
      <c r="A312" s="1" t="s">
        <v>677</v>
      </c>
      <c r="B312" s="16" t="s">
        <v>678</v>
      </c>
      <c r="C312" s="1" t="s">
        <v>1310</v>
      </c>
      <c r="E312" s="5">
        <v>0</v>
      </c>
      <c r="G312" s="5">
        <v>0</v>
      </c>
      <c r="I312" s="9">
        <f t="shared" si="96"/>
        <v>0</v>
      </c>
      <c r="K312" s="21">
        <f t="shared" si="97"/>
        <v>0</v>
      </c>
      <c r="M312" s="9">
        <v>0</v>
      </c>
      <c r="O312" s="9">
        <v>0</v>
      </c>
      <c r="Q312" s="9">
        <f t="shared" si="98"/>
        <v>0</v>
      </c>
      <c r="S312" s="21">
        <f t="shared" si="99"/>
        <v>0</v>
      </c>
      <c r="U312" s="9">
        <v>0</v>
      </c>
      <c r="W312" s="9">
        <v>0</v>
      </c>
      <c r="Y312" s="9">
        <f t="shared" si="100"/>
        <v>0</v>
      </c>
      <c r="AA312" s="21">
        <f t="shared" si="101"/>
        <v>0</v>
      </c>
      <c r="AC312" s="9">
        <v>77.60000000000001</v>
      </c>
      <c r="AE312" s="9">
        <v>985.13</v>
      </c>
      <c r="AG312" s="9">
        <f t="shared" si="102"/>
        <v>-907.53</v>
      </c>
      <c r="AI312" s="21">
        <f t="shared" si="103"/>
        <v>-0.921228670327774</v>
      </c>
    </row>
    <row r="313" spans="1:35" ht="12.75" outlineLevel="1">
      <c r="A313" s="1" t="s">
        <v>679</v>
      </c>
      <c r="B313" s="16" t="s">
        <v>680</v>
      </c>
      <c r="C313" s="1" t="s">
        <v>1311</v>
      </c>
      <c r="E313" s="5">
        <v>0</v>
      </c>
      <c r="G313" s="5">
        <v>1000</v>
      </c>
      <c r="I313" s="9">
        <f t="shared" si="96"/>
        <v>-1000</v>
      </c>
      <c r="K313" s="21" t="str">
        <f t="shared" si="97"/>
        <v>N.M.</v>
      </c>
      <c r="M313" s="9">
        <v>6313.98</v>
      </c>
      <c r="O313" s="9">
        <v>4984.4</v>
      </c>
      <c r="Q313" s="9">
        <f t="shared" si="98"/>
        <v>1329.58</v>
      </c>
      <c r="S313" s="21">
        <f t="shared" si="99"/>
        <v>0.26674825455420914</v>
      </c>
      <c r="U313" s="9">
        <v>3313.98</v>
      </c>
      <c r="W313" s="9">
        <v>1900</v>
      </c>
      <c r="Y313" s="9">
        <f t="shared" si="100"/>
        <v>1413.98</v>
      </c>
      <c r="AA313" s="21">
        <f t="shared" si="101"/>
        <v>0.7442</v>
      </c>
      <c r="AC313" s="9">
        <v>12370.84</v>
      </c>
      <c r="AE313" s="9">
        <v>18754.804</v>
      </c>
      <c r="AG313" s="9">
        <f t="shared" si="102"/>
        <v>-6383.964</v>
      </c>
      <c r="AI313" s="21">
        <f t="shared" si="103"/>
        <v>-0.3403908673212474</v>
      </c>
    </row>
    <row r="314" spans="1:35" ht="12.75" outlineLevel="1">
      <c r="A314" s="1" t="s">
        <v>681</v>
      </c>
      <c r="B314" s="16" t="s">
        <v>682</v>
      </c>
      <c r="C314" s="1" t="s">
        <v>1312</v>
      </c>
      <c r="E314" s="5">
        <v>0</v>
      </c>
      <c r="G314" s="5">
        <v>492.5</v>
      </c>
      <c r="I314" s="9">
        <f t="shared" si="96"/>
        <v>-492.5</v>
      </c>
      <c r="K314" s="21" t="str">
        <f t="shared" si="97"/>
        <v>N.M.</v>
      </c>
      <c r="M314" s="9">
        <v>0</v>
      </c>
      <c r="O314" s="9">
        <v>572.5</v>
      </c>
      <c r="Q314" s="9">
        <f t="shared" si="98"/>
        <v>-572.5</v>
      </c>
      <c r="S314" s="21" t="str">
        <f t="shared" si="99"/>
        <v>N.M.</v>
      </c>
      <c r="U314" s="9">
        <v>0</v>
      </c>
      <c r="W314" s="9">
        <v>572.5</v>
      </c>
      <c r="Y314" s="9">
        <f t="shared" si="100"/>
        <v>-572.5</v>
      </c>
      <c r="AA314" s="21" t="str">
        <f t="shared" si="101"/>
        <v>N.M.</v>
      </c>
      <c r="AC314" s="9">
        <v>1500</v>
      </c>
      <c r="AE314" s="9">
        <v>572.5</v>
      </c>
      <c r="AG314" s="9">
        <f t="shared" si="102"/>
        <v>927.5</v>
      </c>
      <c r="AI314" s="21">
        <f t="shared" si="103"/>
        <v>1.6200873362445414</v>
      </c>
    </row>
    <row r="315" spans="1:35" ht="12.75" outlineLevel="1">
      <c r="A315" s="1" t="s">
        <v>683</v>
      </c>
      <c r="B315" s="16" t="s">
        <v>684</v>
      </c>
      <c r="C315" s="1" t="s">
        <v>1313</v>
      </c>
      <c r="E315" s="5">
        <v>0</v>
      </c>
      <c r="G315" s="5">
        <v>0</v>
      </c>
      <c r="I315" s="9">
        <f t="shared" si="96"/>
        <v>0</v>
      </c>
      <c r="K315" s="21">
        <f t="shared" si="97"/>
        <v>0</v>
      </c>
      <c r="M315" s="9">
        <v>0</v>
      </c>
      <c r="O315" s="9">
        <v>0</v>
      </c>
      <c r="Q315" s="9">
        <f t="shared" si="98"/>
        <v>0</v>
      </c>
      <c r="S315" s="21">
        <f t="shared" si="99"/>
        <v>0</v>
      </c>
      <c r="U315" s="9">
        <v>0</v>
      </c>
      <c r="W315" s="9">
        <v>0</v>
      </c>
      <c r="Y315" s="9">
        <f t="shared" si="100"/>
        <v>0</v>
      </c>
      <c r="AA315" s="21">
        <f t="shared" si="101"/>
        <v>0</v>
      </c>
      <c r="AC315" s="9">
        <v>0</v>
      </c>
      <c r="AE315" s="9">
        <v>74.38</v>
      </c>
      <c r="AG315" s="9">
        <f t="shared" si="102"/>
        <v>-74.38</v>
      </c>
      <c r="AI315" s="21" t="str">
        <f t="shared" si="103"/>
        <v>N.M.</v>
      </c>
    </row>
    <row r="316" spans="1:35" ht="12.75" outlineLevel="1">
      <c r="A316" s="1" t="s">
        <v>685</v>
      </c>
      <c r="B316" s="16" t="s">
        <v>686</v>
      </c>
      <c r="C316" s="1" t="s">
        <v>1314</v>
      </c>
      <c r="E316" s="5">
        <v>0</v>
      </c>
      <c r="G316" s="5">
        <v>0</v>
      </c>
      <c r="I316" s="9">
        <f t="shared" si="96"/>
        <v>0</v>
      </c>
      <c r="K316" s="21">
        <f t="shared" si="97"/>
        <v>0</v>
      </c>
      <c r="M316" s="9">
        <v>2.25</v>
      </c>
      <c r="O316" s="9">
        <v>0.56</v>
      </c>
      <c r="Q316" s="9">
        <f t="shared" si="98"/>
        <v>1.69</v>
      </c>
      <c r="S316" s="21">
        <f t="shared" si="99"/>
        <v>3.0178571428571423</v>
      </c>
      <c r="U316" s="9">
        <v>0</v>
      </c>
      <c r="W316" s="9">
        <v>0</v>
      </c>
      <c r="Y316" s="9">
        <f t="shared" si="100"/>
        <v>0</v>
      </c>
      <c r="AA316" s="21">
        <f t="shared" si="101"/>
        <v>0</v>
      </c>
      <c r="AC316" s="9">
        <v>2.36</v>
      </c>
      <c r="AE316" s="9">
        <v>13.14</v>
      </c>
      <c r="AG316" s="9">
        <f t="shared" si="102"/>
        <v>-10.780000000000001</v>
      </c>
      <c r="AI316" s="21">
        <f t="shared" si="103"/>
        <v>-0.8203957382039574</v>
      </c>
    </row>
    <row r="317" spans="1:35" ht="12.75" outlineLevel="1">
      <c r="A317" s="1" t="s">
        <v>687</v>
      </c>
      <c r="B317" s="16" t="s">
        <v>688</v>
      </c>
      <c r="C317" s="1" t="s">
        <v>1315</v>
      </c>
      <c r="E317" s="5">
        <v>0</v>
      </c>
      <c r="G317" s="5">
        <v>0</v>
      </c>
      <c r="I317" s="9">
        <f t="shared" si="96"/>
        <v>0</v>
      </c>
      <c r="K317" s="21">
        <f t="shared" si="97"/>
        <v>0</v>
      </c>
      <c r="M317" s="9">
        <v>0</v>
      </c>
      <c r="O317" s="9">
        <v>250</v>
      </c>
      <c r="Q317" s="9">
        <f t="shared" si="98"/>
        <v>-250</v>
      </c>
      <c r="S317" s="21" t="str">
        <f t="shared" si="99"/>
        <v>N.M.</v>
      </c>
      <c r="U317" s="9">
        <v>0</v>
      </c>
      <c r="W317" s="9">
        <v>0</v>
      </c>
      <c r="Y317" s="9">
        <f t="shared" si="100"/>
        <v>0</v>
      </c>
      <c r="AA317" s="21">
        <f t="shared" si="101"/>
        <v>0</v>
      </c>
      <c r="AC317" s="9">
        <v>30</v>
      </c>
      <c r="AE317" s="9">
        <v>250</v>
      </c>
      <c r="AG317" s="9">
        <f t="shared" si="102"/>
        <v>-220</v>
      </c>
      <c r="AI317" s="21">
        <f t="shared" si="103"/>
        <v>-0.88</v>
      </c>
    </row>
    <row r="318" spans="1:35" ht="12.75" outlineLevel="1">
      <c r="A318" s="1" t="s">
        <v>689</v>
      </c>
      <c r="B318" s="16" t="s">
        <v>690</v>
      </c>
      <c r="C318" s="1" t="s">
        <v>1316</v>
      </c>
      <c r="E318" s="5">
        <v>0</v>
      </c>
      <c r="G318" s="5">
        <v>0</v>
      </c>
      <c r="I318" s="9">
        <f t="shared" si="96"/>
        <v>0</v>
      </c>
      <c r="K318" s="21">
        <f t="shared" si="97"/>
        <v>0</v>
      </c>
      <c r="M318" s="9">
        <v>0</v>
      </c>
      <c r="O318" s="9">
        <v>0</v>
      </c>
      <c r="Q318" s="9">
        <f t="shared" si="98"/>
        <v>0</v>
      </c>
      <c r="S318" s="21">
        <f t="shared" si="99"/>
        <v>0</v>
      </c>
      <c r="U318" s="9">
        <v>0</v>
      </c>
      <c r="W318" s="9">
        <v>0</v>
      </c>
      <c r="Y318" s="9">
        <f t="shared" si="100"/>
        <v>0</v>
      </c>
      <c r="AA318" s="21">
        <f t="shared" si="101"/>
        <v>0</v>
      </c>
      <c r="AC318" s="9">
        <v>704.89</v>
      </c>
      <c r="AE318" s="9">
        <v>115.37</v>
      </c>
      <c r="AG318" s="9">
        <f t="shared" si="102"/>
        <v>589.52</v>
      </c>
      <c r="AI318" s="21">
        <f t="shared" si="103"/>
        <v>5.109820577273121</v>
      </c>
    </row>
    <row r="319" spans="1:35" ht="12.75" outlineLevel="1">
      <c r="A319" s="1" t="s">
        <v>691</v>
      </c>
      <c r="B319" s="16" t="s">
        <v>692</v>
      </c>
      <c r="C319" s="1" t="s">
        <v>1317</v>
      </c>
      <c r="E319" s="5">
        <v>0</v>
      </c>
      <c r="G319" s="5">
        <v>69.63</v>
      </c>
      <c r="I319" s="9">
        <f t="shared" si="96"/>
        <v>-69.63</v>
      </c>
      <c r="K319" s="21" t="str">
        <f t="shared" si="97"/>
        <v>N.M.</v>
      </c>
      <c r="M319" s="9">
        <v>451.81</v>
      </c>
      <c r="O319" s="9">
        <v>143.12</v>
      </c>
      <c r="Q319" s="9">
        <f t="shared" si="98"/>
        <v>308.69</v>
      </c>
      <c r="S319" s="21">
        <f t="shared" si="99"/>
        <v>2.1568613750698713</v>
      </c>
      <c r="U319" s="9">
        <v>451.81</v>
      </c>
      <c r="W319" s="9">
        <v>143.12</v>
      </c>
      <c r="Y319" s="9">
        <f t="shared" si="100"/>
        <v>308.69</v>
      </c>
      <c r="AA319" s="21">
        <f t="shared" si="101"/>
        <v>2.1568613750698713</v>
      </c>
      <c r="AC319" s="9">
        <v>1146.659</v>
      </c>
      <c r="AE319" s="9">
        <v>1504.187</v>
      </c>
      <c r="AG319" s="9">
        <f t="shared" si="102"/>
        <v>-357.5279999999998</v>
      </c>
      <c r="AI319" s="21">
        <f t="shared" si="103"/>
        <v>-0.237688532077461</v>
      </c>
    </row>
    <row r="320" spans="1:35" ht="12.75" outlineLevel="1">
      <c r="A320" s="1" t="s">
        <v>693</v>
      </c>
      <c r="B320" s="16" t="s">
        <v>694</v>
      </c>
      <c r="C320" s="1" t="s">
        <v>1318</v>
      </c>
      <c r="E320" s="5">
        <v>24.12</v>
      </c>
      <c r="G320" s="5">
        <v>98.807</v>
      </c>
      <c r="I320" s="9">
        <f t="shared" si="96"/>
        <v>-74.687</v>
      </c>
      <c r="K320" s="21">
        <f t="shared" si="97"/>
        <v>-0.7558877407471131</v>
      </c>
      <c r="M320" s="9">
        <v>88.54</v>
      </c>
      <c r="O320" s="9">
        <v>290.973</v>
      </c>
      <c r="Q320" s="9">
        <f t="shared" si="98"/>
        <v>-202.433</v>
      </c>
      <c r="S320" s="21">
        <f t="shared" si="99"/>
        <v>-0.6957105985778749</v>
      </c>
      <c r="U320" s="9">
        <v>24.12</v>
      </c>
      <c r="W320" s="9">
        <v>281.937</v>
      </c>
      <c r="Y320" s="9">
        <f t="shared" si="100"/>
        <v>-257.817</v>
      </c>
      <c r="AA320" s="21">
        <f t="shared" si="101"/>
        <v>-0.9144489726428244</v>
      </c>
      <c r="AC320" s="9">
        <v>923.8000000000001</v>
      </c>
      <c r="AE320" s="9">
        <v>1159.676</v>
      </c>
      <c r="AG320" s="9">
        <f t="shared" si="102"/>
        <v>-235.87599999999986</v>
      </c>
      <c r="AI320" s="21">
        <f t="shared" si="103"/>
        <v>-0.2033981905290787</v>
      </c>
    </row>
    <row r="321" spans="1:35" ht="12.75" outlineLevel="1">
      <c r="A321" s="1" t="s">
        <v>695</v>
      </c>
      <c r="B321" s="16" t="s">
        <v>696</v>
      </c>
      <c r="C321" s="1" t="s">
        <v>1319</v>
      </c>
      <c r="E321" s="5">
        <v>0</v>
      </c>
      <c r="G321" s="5">
        <v>0</v>
      </c>
      <c r="I321" s="9">
        <f t="shared" si="96"/>
        <v>0</v>
      </c>
      <c r="K321" s="21">
        <f t="shared" si="97"/>
        <v>0</v>
      </c>
      <c r="M321" s="9">
        <v>0</v>
      </c>
      <c r="O321" s="9">
        <v>0.74</v>
      </c>
      <c r="Q321" s="9">
        <f t="shared" si="98"/>
        <v>-0.74</v>
      </c>
      <c r="S321" s="21" t="str">
        <f t="shared" si="99"/>
        <v>N.M.</v>
      </c>
      <c r="U321" s="9">
        <v>0</v>
      </c>
      <c r="W321" s="9">
        <v>0</v>
      </c>
      <c r="Y321" s="9">
        <f t="shared" si="100"/>
        <v>0</v>
      </c>
      <c r="AA321" s="21">
        <f t="shared" si="101"/>
        <v>0</v>
      </c>
      <c r="AC321" s="9">
        <v>5.64</v>
      </c>
      <c r="AE321" s="9">
        <v>2.52</v>
      </c>
      <c r="AG321" s="9">
        <f t="shared" si="102"/>
        <v>3.1199999999999997</v>
      </c>
      <c r="AI321" s="21">
        <f t="shared" si="103"/>
        <v>1.238095238095238</v>
      </c>
    </row>
    <row r="322" spans="1:35" ht="12.75" outlineLevel="1">
      <c r="A322" s="1" t="s">
        <v>697</v>
      </c>
      <c r="B322" s="16" t="s">
        <v>698</v>
      </c>
      <c r="C322" s="1" t="s">
        <v>1320</v>
      </c>
      <c r="E322" s="5">
        <v>499.8</v>
      </c>
      <c r="G322" s="5">
        <v>0</v>
      </c>
      <c r="I322" s="9">
        <f t="shared" si="96"/>
        <v>499.8</v>
      </c>
      <c r="K322" s="21" t="str">
        <f t="shared" si="97"/>
        <v>N.M.</v>
      </c>
      <c r="M322" s="9">
        <v>12368.84</v>
      </c>
      <c r="O322" s="9">
        <v>0</v>
      </c>
      <c r="Q322" s="9">
        <f t="shared" si="98"/>
        <v>12368.84</v>
      </c>
      <c r="S322" s="21" t="str">
        <f t="shared" si="99"/>
        <v>N.M.</v>
      </c>
      <c r="U322" s="9">
        <v>911.35</v>
      </c>
      <c r="W322" s="9">
        <v>0</v>
      </c>
      <c r="Y322" s="9">
        <f t="shared" si="100"/>
        <v>911.35</v>
      </c>
      <c r="AA322" s="21" t="str">
        <f t="shared" si="101"/>
        <v>N.M.</v>
      </c>
      <c r="AC322" s="9">
        <v>23793.14</v>
      </c>
      <c r="AE322" s="9">
        <v>338.32</v>
      </c>
      <c r="AG322" s="9">
        <f t="shared" si="102"/>
        <v>23454.82</v>
      </c>
      <c r="AI322" s="21" t="str">
        <f t="shared" si="103"/>
        <v>N.M.</v>
      </c>
    </row>
    <row r="323" spans="1:35" ht="12.75" outlineLevel="1">
      <c r="A323" s="1" t="s">
        <v>699</v>
      </c>
      <c r="B323" s="16" t="s">
        <v>700</v>
      </c>
      <c r="C323" s="1" t="s">
        <v>1321</v>
      </c>
      <c r="E323" s="5">
        <v>0</v>
      </c>
      <c r="G323" s="5">
        <v>0</v>
      </c>
      <c r="I323" s="9">
        <f t="shared" si="96"/>
        <v>0</v>
      </c>
      <c r="K323" s="21">
        <f t="shared" si="97"/>
        <v>0</v>
      </c>
      <c r="M323" s="9">
        <v>16978.86</v>
      </c>
      <c r="O323" s="9">
        <v>15400.78</v>
      </c>
      <c r="Q323" s="9">
        <f t="shared" si="98"/>
        <v>1578.08</v>
      </c>
      <c r="S323" s="21">
        <f t="shared" si="99"/>
        <v>0.10246753735849742</v>
      </c>
      <c r="U323" s="9">
        <v>16978.86</v>
      </c>
      <c r="W323" s="9">
        <v>15400.78</v>
      </c>
      <c r="Y323" s="9">
        <f t="shared" si="100"/>
        <v>1578.08</v>
      </c>
      <c r="AA323" s="21">
        <f t="shared" si="101"/>
        <v>0.10246753735849742</v>
      </c>
      <c r="AC323" s="9">
        <v>31212.323</v>
      </c>
      <c r="AE323" s="9">
        <v>30641.275999999998</v>
      </c>
      <c r="AG323" s="9">
        <f t="shared" si="102"/>
        <v>571.0470000000023</v>
      </c>
      <c r="AI323" s="21">
        <f t="shared" si="103"/>
        <v>0.018636528061037744</v>
      </c>
    </row>
    <row r="324" spans="1:35" ht="12.75" outlineLevel="1">
      <c r="A324" s="1" t="s">
        <v>701</v>
      </c>
      <c r="B324" s="16" t="s">
        <v>702</v>
      </c>
      <c r="C324" s="1" t="s">
        <v>1322</v>
      </c>
      <c r="E324" s="5">
        <v>0</v>
      </c>
      <c r="G324" s="5">
        <v>18.240000000000002</v>
      </c>
      <c r="I324" s="9">
        <f t="shared" si="96"/>
        <v>-18.240000000000002</v>
      </c>
      <c r="K324" s="21" t="str">
        <f t="shared" si="97"/>
        <v>N.M.</v>
      </c>
      <c r="M324" s="9">
        <v>0</v>
      </c>
      <c r="O324" s="9">
        <v>59.980000000000004</v>
      </c>
      <c r="Q324" s="9">
        <f t="shared" si="98"/>
        <v>-59.980000000000004</v>
      </c>
      <c r="S324" s="21" t="str">
        <f t="shared" si="99"/>
        <v>N.M.</v>
      </c>
      <c r="U324" s="9">
        <v>0</v>
      </c>
      <c r="W324" s="9">
        <v>36.63</v>
      </c>
      <c r="Y324" s="9">
        <f t="shared" si="100"/>
        <v>-36.63</v>
      </c>
      <c r="AA324" s="21" t="str">
        <f t="shared" si="101"/>
        <v>N.M.</v>
      </c>
      <c r="AC324" s="9">
        <v>142.05</v>
      </c>
      <c r="AE324" s="9">
        <v>269.27000000000004</v>
      </c>
      <c r="AG324" s="9">
        <f t="shared" si="102"/>
        <v>-127.22000000000003</v>
      </c>
      <c r="AI324" s="21">
        <f t="shared" si="103"/>
        <v>-0.4724625840234709</v>
      </c>
    </row>
    <row r="325" spans="1:35" ht="12.75" outlineLevel="1">
      <c r="A325" s="1" t="s">
        <v>703</v>
      </c>
      <c r="B325" s="16" t="s">
        <v>704</v>
      </c>
      <c r="C325" s="1" t="s">
        <v>1323</v>
      </c>
      <c r="E325" s="5">
        <v>8380.84</v>
      </c>
      <c r="G325" s="5">
        <v>4257.63</v>
      </c>
      <c r="I325" s="9">
        <f t="shared" si="96"/>
        <v>4123.21</v>
      </c>
      <c r="K325" s="21">
        <f t="shared" si="97"/>
        <v>0.9684284449329791</v>
      </c>
      <c r="M325" s="9">
        <v>28887.08</v>
      </c>
      <c r="O325" s="9">
        <v>23935.24</v>
      </c>
      <c r="Q325" s="9">
        <f t="shared" si="98"/>
        <v>4951.84</v>
      </c>
      <c r="S325" s="21">
        <f t="shared" si="99"/>
        <v>0.2068849111185014</v>
      </c>
      <c r="U325" s="9">
        <v>15254.630000000001</v>
      </c>
      <c r="W325" s="9">
        <v>17017.075</v>
      </c>
      <c r="Y325" s="9">
        <f t="shared" si="100"/>
        <v>-1762.4449999999997</v>
      </c>
      <c r="AA325" s="21">
        <f t="shared" si="101"/>
        <v>-0.10356920916197405</v>
      </c>
      <c r="AC325" s="9">
        <v>84472.93400000001</v>
      </c>
      <c r="AE325" s="9">
        <v>70770.333</v>
      </c>
      <c r="AG325" s="9">
        <f t="shared" si="102"/>
        <v>13702.60100000001</v>
      </c>
      <c r="AI325" s="21">
        <f t="shared" si="103"/>
        <v>0.1936206941402976</v>
      </c>
    </row>
    <row r="326" spans="1:35" ht="12.75" outlineLevel="1">
      <c r="A326" s="1" t="s">
        <v>705</v>
      </c>
      <c r="B326" s="16" t="s">
        <v>706</v>
      </c>
      <c r="C326" s="1" t="s">
        <v>1324</v>
      </c>
      <c r="E326" s="5">
        <v>0</v>
      </c>
      <c r="G326" s="5">
        <v>0</v>
      </c>
      <c r="I326" s="9">
        <f t="shared" si="96"/>
        <v>0</v>
      </c>
      <c r="K326" s="21">
        <f t="shared" si="97"/>
        <v>0</v>
      </c>
      <c r="M326" s="9">
        <v>0</v>
      </c>
      <c r="O326" s="9">
        <v>0</v>
      </c>
      <c r="Q326" s="9">
        <f t="shared" si="98"/>
        <v>0</v>
      </c>
      <c r="S326" s="21">
        <f t="shared" si="99"/>
        <v>0</v>
      </c>
      <c r="U326" s="9">
        <v>0</v>
      </c>
      <c r="W326" s="9">
        <v>0</v>
      </c>
      <c r="Y326" s="9">
        <f t="shared" si="100"/>
        <v>0</v>
      </c>
      <c r="AA326" s="21">
        <f t="shared" si="101"/>
        <v>0</v>
      </c>
      <c r="AC326" s="9">
        <v>0</v>
      </c>
      <c r="AE326" s="9">
        <v>105.97200000000001</v>
      </c>
      <c r="AG326" s="9">
        <f t="shared" si="102"/>
        <v>-105.97200000000001</v>
      </c>
      <c r="AI326" s="21" t="str">
        <f t="shared" si="103"/>
        <v>N.M.</v>
      </c>
    </row>
    <row r="327" spans="1:35" ht="12.75" outlineLevel="1">
      <c r="A327" s="1" t="s">
        <v>707</v>
      </c>
      <c r="B327" s="16" t="s">
        <v>708</v>
      </c>
      <c r="C327" s="1" t="s">
        <v>1325</v>
      </c>
      <c r="E327" s="5">
        <v>764.19</v>
      </c>
      <c r="G327" s="5">
        <v>12457.764</v>
      </c>
      <c r="I327" s="9">
        <f t="shared" si="96"/>
        <v>-11693.573999999999</v>
      </c>
      <c r="K327" s="21">
        <f t="shared" si="97"/>
        <v>-0.9386575311588821</v>
      </c>
      <c r="M327" s="9">
        <v>105480.35</v>
      </c>
      <c r="O327" s="9">
        <v>215807.87300000002</v>
      </c>
      <c r="Q327" s="9">
        <f t="shared" si="98"/>
        <v>-110327.52300000002</v>
      </c>
      <c r="S327" s="21">
        <f t="shared" si="99"/>
        <v>-0.5112302969595554</v>
      </c>
      <c r="U327" s="9">
        <v>83758.67</v>
      </c>
      <c r="W327" s="9">
        <v>77001.749</v>
      </c>
      <c r="Y327" s="9">
        <f t="shared" si="100"/>
        <v>6756.921000000002</v>
      </c>
      <c r="AA327" s="21">
        <f t="shared" si="101"/>
        <v>0.08775022759547971</v>
      </c>
      <c r="AC327" s="9">
        <v>241413.898</v>
      </c>
      <c r="AE327" s="9">
        <v>281867.456</v>
      </c>
      <c r="AG327" s="9">
        <f t="shared" si="102"/>
        <v>-40453.55800000002</v>
      </c>
      <c r="AI327" s="21">
        <f t="shared" si="103"/>
        <v>-0.1435197896702201</v>
      </c>
    </row>
    <row r="328" spans="1:35" ht="12.75" outlineLevel="1">
      <c r="A328" s="1" t="s">
        <v>709</v>
      </c>
      <c r="B328" s="16" t="s">
        <v>710</v>
      </c>
      <c r="C328" s="1" t="s">
        <v>1326</v>
      </c>
      <c r="E328" s="5">
        <v>2463.781</v>
      </c>
      <c r="G328" s="5">
        <v>2022.978</v>
      </c>
      <c r="I328" s="9">
        <f t="shared" si="96"/>
        <v>440.8029999999999</v>
      </c>
      <c r="K328" s="21">
        <f t="shared" si="97"/>
        <v>0.21789806908429052</v>
      </c>
      <c r="M328" s="9">
        <v>3155.139</v>
      </c>
      <c r="O328" s="9">
        <v>7083.236000000001</v>
      </c>
      <c r="Q328" s="9">
        <f t="shared" si="98"/>
        <v>-3928.0970000000007</v>
      </c>
      <c r="S328" s="21">
        <f t="shared" si="99"/>
        <v>-0.5545624909292871</v>
      </c>
      <c r="U328" s="9">
        <v>2339.349</v>
      </c>
      <c r="W328" s="9">
        <v>5854.658</v>
      </c>
      <c r="Y328" s="9">
        <f t="shared" si="100"/>
        <v>-3515.309</v>
      </c>
      <c r="AA328" s="21">
        <f t="shared" si="101"/>
        <v>-0.6004294358440749</v>
      </c>
      <c r="AC328" s="9">
        <v>25689.199</v>
      </c>
      <c r="AE328" s="9">
        <v>26403.729</v>
      </c>
      <c r="AG328" s="9">
        <f t="shared" si="102"/>
        <v>-714.5299999999988</v>
      </c>
      <c r="AI328" s="21">
        <f t="shared" si="103"/>
        <v>-0.027061707836798312</v>
      </c>
    </row>
    <row r="329" spans="1:35" ht="12.75" outlineLevel="1">
      <c r="A329" s="1" t="s">
        <v>711</v>
      </c>
      <c r="B329" s="16" t="s">
        <v>712</v>
      </c>
      <c r="C329" s="1" t="s">
        <v>1327</v>
      </c>
      <c r="E329" s="5">
        <v>0</v>
      </c>
      <c r="G329" s="5">
        <v>72.97</v>
      </c>
      <c r="I329" s="9">
        <f t="shared" si="96"/>
        <v>-72.97</v>
      </c>
      <c r="K329" s="21" t="str">
        <f t="shared" si="97"/>
        <v>N.M.</v>
      </c>
      <c r="M329" s="9">
        <v>475.2</v>
      </c>
      <c r="O329" s="9">
        <v>810.183</v>
      </c>
      <c r="Q329" s="9">
        <f t="shared" si="98"/>
        <v>-334.983</v>
      </c>
      <c r="S329" s="21">
        <f t="shared" si="99"/>
        <v>-0.4134658466050263</v>
      </c>
      <c r="U329" s="9">
        <v>45.56</v>
      </c>
      <c r="W329" s="9">
        <v>88.093</v>
      </c>
      <c r="Y329" s="9">
        <f t="shared" si="100"/>
        <v>-42.533</v>
      </c>
      <c r="AA329" s="21">
        <f t="shared" si="101"/>
        <v>-0.48281929324690953</v>
      </c>
      <c r="AC329" s="9">
        <v>6077.85</v>
      </c>
      <c r="AE329" s="9">
        <v>4056.093</v>
      </c>
      <c r="AG329" s="9">
        <f t="shared" si="102"/>
        <v>2021.7570000000005</v>
      </c>
      <c r="AI329" s="21">
        <f t="shared" si="103"/>
        <v>0.49844936987391575</v>
      </c>
    </row>
    <row r="330" spans="1:35" ht="12.75" outlineLevel="1">
      <c r="A330" s="1" t="s">
        <v>713</v>
      </c>
      <c r="B330" s="16" t="s">
        <v>714</v>
      </c>
      <c r="C330" s="1" t="s">
        <v>1328</v>
      </c>
      <c r="E330" s="5">
        <v>30520.084</v>
      </c>
      <c r="G330" s="5">
        <v>17178.035</v>
      </c>
      <c r="I330" s="9">
        <f t="shared" si="96"/>
        <v>13342.048999999999</v>
      </c>
      <c r="K330" s="21">
        <f t="shared" si="97"/>
        <v>0.7766923865273297</v>
      </c>
      <c r="M330" s="9">
        <v>56740.293999999994</v>
      </c>
      <c r="O330" s="9">
        <v>69872.928</v>
      </c>
      <c r="Q330" s="9">
        <f t="shared" si="98"/>
        <v>-13132.634000000005</v>
      </c>
      <c r="S330" s="21">
        <f t="shared" si="99"/>
        <v>-0.18795024590925982</v>
      </c>
      <c r="U330" s="9">
        <v>48249.344</v>
      </c>
      <c r="W330" s="9">
        <v>34174.134</v>
      </c>
      <c r="Y330" s="9">
        <f t="shared" si="100"/>
        <v>14075.21</v>
      </c>
      <c r="AA330" s="21">
        <f t="shared" si="101"/>
        <v>0.4118673497329881</v>
      </c>
      <c r="AC330" s="9">
        <v>1954768.975</v>
      </c>
      <c r="AE330" s="9">
        <v>265860.137</v>
      </c>
      <c r="AG330" s="9">
        <f t="shared" si="102"/>
        <v>1688908.838</v>
      </c>
      <c r="AI330" s="21">
        <f t="shared" si="103"/>
        <v>6.352621559056821</v>
      </c>
    </row>
    <row r="331" spans="1:35" ht="12.75" outlineLevel="1">
      <c r="A331" s="1" t="s">
        <v>715</v>
      </c>
      <c r="B331" s="16" t="s">
        <v>716</v>
      </c>
      <c r="C331" s="1" t="s">
        <v>1329</v>
      </c>
      <c r="E331" s="5">
        <v>829.25</v>
      </c>
      <c r="G331" s="5">
        <v>0</v>
      </c>
      <c r="I331" s="9">
        <f t="shared" si="96"/>
        <v>829.25</v>
      </c>
      <c r="K331" s="21" t="str">
        <f t="shared" si="97"/>
        <v>N.M.</v>
      </c>
      <c r="M331" s="9">
        <v>829.25</v>
      </c>
      <c r="O331" s="9">
        <v>0</v>
      </c>
      <c r="Q331" s="9">
        <f t="shared" si="98"/>
        <v>829.25</v>
      </c>
      <c r="S331" s="21" t="str">
        <f t="shared" si="99"/>
        <v>N.M.</v>
      </c>
      <c r="U331" s="9">
        <v>829.25</v>
      </c>
      <c r="W331" s="9">
        <v>0</v>
      </c>
      <c r="Y331" s="9">
        <f t="shared" si="100"/>
        <v>829.25</v>
      </c>
      <c r="AA331" s="21" t="str">
        <f t="shared" si="101"/>
        <v>N.M.</v>
      </c>
      <c r="AC331" s="9">
        <v>1729.25</v>
      </c>
      <c r="AE331" s="9">
        <v>0</v>
      </c>
      <c r="AG331" s="9">
        <f t="shared" si="102"/>
        <v>1729.25</v>
      </c>
      <c r="AI331" s="21" t="str">
        <f t="shared" si="103"/>
        <v>N.M.</v>
      </c>
    </row>
    <row r="332" spans="1:35" ht="12.75" outlineLevel="1">
      <c r="A332" s="1" t="s">
        <v>717</v>
      </c>
      <c r="B332" s="16" t="s">
        <v>718</v>
      </c>
      <c r="C332" s="1" t="s">
        <v>1330</v>
      </c>
      <c r="E332" s="5">
        <v>7748.12</v>
      </c>
      <c r="G332" s="5">
        <v>7928.02</v>
      </c>
      <c r="I332" s="9">
        <f t="shared" si="96"/>
        <v>-179.90000000000055</v>
      </c>
      <c r="K332" s="21">
        <f t="shared" si="97"/>
        <v>-0.022691668285397936</v>
      </c>
      <c r="M332" s="9">
        <v>23244.35</v>
      </c>
      <c r="O332" s="9">
        <v>24684.06</v>
      </c>
      <c r="Q332" s="9">
        <f t="shared" si="98"/>
        <v>-1439.7100000000028</v>
      </c>
      <c r="S332" s="21">
        <f t="shared" si="99"/>
        <v>-0.058325494266340414</v>
      </c>
      <c r="U332" s="9">
        <v>15496.24</v>
      </c>
      <c r="W332" s="9">
        <v>15856.04</v>
      </c>
      <c r="Y332" s="9">
        <f t="shared" si="100"/>
        <v>-359.8000000000011</v>
      </c>
      <c r="AA332" s="21">
        <f t="shared" si="101"/>
        <v>-0.022691668285397936</v>
      </c>
      <c r="AC332" s="9">
        <v>93157.31000000001</v>
      </c>
      <c r="AE332" s="9">
        <v>96036.23999999999</v>
      </c>
      <c r="AG332" s="9">
        <f t="shared" si="102"/>
        <v>-2878.9299999999785</v>
      </c>
      <c r="AI332" s="21">
        <f t="shared" si="103"/>
        <v>-0.029977537646205</v>
      </c>
    </row>
    <row r="333" spans="1:35" ht="12.75" outlineLevel="1">
      <c r="A333" s="1" t="s">
        <v>719</v>
      </c>
      <c r="B333" s="16" t="s">
        <v>720</v>
      </c>
      <c r="C333" s="1" t="s">
        <v>1331</v>
      </c>
      <c r="E333" s="5">
        <v>22024.74</v>
      </c>
      <c r="G333" s="5">
        <v>23969.63</v>
      </c>
      <c r="I333" s="9">
        <f t="shared" si="96"/>
        <v>-1944.8899999999994</v>
      </c>
      <c r="K333" s="21">
        <f t="shared" si="97"/>
        <v>-0.08113975893662102</v>
      </c>
      <c r="M333" s="9">
        <v>67798.66</v>
      </c>
      <c r="O333" s="9">
        <v>73105.25</v>
      </c>
      <c r="Q333" s="9">
        <f t="shared" si="98"/>
        <v>-5306.5899999999965</v>
      </c>
      <c r="S333" s="21">
        <f t="shared" si="99"/>
        <v>-0.07258835719732847</v>
      </c>
      <c r="U333" s="9">
        <v>44984.840000000004</v>
      </c>
      <c r="W333" s="9">
        <v>49429.91</v>
      </c>
      <c r="Y333" s="9">
        <f t="shared" si="100"/>
        <v>-4445.07</v>
      </c>
      <c r="AA333" s="21">
        <f t="shared" si="101"/>
        <v>-0.08992672655078675</v>
      </c>
      <c r="AC333" s="9">
        <v>279934.52</v>
      </c>
      <c r="AE333" s="9">
        <v>297839</v>
      </c>
      <c r="AG333" s="9">
        <f t="shared" si="102"/>
        <v>-17904.47999999998</v>
      </c>
      <c r="AI333" s="21">
        <f t="shared" si="103"/>
        <v>-0.06011462568703219</v>
      </c>
    </row>
    <row r="334" spans="1:35" ht="12.75" outlineLevel="1">
      <c r="A334" s="1" t="s">
        <v>721</v>
      </c>
      <c r="B334" s="16" t="s">
        <v>722</v>
      </c>
      <c r="C334" s="1" t="s">
        <v>1332</v>
      </c>
      <c r="E334" s="5">
        <v>0</v>
      </c>
      <c r="G334" s="5">
        <v>11381.33</v>
      </c>
      <c r="I334" s="9">
        <f t="shared" si="96"/>
        <v>-11381.33</v>
      </c>
      <c r="K334" s="21" t="str">
        <f t="shared" si="97"/>
        <v>N.M.</v>
      </c>
      <c r="M334" s="9">
        <v>23046.18</v>
      </c>
      <c r="O334" s="9">
        <v>57247.420000000006</v>
      </c>
      <c r="Q334" s="9">
        <f t="shared" si="98"/>
        <v>-34201.240000000005</v>
      </c>
      <c r="S334" s="21">
        <f t="shared" si="99"/>
        <v>-0.5974284954675687</v>
      </c>
      <c r="U334" s="9">
        <v>0</v>
      </c>
      <c r="W334" s="9">
        <v>33303.770000000004</v>
      </c>
      <c r="Y334" s="9">
        <f t="shared" si="100"/>
        <v>-33303.770000000004</v>
      </c>
      <c r="AA334" s="21" t="str">
        <f t="shared" si="101"/>
        <v>N.M.</v>
      </c>
      <c r="AC334" s="9">
        <v>243250.39</v>
      </c>
      <c r="AE334" s="9">
        <v>272740.27</v>
      </c>
      <c r="AG334" s="9">
        <f t="shared" si="102"/>
        <v>-29489.880000000005</v>
      </c>
      <c r="AI334" s="21">
        <f t="shared" si="103"/>
        <v>-0.10812440715116987</v>
      </c>
    </row>
    <row r="335" spans="1:68" s="90" customFormat="1" ht="12.75">
      <c r="A335" s="90" t="s">
        <v>33</v>
      </c>
      <c r="B335" s="91"/>
      <c r="C335" s="77" t="s">
        <v>1333</v>
      </c>
      <c r="D335" s="105"/>
      <c r="E335" s="105">
        <v>4757184.806</v>
      </c>
      <c r="F335" s="105"/>
      <c r="G335" s="105">
        <v>5298816.834000003</v>
      </c>
      <c r="H335" s="105"/>
      <c r="I335" s="9">
        <f>+E335-G335</f>
        <v>-541632.0280000027</v>
      </c>
      <c r="J335" s="37" t="str">
        <f>IF((+E335-G335)=(I335),"  ",$AO$532)</f>
        <v>  </v>
      </c>
      <c r="K335" s="38">
        <f>IF(G335&lt;0,IF(I335=0,0,IF(OR(G335=0,E335=0),"N.M.",IF(ABS(I335/G335)&gt;=10,"N.M.",I335/(-G335)))),IF(I335=0,0,IF(OR(G335=0,E335=0),"N.M.",IF(ABS(I335/G335)&gt;=10,"N.M.",I335/G335))))</f>
        <v>-0.10221754119232922</v>
      </c>
      <c r="L335" s="39"/>
      <c r="M335" s="5">
        <v>16380953.639000013</v>
      </c>
      <c r="N335" s="9"/>
      <c r="O335" s="5">
        <v>16728094.832999997</v>
      </c>
      <c r="P335" s="9"/>
      <c r="Q335" s="9">
        <f>(+M335-O335)</f>
        <v>-347141.19399998337</v>
      </c>
      <c r="R335" s="37" t="str">
        <f>IF((+M335-O335)=(Q335),"  ",$AO$532)</f>
        <v>  </v>
      </c>
      <c r="S335" s="38">
        <f>IF(O335&lt;0,IF(Q335=0,0,IF(OR(O335=0,M335=0),"N.M.",IF(ABS(Q335/O335)&gt;=10,"N.M.",Q335/(-O335)))),IF(Q335=0,0,IF(OR(O335=0,M335=0),"N.M.",IF(ABS(Q335/O335)&gt;=10,"N.M.",Q335/O335))))</f>
        <v>-0.02075198625220416</v>
      </c>
      <c r="T335" s="39"/>
      <c r="U335" s="9">
        <v>9905391.013000002</v>
      </c>
      <c r="V335" s="9"/>
      <c r="W335" s="9">
        <v>10658128.596</v>
      </c>
      <c r="X335" s="9"/>
      <c r="Y335" s="9">
        <f>(+U335-W335)</f>
        <v>-752737.5829999987</v>
      </c>
      <c r="Z335" s="37" t="str">
        <f>IF((+U335-W335)=(Y335),"  ",$AO$532)</f>
        <v>  </v>
      </c>
      <c r="AA335" s="38">
        <f>IF(W335&lt;0,IF(Y335=0,0,IF(OR(W335=0,U335=0),"N.M.",IF(ABS(Y335/W335)&gt;=10,"N.M.",Y335/(-W335)))),IF(Y335=0,0,IF(OR(W335=0,U335=0),"N.M.",IF(ABS(Y335/W335)&gt;=10,"N.M.",Y335/W335))))</f>
        <v>-0.07062568031713386</v>
      </c>
      <c r="AB335" s="39"/>
      <c r="AC335" s="9">
        <v>65471962.651</v>
      </c>
      <c r="AD335" s="9"/>
      <c r="AE335" s="9">
        <v>67407496.68800004</v>
      </c>
      <c r="AF335" s="9"/>
      <c r="AG335" s="9">
        <f>(+AC335-AE335)</f>
        <v>-1935534.0370000377</v>
      </c>
      <c r="AH335" s="37" t="str">
        <f>IF((+AC335-AE335)=(AG335),"  ",$AO$532)</f>
        <v>  </v>
      </c>
      <c r="AI335" s="38">
        <f>IF(AE335&lt;0,IF(AG335=0,0,IF(OR(AE335=0,AC335=0),"N.M.",IF(ABS(AG335/AE335)&gt;=10,"N.M.",AG335/(-AE335)))),IF(AG335=0,0,IF(OR(AE335=0,AC335=0),"N.M.",IF(ABS(AG335/AE335)&gt;=10,"N.M.",AG335/AE335))))</f>
        <v>-0.02871392845159022</v>
      </c>
      <c r="AJ335" s="105"/>
      <c r="AK335" s="105"/>
      <c r="AL335" s="105"/>
      <c r="AM335" s="105"/>
      <c r="AN335" s="105"/>
      <c r="AO335" s="105"/>
      <c r="AP335" s="106"/>
      <c r="AQ335" s="107"/>
      <c r="AR335" s="108"/>
      <c r="AS335" s="105"/>
      <c r="AT335" s="105"/>
      <c r="AU335" s="105"/>
      <c r="AV335" s="105"/>
      <c r="AW335" s="105"/>
      <c r="AX335" s="106"/>
      <c r="AY335" s="107"/>
      <c r="AZ335" s="108"/>
      <c r="BA335" s="105"/>
      <c r="BB335" s="105"/>
      <c r="BC335" s="105"/>
      <c r="BD335" s="106"/>
      <c r="BE335" s="107"/>
      <c r="BF335" s="108"/>
      <c r="BG335" s="105"/>
      <c r="BH335" s="109"/>
      <c r="BI335" s="105"/>
      <c r="BJ335" s="109"/>
      <c r="BK335" s="105"/>
      <c r="BL335" s="109"/>
      <c r="BM335" s="105"/>
      <c r="BN335" s="97"/>
      <c r="BO335" s="97"/>
      <c r="BP335" s="97"/>
    </row>
    <row r="336" spans="1:35" ht="12.75" outlineLevel="1">
      <c r="A336" s="1" t="s">
        <v>723</v>
      </c>
      <c r="B336" s="16" t="s">
        <v>724</v>
      </c>
      <c r="C336" s="1" t="s">
        <v>1334</v>
      </c>
      <c r="E336" s="5">
        <v>34529.94</v>
      </c>
      <c r="G336" s="5">
        <v>59315.820999999996</v>
      </c>
      <c r="I336" s="9">
        <f aca="true" t="shared" si="104" ref="I336:I368">+E336-G336</f>
        <v>-24785.880999999994</v>
      </c>
      <c r="K336" s="21">
        <f aca="true" t="shared" si="105" ref="K336:K368">IF(G336&lt;0,IF(I336=0,0,IF(OR(G336=0,E336=0),"N.M.",IF(ABS(I336/G336)&gt;=10,"N.M.",I336/(-G336)))),IF(I336=0,0,IF(OR(G336=0,E336=0),"N.M.",IF(ABS(I336/G336)&gt;=10,"N.M.",I336/G336))))</f>
        <v>-0.4178629003550334</v>
      </c>
      <c r="M336" s="9">
        <v>120804.93000000001</v>
      </c>
      <c r="O336" s="9">
        <v>141764.465</v>
      </c>
      <c r="Q336" s="9">
        <f aca="true" t="shared" si="106" ref="Q336:Q368">(+M336-O336)</f>
        <v>-20959.53499999999</v>
      </c>
      <c r="S336" s="21">
        <f aca="true" t="shared" si="107" ref="S336:S368">IF(O336&lt;0,IF(Q336=0,0,IF(OR(O336=0,M336=0),"N.M.",IF(ABS(Q336/O336)&gt;=10,"N.M.",Q336/(-O336)))),IF(Q336=0,0,IF(OR(O336=0,M336=0),"N.M.",IF(ABS(Q336/O336)&gt;=10,"N.M.",Q336/O336))))</f>
        <v>-0.1478475935418653</v>
      </c>
      <c r="U336" s="9">
        <v>76799.90000000001</v>
      </c>
      <c r="W336" s="9">
        <v>98348.111</v>
      </c>
      <c r="Y336" s="9">
        <f aca="true" t="shared" si="108" ref="Y336:Y368">(+U336-W336)</f>
        <v>-21548.210999999996</v>
      </c>
      <c r="AA336" s="21">
        <f aca="true" t="shared" si="109" ref="AA336:AA368">IF(W336&lt;0,IF(Y336=0,0,IF(OR(W336=0,U336=0),"N.M.",IF(ABS(Y336/W336)&gt;=10,"N.M.",Y336/(-W336)))),IF(Y336=0,0,IF(OR(W336=0,U336=0),"N.M.",IF(ABS(Y336/W336)&gt;=10,"N.M.",Y336/W336))))</f>
        <v>-0.21910142229371335</v>
      </c>
      <c r="AC336" s="9">
        <v>591183.323</v>
      </c>
      <c r="AE336" s="9">
        <v>639000.412</v>
      </c>
      <c r="AG336" s="9">
        <f aca="true" t="shared" si="110" ref="AG336:AG368">(+AC336-AE336)</f>
        <v>-47817.089000000036</v>
      </c>
      <c r="AI336" s="21">
        <f aca="true" t="shared" si="111" ref="AI336:AI368">IF(AE336&lt;0,IF(AG336=0,0,IF(OR(AE336=0,AC336=0),"N.M.",IF(ABS(AG336/AE336)&gt;=10,"N.M.",AG336/(-AE336)))),IF(AG336=0,0,IF(OR(AE336=0,AC336=0),"N.M.",IF(ABS(AG336/AE336)&gt;=10,"N.M.",AG336/AE336))))</f>
        <v>-0.07483107694772509</v>
      </c>
    </row>
    <row r="337" spans="1:35" ht="12.75" outlineLevel="1">
      <c r="A337" s="1" t="s">
        <v>725</v>
      </c>
      <c r="B337" s="16" t="s">
        <v>726</v>
      </c>
      <c r="C337" s="1" t="s">
        <v>1335</v>
      </c>
      <c r="E337" s="5">
        <v>54219.630000000005</v>
      </c>
      <c r="G337" s="5">
        <v>97379.557</v>
      </c>
      <c r="I337" s="9">
        <f t="shared" si="104"/>
        <v>-43159.926999999996</v>
      </c>
      <c r="K337" s="21">
        <f t="shared" si="105"/>
        <v>-0.44321342517506007</v>
      </c>
      <c r="M337" s="9">
        <v>142490.22</v>
      </c>
      <c r="O337" s="9">
        <v>235784.10600000003</v>
      </c>
      <c r="Q337" s="9">
        <f t="shared" si="106"/>
        <v>-93293.88600000003</v>
      </c>
      <c r="S337" s="21">
        <f t="shared" si="107"/>
        <v>-0.3956750418113425</v>
      </c>
      <c r="U337" s="9">
        <v>101593.94</v>
      </c>
      <c r="W337" s="9">
        <v>147186.393</v>
      </c>
      <c r="Y337" s="9">
        <f t="shared" si="108"/>
        <v>-45592.45300000001</v>
      </c>
      <c r="AA337" s="21">
        <f t="shared" si="109"/>
        <v>-0.30975997217351475</v>
      </c>
      <c r="AC337" s="9">
        <v>597726.1429999999</v>
      </c>
      <c r="AE337" s="9">
        <v>754727.647</v>
      </c>
      <c r="AG337" s="9">
        <f t="shared" si="110"/>
        <v>-157001.50400000007</v>
      </c>
      <c r="AI337" s="21">
        <f t="shared" si="111"/>
        <v>-0.20802405294687723</v>
      </c>
    </row>
    <row r="338" spans="1:35" ht="12.75" outlineLevel="1">
      <c r="A338" s="1" t="s">
        <v>727</v>
      </c>
      <c r="B338" s="16" t="s">
        <v>728</v>
      </c>
      <c r="C338" s="1" t="s">
        <v>1336</v>
      </c>
      <c r="E338" s="5">
        <v>694414.8200000001</v>
      </c>
      <c r="G338" s="5">
        <v>930817.758</v>
      </c>
      <c r="I338" s="9">
        <f t="shared" si="104"/>
        <v>-236402.93799999997</v>
      </c>
      <c r="K338" s="21">
        <f t="shared" si="105"/>
        <v>-0.253973386270527</v>
      </c>
      <c r="M338" s="9">
        <v>2167077.0300000003</v>
      </c>
      <c r="O338" s="9">
        <v>2084221.628</v>
      </c>
      <c r="Q338" s="9">
        <f t="shared" si="106"/>
        <v>82855.40200000023</v>
      </c>
      <c r="S338" s="21">
        <f t="shared" si="107"/>
        <v>0.03975364274456144</v>
      </c>
      <c r="U338" s="9">
        <v>1453796.79</v>
      </c>
      <c r="W338" s="9">
        <v>1527362.841</v>
      </c>
      <c r="Y338" s="9">
        <f t="shared" si="108"/>
        <v>-73566.05099999998</v>
      </c>
      <c r="AA338" s="21">
        <f t="shared" si="109"/>
        <v>-0.04816540577341437</v>
      </c>
      <c r="AC338" s="9">
        <v>15690793.958999999</v>
      </c>
      <c r="AE338" s="9">
        <v>10346324.772</v>
      </c>
      <c r="AG338" s="9">
        <f t="shared" si="110"/>
        <v>5344469.186999999</v>
      </c>
      <c r="AI338" s="21">
        <f t="shared" si="111"/>
        <v>0.5165572611313731</v>
      </c>
    </row>
    <row r="339" spans="1:35" ht="12.75" outlineLevel="1">
      <c r="A339" s="1" t="s">
        <v>729</v>
      </c>
      <c r="B339" s="16" t="s">
        <v>730</v>
      </c>
      <c r="C339" s="1" t="s">
        <v>1337</v>
      </c>
      <c r="E339" s="5">
        <v>-0.62</v>
      </c>
      <c r="G339" s="5">
        <v>0</v>
      </c>
      <c r="I339" s="9">
        <f t="shared" si="104"/>
        <v>-0.62</v>
      </c>
      <c r="K339" s="21" t="str">
        <f t="shared" si="105"/>
        <v>N.M.</v>
      </c>
      <c r="M339" s="9">
        <v>0</v>
      </c>
      <c r="O339" s="9">
        <v>0</v>
      </c>
      <c r="Q339" s="9">
        <f t="shared" si="106"/>
        <v>0</v>
      </c>
      <c r="S339" s="21">
        <f t="shared" si="107"/>
        <v>0</v>
      </c>
      <c r="U339" s="9">
        <v>0</v>
      </c>
      <c r="W339" s="9">
        <v>0</v>
      </c>
      <c r="Y339" s="9">
        <f t="shared" si="108"/>
        <v>0</v>
      </c>
      <c r="AA339" s="21">
        <f t="shared" si="109"/>
        <v>0</v>
      </c>
      <c r="AC339" s="9">
        <v>0</v>
      </c>
      <c r="AE339" s="9">
        <v>0</v>
      </c>
      <c r="AG339" s="9">
        <f t="shared" si="110"/>
        <v>0</v>
      </c>
      <c r="AI339" s="21">
        <f t="shared" si="111"/>
        <v>0</v>
      </c>
    </row>
    <row r="340" spans="1:35" ht="12.75" outlineLevel="1">
      <c r="A340" s="1" t="s">
        <v>731</v>
      </c>
      <c r="B340" s="16" t="s">
        <v>732</v>
      </c>
      <c r="C340" s="1" t="s">
        <v>1338</v>
      </c>
      <c r="E340" s="5">
        <v>346216.82</v>
      </c>
      <c r="G340" s="5">
        <v>201971.835</v>
      </c>
      <c r="I340" s="9">
        <f t="shared" si="104"/>
        <v>144244.98500000002</v>
      </c>
      <c r="K340" s="21">
        <f t="shared" si="105"/>
        <v>0.714183663281566</v>
      </c>
      <c r="M340" s="9">
        <v>1606582.27</v>
      </c>
      <c r="O340" s="9">
        <v>422529.304</v>
      </c>
      <c r="Q340" s="9">
        <f t="shared" si="106"/>
        <v>1184052.966</v>
      </c>
      <c r="S340" s="21">
        <f t="shared" si="107"/>
        <v>2.802297863818695</v>
      </c>
      <c r="U340" s="9">
        <v>467217.02</v>
      </c>
      <c r="W340" s="9">
        <v>282213.084</v>
      </c>
      <c r="Y340" s="9">
        <f t="shared" si="108"/>
        <v>185003.93600000005</v>
      </c>
      <c r="AA340" s="21">
        <f t="shared" si="109"/>
        <v>0.6555469837819428</v>
      </c>
      <c r="AC340" s="9">
        <v>7089385.183</v>
      </c>
      <c r="AE340" s="9">
        <v>2124781.19</v>
      </c>
      <c r="AG340" s="9">
        <f t="shared" si="110"/>
        <v>4964603.993000001</v>
      </c>
      <c r="AI340" s="21">
        <f t="shared" si="111"/>
        <v>2.3365248225865556</v>
      </c>
    </row>
    <row r="341" spans="1:35" ht="12.75" outlineLevel="1">
      <c r="A341" s="1" t="s">
        <v>733</v>
      </c>
      <c r="B341" s="16" t="s">
        <v>734</v>
      </c>
      <c r="C341" s="1" t="s">
        <v>1339</v>
      </c>
      <c r="E341" s="5">
        <v>92482.68000000001</v>
      </c>
      <c r="G341" s="5">
        <v>78840.794</v>
      </c>
      <c r="I341" s="9">
        <f t="shared" si="104"/>
        <v>13641.886000000013</v>
      </c>
      <c r="K341" s="21">
        <f t="shared" si="105"/>
        <v>0.17303080433208237</v>
      </c>
      <c r="M341" s="9">
        <v>176663.41000000003</v>
      </c>
      <c r="O341" s="9">
        <v>231284.723</v>
      </c>
      <c r="Q341" s="9">
        <f t="shared" si="106"/>
        <v>-54621.312999999966</v>
      </c>
      <c r="S341" s="21">
        <f t="shared" si="107"/>
        <v>-0.23616481145622387</v>
      </c>
      <c r="U341" s="9">
        <v>148744.08000000002</v>
      </c>
      <c r="W341" s="9">
        <v>122869.604</v>
      </c>
      <c r="Y341" s="9">
        <f t="shared" si="108"/>
        <v>25874.47600000001</v>
      </c>
      <c r="AA341" s="21">
        <f t="shared" si="109"/>
        <v>0.21058484082035464</v>
      </c>
      <c r="AC341" s="9">
        <v>735824.1869999999</v>
      </c>
      <c r="AE341" s="9">
        <v>564501.497</v>
      </c>
      <c r="AG341" s="9">
        <f t="shared" si="110"/>
        <v>171322.68999999994</v>
      </c>
      <c r="AI341" s="21">
        <f t="shared" si="111"/>
        <v>0.3034937744372358</v>
      </c>
    </row>
    <row r="342" spans="1:35" ht="12.75" outlineLevel="1">
      <c r="A342" s="1" t="s">
        <v>735</v>
      </c>
      <c r="B342" s="16" t="s">
        <v>736</v>
      </c>
      <c r="C342" s="1" t="s">
        <v>1334</v>
      </c>
      <c r="E342" s="5">
        <v>9260.52</v>
      </c>
      <c r="G342" s="5">
        <v>19980.94</v>
      </c>
      <c r="I342" s="9">
        <f t="shared" si="104"/>
        <v>-10720.419999999998</v>
      </c>
      <c r="K342" s="21">
        <f t="shared" si="105"/>
        <v>-0.5365323152964775</v>
      </c>
      <c r="M342" s="9">
        <v>33228.48</v>
      </c>
      <c r="O342" s="9">
        <v>54479.296</v>
      </c>
      <c r="Q342" s="9">
        <f t="shared" si="106"/>
        <v>-21250.816</v>
      </c>
      <c r="S342" s="21">
        <f t="shared" si="107"/>
        <v>-0.39007141355130576</v>
      </c>
      <c r="U342" s="9">
        <v>25361.13</v>
      </c>
      <c r="W342" s="9">
        <v>31886.31</v>
      </c>
      <c r="Y342" s="9">
        <f t="shared" si="108"/>
        <v>-6525.18</v>
      </c>
      <c r="AA342" s="21">
        <f t="shared" si="109"/>
        <v>-0.20463891870837358</v>
      </c>
      <c r="AC342" s="9">
        <v>157471.00100000002</v>
      </c>
      <c r="AE342" s="9">
        <v>177960.596</v>
      </c>
      <c r="AG342" s="9">
        <f t="shared" si="110"/>
        <v>-20489.594999999972</v>
      </c>
      <c r="AI342" s="21">
        <f t="shared" si="111"/>
        <v>-0.11513557192177516</v>
      </c>
    </row>
    <row r="343" spans="1:35" ht="12.75" outlineLevel="1">
      <c r="A343" s="1" t="s">
        <v>737</v>
      </c>
      <c r="B343" s="16" t="s">
        <v>738</v>
      </c>
      <c r="C343" s="1" t="s">
        <v>1335</v>
      </c>
      <c r="E343" s="5">
        <v>395.94</v>
      </c>
      <c r="G343" s="5">
        <v>5457.9400000000005</v>
      </c>
      <c r="I343" s="9">
        <f t="shared" si="104"/>
        <v>-5062.000000000001</v>
      </c>
      <c r="K343" s="21">
        <f t="shared" si="105"/>
        <v>-0.9274561464581876</v>
      </c>
      <c r="M343" s="9">
        <v>2279.62</v>
      </c>
      <c r="O343" s="9">
        <v>26247.256</v>
      </c>
      <c r="Q343" s="9">
        <f t="shared" si="106"/>
        <v>-23967.636000000002</v>
      </c>
      <c r="S343" s="21">
        <f t="shared" si="107"/>
        <v>-0.9131482544308632</v>
      </c>
      <c r="U343" s="9">
        <v>2279.62</v>
      </c>
      <c r="W343" s="9">
        <v>7533.685</v>
      </c>
      <c r="Y343" s="9">
        <f t="shared" si="108"/>
        <v>-5254.0650000000005</v>
      </c>
      <c r="AA343" s="21">
        <f t="shared" si="109"/>
        <v>-0.6974097005648631</v>
      </c>
      <c r="AC343" s="9">
        <v>13941.436000000002</v>
      </c>
      <c r="AE343" s="9">
        <v>50612.148</v>
      </c>
      <c r="AG343" s="9">
        <f t="shared" si="110"/>
        <v>-36670.712</v>
      </c>
      <c r="AI343" s="21">
        <f t="shared" si="111"/>
        <v>-0.7245436806989499</v>
      </c>
    </row>
    <row r="344" spans="1:35" ht="12.75" outlineLevel="1">
      <c r="A344" s="1" t="s">
        <v>739</v>
      </c>
      <c r="B344" s="16" t="s">
        <v>740</v>
      </c>
      <c r="C344" s="1" t="s">
        <v>1340</v>
      </c>
      <c r="E344" s="5">
        <v>3887.11</v>
      </c>
      <c r="G344" s="5">
        <v>5793.82</v>
      </c>
      <c r="I344" s="9">
        <f t="shared" si="104"/>
        <v>-1906.7099999999996</v>
      </c>
      <c r="K344" s="21">
        <f t="shared" si="105"/>
        <v>-0.32909375852201134</v>
      </c>
      <c r="M344" s="9">
        <v>10822.04</v>
      </c>
      <c r="O344" s="9">
        <v>8348.51</v>
      </c>
      <c r="Q344" s="9">
        <f t="shared" si="106"/>
        <v>2473.5300000000007</v>
      </c>
      <c r="S344" s="21">
        <f t="shared" si="107"/>
        <v>0.29628400756542195</v>
      </c>
      <c r="U344" s="9">
        <v>8204.04</v>
      </c>
      <c r="W344" s="9">
        <v>7005.03</v>
      </c>
      <c r="Y344" s="9">
        <f t="shared" si="108"/>
        <v>1199.0100000000011</v>
      </c>
      <c r="AA344" s="21">
        <f t="shared" si="109"/>
        <v>0.17116414918993939</v>
      </c>
      <c r="AC344" s="9">
        <v>41747.72</v>
      </c>
      <c r="AE344" s="9">
        <v>16336.669999999998</v>
      </c>
      <c r="AG344" s="9">
        <f t="shared" si="110"/>
        <v>25411.050000000003</v>
      </c>
      <c r="AI344" s="21">
        <f t="shared" si="111"/>
        <v>1.5554608130053436</v>
      </c>
    </row>
    <row r="345" spans="1:35" ht="12.75" outlineLevel="1">
      <c r="A345" s="1" t="s">
        <v>741</v>
      </c>
      <c r="B345" s="16" t="s">
        <v>742</v>
      </c>
      <c r="C345" s="1" t="s">
        <v>1341</v>
      </c>
      <c r="E345" s="5">
        <v>20955.47</v>
      </c>
      <c r="G345" s="5">
        <v>27723.64</v>
      </c>
      <c r="I345" s="9">
        <f t="shared" si="104"/>
        <v>-6768.169999999998</v>
      </c>
      <c r="K345" s="21">
        <f t="shared" si="105"/>
        <v>-0.24412991944780693</v>
      </c>
      <c r="M345" s="9">
        <v>71752.91</v>
      </c>
      <c r="O345" s="9">
        <v>63170.619999999995</v>
      </c>
      <c r="Q345" s="9">
        <f t="shared" si="106"/>
        <v>8582.290000000008</v>
      </c>
      <c r="S345" s="21">
        <f t="shared" si="107"/>
        <v>0.13585888503231422</v>
      </c>
      <c r="U345" s="9">
        <v>50300.25</v>
      </c>
      <c r="W345" s="9">
        <v>43581.63</v>
      </c>
      <c r="Y345" s="9">
        <f t="shared" si="108"/>
        <v>6718.620000000003</v>
      </c>
      <c r="AA345" s="21">
        <f t="shared" si="109"/>
        <v>0.15416174200001245</v>
      </c>
      <c r="AC345" s="9">
        <v>252212.48</v>
      </c>
      <c r="AE345" s="9">
        <v>130557.76999999999</v>
      </c>
      <c r="AG345" s="9">
        <f t="shared" si="110"/>
        <v>121654.71000000002</v>
      </c>
      <c r="AI345" s="21">
        <f t="shared" si="111"/>
        <v>0.9318075055969478</v>
      </c>
    </row>
    <row r="346" spans="1:35" ht="12.75" outlineLevel="1">
      <c r="A346" s="1" t="s">
        <v>743</v>
      </c>
      <c r="B346" s="16" t="s">
        <v>744</v>
      </c>
      <c r="C346" s="1" t="s">
        <v>1342</v>
      </c>
      <c r="E346" s="5">
        <v>15686.220000000001</v>
      </c>
      <c r="G346" s="5">
        <v>38203.44</v>
      </c>
      <c r="I346" s="9">
        <f t="shared" si="104"/>
        <v>-22517.22</v>
      </c>
      <c r="K346" s="21">
        <f t="shared" si="105"/>
        <v>-0.5894029438186719</v>
      </c>
      <c r="M346" s="9">
        <v>50281.02</v>
      </c>
      <c r="O346" s="9">
        <v>39251.450000000004</v>
      </c>
      <c r="Q346" s="9">
        <f t="shared" si="106"/>
        <v>11029.569999999992</v>
      </c>
      <c r="S346" s="21">
        <f t="shared" si="107"/>
        <v>0.28099777205682824</v>
      </c>
      <c r="U346" s="9">
        <v>37378.99</v>
      </c>
      <c r="W346" s="9">
        <v>38695.87</v>
      </c>
      <c r="Y346" s="9">
        <f t="shared" si="108"/>
        <v>-1316.8800000000047</v>
      </c>
      <c r="AA346" s="21">
        <f t="shared" si="109"/>
        <v>-0.03403153876628189</v>
      </c>
      <c r="AC346" s="9">
        <v>212059.65</v>
      </c>
      <c r="AE346" s="9">
        <v>43136.130000000005</v>
      </c>
      <c r="AG346" s="9">
        <f t="shared" si="110"/>
        <v>168923.52</v>
      </c>
      <c r="AI346" s="21">
        <f t="shared" si="111"/>
        <v>3.9160564473447192</v>
      </c>
    </row>
    <row r="347" spans="1:35" ht="12.75" outlineLevel="1">
      <c r="A347" s="1" t="s">
        <v>745</v>
      </c>
      <c r="B347" s="16" t="s">
        <v>746</v>
      </c>
      <c r="C347" s="1" t="s">
        <v>1343</v>
      </c>
      <c r="E347" s="5">
        <v>70226.71</v>
      </c>
      <c r="G347" s="5">
        <v>76694.101</v>
      </c>
      <c r="I347" s="9">
        <f t="shared" si="104"/>
        <v>-6467.390999999989</v>
      </c>
      <c r="K347" s="21">
        <f t="shared" si="105"/>
        <v>-0.08432709837748785</v>
      </c>
      <c r="M347" s="9">
        <v>203996.47</v>
      </c>
      <c r="O347" s="9">
        <v>229291.663</v>
      </c>
      <c r="Q347" s="9">
        <f t="shared" si="106"/>
        <v>-25295.193</v>
      </c>
      <c r="S347" s="21">
        <f t="shared" si="107"/>
        <v>-0.11031885184591295</v>
      </c>
      <c r="U347" s="9">
        <v>148049.19</v>
      </c>
      <c r="W347" s="9">
        <v>182646.643</v>
      </c>
      <c r="Y347" s="9">
        <f t="shared" si="108"/>
        <v>-34597.45300000001</v>
      </c>
      <c r="AA347" s="21">
        <f t="shared" si="109"/>
        <v>-0.18942287923682236</v>
      </c>
      <c r="AC347" s="9">
        <v>764072.74</v>
      </c>
      <c r="AE347" s="9">
        <v>954448.209</v>
      </c>
      <c r="AG347" s="9">
        <f t="shared" si="110"/>
        <v>-190375.46900000004</v>
      </c>
      <c r="AI347" s="21">
        <f t="shared" si="111"/>
        <v>-0.1994612878989645</v>
      </c>
    </row>
    <row r="348" spans="1:35" ht="12.75" outlineLevel="1">
      <c r="A348" s="1" t="s">
        <v>747</v>
      </c>
      <c r="B348" s="16" t="s">
        <v>748</v>
      </c>
      <c r="C348" s="1" t="s">
        <v>1344</v>
      </c>
      <c r="E348" s="5">
        <v>201657.7</v>
      </c>
      <c r="G348" s="5">
        <v>326819.296</v>
      </c>
      <c r="I348" s="9">
        <f t="shared" si="104"/>
        <v>-125161.59599999996</v>
      </c>
      <c r="K348" s="21">
        <f t="shared" si="105"/>
        <v>-0.3829688073252565</v>
      </c>
      <c r="M348" s="9">
        <v>362889.84</v>
      </c>
      <c r="O348" s="9">
        <v>479198.722</v>
      </c>
      <c r="Q348" s="9">
        <f t="shared" si="106"/>
        <v>-116308.88199999998</v>
      </c>
      <c r="S348" s="21">
        <f t="shared" si="107"/>
        <v>-0.2427153426339897</v>
      </c>
      <c r="U348" s="9">
        <v>271899.88</v>
      </c>
      <c r="W348" s="9">
        <v>368452.449</v>
      </c>
      <c r="Y348" s="9">
        <f t="shared" si="108"/>
        <v>-96552.56900000002</v>
      </c>
      <c r="AA348" s="21">
        <f t="shared" si="109"/>
        <v>-0.26204892724162626</v>
      </c>
      <c r="AC348" s="9">
        <v>2196220.868</v>
      </c>
      <c r="AE348" s="9">
        <v>2794410.81</v>
      </c>
      <c r="AG348" s="9">
        <f t="shared" si="110"/>
        <v>-598189.9420000003</v>
      </c>
      <c r="AI348" s="21">
        <f t="shared" si="111"/>
        <v>-0.2140665716935157</v>
      </c>
    </row>
    <row r="349" spans="1:35" ht="12.75" outlineLevel="1">
      <c r="A349" s="1" t="s">
        <v>749</v>
      </c>
      <c r="B349" s="16" t="s">
        <v>750</v>
      </c>
      <c r="C349" s="1" t="s">
        <v>1345</v>
      </c>
      <c r="E349" s="5">
        <v>0</v>
      </c>
      <c r="G349" s="5">
        <v>0</v>
      </c>
      <c r="I349" s="9">
        <f t="shared" si="104"/>
        <v>0</v>
      </c>
      <c r="K349" s="21">
        <f t="shared" si="105"/>
        <v>0</v>
      </c>
      <c r="M349" s="9">
        <v>0.05999999999999961</v>
      </c>
      <c r="O349" s="9">
        <v>0</v>
      </c>
      <c r="Q349" s="9">
        <f t="shared" si="106"/>
        <v>0.05999999999999961</v>
      </c>
      <c r="S349" s="21" t="str">
        <f t="shared" si="107"/>
        <v>N.M.</v>
      </c>
      <c r="U349" s="9">
        <v>-6.7700000000000005</v>
      </c>
      <c r="W349" s="9">
        <v>0</v>
      </c>
      <c r="Y349" s="9">
        <f t="shared" si="108"/>
        <v>-6.7700000000000005</v>
      </c>
      <c r="AA349" s="21" t="str">
        <f t="shared" si="109"/>
        <v>N.M.</v>
      </c>
      <c r="AC349" s="9">
        <v>0.05999999999999961</v>
      </c>
      <c r="AE349" s="9">
        <v>979.4530000000001</v>
      </c>
      <c r="AG349" s="9">
        <f t="shared" si="110"/>
        <v>-979.3930000000001</v>
      </c>
      <c r="AI349" s="21">
        <f t="shared" si="111"/>
        <v>-0.9999387413178581</v>
      </c>
    </row>
    <row r="350" spans="1:35" ht="12.75" outlineLevel="1">
      <c r="A350" s="1" t="s">
        <v>751</v>
      </c>
      <c r="B350" s="16" t="s">
        <v>752</v>
      </c>
      <c r="C350" s="1" t="s">
        <v>1346</v>
      </c>
      <c r="E350" s="5">
        <v>0</v>
      </c>
      <c r="G350" s="5">
        <v>0</v>
      </c>
      <c r="I350" s="9">
        <f t="shared" si="104"/>
        <v>0</v>
      </c>
      <c r="K350" s="21">
        <f t="shared" si="105"/>
        <v>0</v>
      </c>
      <c r="M350" s="9">
        <v>-5.2</v>
      </c>
      <c r="O350" s="9">
        <v>227.15</v>
      </c>
      <c r="Q350" s="9">
        <f t="shared" si="106"/>
        <v>-232.35</v>
      </c>
      <c r="S350" s="21">
        <f t="shared" si="107"/>
        <v>-1.0228923618754127</v>
      </c>
      <c r="U350" s="9">
        <v>0</v>
      </c>
      <c r="W350" s="9">
        <v>227.15</v>
      </c>
      <c r="Y350" s="9">
        <f t="shared" si="108"/>
        <v>-227.15</v>
      </c>
      <c r="AA350" s="21" t="str">
        <f t="shared" si="109"/>
        <v>N.M.</v>
      </c>
      <c r="AC350" s="9">
        <v>3245.011</v>
      </c>
      <c r="AE350" s="9">
        <v>4077.6470000000004</v>
      </c>
      <c r="AG350" s="9">
        <f t="shared" si="110"/>
        <v>-832.6360000000004</v>
      </c>
      <c r="AI350" s="21">
        <f t="shared" si="111"/>
        <v>-0.20419521356311626</v>
      </c>
    </row>
    <row r="351" spans="1:35" ht="12.75" outlineLevel="1">
      <c r="A351" s="1" t="s">
        <v>753</v>
      </c>
      <c r="B351" s="16" t="s">
        <v>754</v>
      </c>
      <c r="C351" s="1" t="s">
        <v>1334</v>
      </c>
      <c r="E351" s="5">
        <v>4528</v>
      </c>
      <c r="G351" s="5">
        <v>621.895</v>
      </c>
      <c r="I351" s="9">
        <f t="shared" si="104"/>
        <v>3906.105</v>
      </c>
      <c r="K351" s="21">
        <f t="shared" si="105"/>
        <v>6.280971868241424</v>
      </c>
      <c r="M351" s="9">
        <v>5695.780000000001</v>
      </c>
      <c r="O351" s="9">
        <v>1521.9880000000003</v>
      </c>
      <c r="Q351" s="9">
        <f t="shared" si="106"/>
        <v>4173.792</v>
      </c>
      <c r="S351" s="21">
        <f t="shared" si="107"/>
        <v>2.7423291116618524</v>
      </c>
      <c r="U351" s="9">
        <v>5010.09</v>
      </c>
      <c r="W351" s="9">
        <v>1025.3010000000002</v>
      </c>
      <c r="Y351" s="9">
        <f t="shared" si="108"/>
        <v>3984.7889999999998</v>
      </c>
      <c r="AA351" s="21">
        <f t="shared" si="109"/>
        <v>3.8864577328998986</v>
      </c>
      <c r="AC351" s="9">
        <v>9921.009</v>
      </c>
      <c r="AE351" s="9">
        <v>8851.396</v>
      </c>
      <c r="AG351" s="9">
        <f t="shared" si="110"/>
        <v>1069.6129999999994</v>
      </c>
      <c r="AI351" s="21">
        <f t="shared" si="111"/>
        <v>0.1208411644897595</v>
      </c>
    </row>
    <row r="352" spans="1:35" ht="12.75" outlineLevel="1">
      <c r="A352" s="1" t="s">
        <v>755</v>
      </c>
      <c r="B352" s="16" t="s">
        <v>756</v>
      </c>
      <c r="C352" s="1" t="s">
        <v>1335</v>
      </c>
      <c r="E352" s="5">
        <v>963.39</v>
      </c>
      <c r="G352" s="5">
        <v>113.65100000000001</v>
      </c>
      <c r="I352" s="9">
        <f t="shared" si="104"/>
        <v>849.739</v>
      </c>
      <c r="K352" s="21">
        <f t="shared" si="105"/>
        <v>7.476740195862773</v>
      </c>
      <c r="M352" s="9">
        <v>2425.95</v>
      </c>
      <c r="O352" s="9">
        <v>14109.24</v>
      </c>
      <c r="Q352" s="9">
        <f t="shared" si="106"/>
        <v>-11683.29</v>
      </c>
      <c r="S352" s="21">
        <f t="shared" si="107"/>
        <v>-0.828059484422974</v>
      </c>
      <c r="U352" s="9">
        <v>2148.52</v>
      </c>
      <c r="W352" s="9">
        <v>2280.9210000000003</v>
      </c>
      <c r="Y352" s="9">
        <f t="shared" si="108"/>
        <v>-132.4010000000003</v>
      </c>
      <c r="AA352" s="21">
        <f t="shared" si="109"/>
        <v>-0.05804716603512365</v>
      </c>
      <c r="AC352" s="9">
        <v>9682.86</v>
      </c>
      <c r="AE352" s="9">
        <v>31961.821000000004</v>
      </c>
      <c r="AG352" s="9">
        <f t="shared" si="110"/>
        <v>-22278.961000000003</v>
      </c>
      <c r="AI352" s="21">
        <f t="shared" si="111"/>
        <v>-0.6970491762656452</v>
      </c>
    </row>
    <row r="353" spans="1:35" ht="12.75" outlineLevel="1">
      <c r="A353" s="1" t="s">
        <v>757</v>
      </c>
      <c r="B353" s="16" t="s">
        <v>758</v>
      </c>
      <c r="C353" s="1" t="s">
        <v>1343</v>
      </c>
      <c r="E353" s="5">
        <v>53212.200000000004</v>
      </c>
      <c r="G353" s="5">
        <v>108681.144</v>
      </c>
      <c r="I353" s="9">
        <f t="shared" si="104"/>
        <v>-55468.943999999996</v>
      </c>
      <c r="K353" s="21">
        <f t="shared" si="105"/>
        <v>-0.5103824081940102</v>
      </c>
      <c r="M353" s="9">
        <v>173411.29</v>
      </c>
      <c r="O353" s="9">
        <v>242481.73100000003</v>
      </c>
      <c r="Q353" s="9">
        <f t="shared" si="106"/>
        <v>-69070.44100000002</v>
      </c>
      <c r="S353" s="21">
        <f t="shared" si="107"/>
        <v>-0.2848480201586816</v>
      </c>
      <c r="U353" s="9">
        <v>115718.7</v>
      </c>
      <c r="W353" s="9">
        <v>152034.464</v>
      </c>
      <c r="Y353" s="9">
        <f t="shared" si="108"/>
        <v>-36315.76400000001</v>
      </c>
      <c r="AA353" s="21">
        <f t="shared" si="109"/>
        <v>-0.23886534042702323</v>
      </c>
      <c r="AC353" s="9">
        <v>757241.419</v>
      </c>
      <c r="AE353" s="9">
        <v>778479.802</v>
      </c>
      <c r="AG353" s="9">
        <f t="shared" si="110"/>
        <v>-21238.38300000003</v>
      </c>
      <c r="AI353" s="21">
        <f t="shared" si="111"/>
        <v>-0.027281867744591824</v>
      </c>
    </row>
    <row r="354" spans="1:35" ht="12.75" outlineLevel="1">
      <c r="A354" s="1" t="s">
        <v>759</v>
      </c>
      <c r="B354" s="16" t="s">
        <v>760</v>
      </c>
      <c r="C354" s="1" t="s">
        <v>1344</v>
      </c>
      <c r="E354" s="5">
        <v>11368546.752</v>
      </c>
      <c r="G354" s="5">
        <v>1558930.272</v>
      </c>
      <c r="I354" s="9">
        <f t="shared" si="104"/>
        <v>9809616.48</v>
      </c>
      <c r="K354" s="21">
        <f t="shared" si="105"/>
        <v>6.292530625770028</v>
      </c>
      <c r="M354" s="9">
        <v>15860196.292</v>
      </c>
      <c r="O354" s="9">
        <v>4343194.226</v>
      </c>
      <c r="Q354" s="9">
        <f t="shared" si="106"/>
        <v>11517002.066</v>
      </c>
      <c r="S354" s="21">
        <f t="shared" si="107"/>
        <v>2.6517354432493208</v>
      </c>
      <c r="U354" s="9">
        <v>14720740.842</v>
      </c>
      <c r="W354" s="9">
        <v>2643933.783</v>
      </c>
      <c r="Y354" s="9">
        <f t="shared" si="108"/>
        <v>12076807.059</v>
      </c>
      <c r="AA354" s="21">
        <f t="shared" si="109"/>
        <v>4.567741876385715</v>
      </c>
      <c r="AC354" s="9">
        <v>27689460.924000002</v>
      </c>
      <c r="AE354" s="9">
        <v>14513980.757</v>
      </c>
      <c r="AG354" s="9">
        <f t="shared" si="110"/>
        <v>13175480.167000003</v>
      </c>
      <c r="AI354" s="21">
        <f t="shared" si="111"/>
        <v>0.9077785335112528</v>
      </c>
    </row>
    <row r="355" spans="1:35" ht="12.75" outlineLevel="1">
      <c r="A355" s="1" t="s">
        <v>761</v>
      </c>
      <c r="B355" s="16" t="s">
        <v>762</v>
      </c>
      <c r="C355" s="1" t="s">
        <v>1347</v>
      </c>
      <c r="E355" s="5">
        <v>27503.57</v>
      </c>
      <c r="G355" s="5">
        <v>16381.9</v>
      </c>
      <c r="I355" s="9">
        <f t="shared" si="104"/>
        <v>11121.67</v>
      </c>
      <c r="K355" s="21">
        <f t="shared" si="105"/>
        <v>0.6788998834079075</v>
      </c>
      <c r="M355" s="9">
        <v>59214.979999999996</v>
      </c>
      <c r="O355" s="9">
        <v>42822.350000000006</v>
      </c>
      <c r="Q355" s="9">
        <f t="shared" si="106"/>
        <v>16392.62999999999</v>
      </c>
      <c r="S355" s="21">
        <f t="shared" si="107"/>
        <v>0.3828054742441736</v>
      </c>
      <c r="U355" s="9">
        <v>42114.11</v>
      </c>
      <c r="W355" s="9">
        <v>23884.111</v>
      </c>
      <c r="Y355" s="9">
        <f t="shared" si="108"/>
        <v>18229.999</v>
      </c>
      <c r="AA355" s="21">
        <f t="shared" si="109"/>
        <v>0.7632688945382978</v>
      </c>
      <c r="AC355" s="9">
        <v>157063.989</v>
      </c>
      <c r="AE355" s="9">
        <v>81931.811</v>
      </c>
      <c r="AG355" s="9">
        <f t="shared" si="110"/>
        <v>75132.178</v>
      </c>
      <c r="AI355" s="21">
        <f t="shared" si="111"/>
        <v>0.9170086329472199</v>
      </c>
    </row>
    <row r="356" spans="1:35" ht="12.75" outlineLevel="1">
      <c r="A356" s="1" t="s">
        <v>763</v>
      </c>
      <c r="B356" s="16" t="s">
        <v>764</v>
      </c>
      <c r="C356" s="1" t="s">
        <v>1345</v>
      </c>
      <c r="E356" s="5">
        <v>21748.21</v>
      </c>
      <c r="G356" s="5">
        <v>37739.564</v>
      </c>
      <c r="I356" s="9">
        <f t="shared" si="104"/>
        <v>-15991.354</v>
      </c>
      <c r="K356" s="21">
        <f t="shared" si="105"/>
        <v>-0.423729166558469</v>
      </c>
      <c r="M356" s="9">
        <v>45874.96</v>
      </c>
      <c r="O356" s="9">
        <v>106248.238</v>
      </c>
      <c r="Q356" s="9">
        <f t="shared" si="106"/>
        <v>-60373.278</v>
      </c>
      <c r="S356" s="21">
        <f t="shared" si="107"/>
        <v>-0.5682285102930366</v>
      </c>
      <c r="U356" s="9">
        <v>30553.65</v>
      </c>
      <c r="W356" s="9">
        <v>56258.784</v>
      </c>
      <c r="Y356" s="9">
        <f t="shared" si="108"/>
        <v>-25705.134</v>
      </c>
      <c r="AA356" s="21">
        <f t="shared" si="109"/>
        <v>-0.45690880912036774</v>
      </c>
      <c r="AC356" s="9">
        <v>210907.498</v>
      </c>
      <c r="AE356" s="9">
        <v>325155.077</v>
      </c>
      <c r="AG356" s="9">
        <f t="shared" si="110"/>
        <v>-114247.579</v>
      </c>
      <c r="AI356" s="21">
        <f t="shared" si="111"/>
        <v>-0.35136335576885364</v>
      </c>
    </row>
    <row r="357" spans="1:35" ht="12.75" outlineLevel="1">
      <c r="A357" s="1" t="s">
        <v>765</v>
      </c>
      <c r="B357" s="16" t="s">
        <v>766</v>
      </c>
      <c r="C357" s="1" t="s">
        <v>1348</v>
      </c>
      <c r="E357" s="5">
        <v>5585.49</v>
      </c>
      <c r="G357" s="5">
        <v>41940.065</v>
      </c>
      <c r="I357" s="9">
        <f t="shared" si="104"/>
        <v>-36354.575000000004</v>
      </c>
      <c r="K357" s="21">
        <f t="shared" si="105"/>
        <v>-0.8668220948155422</v>
      </c>
      <c r="M357" s="9">
        <v>96098.35</v>
      </c>
      <c r="O357" s="9">
        <v>165611.242</v>
      </c>
      <c r="Q357" s="9">
        <f t="shared" si="106"/>
        <v>-69512.89199999999</v>
      </c>
      <c r="S357" s="21">
        <f t="shared" si="107"/>
        <v>-0.4197353462272808</v>
      </c>
      <c r="U357" s="9">
        <v>30956.65</v>
      </c>
      <c r="W357" s="9">
        <v>82028.315</v>
      </c>
      <c r="Y357" s="9">
        <f t="shared" si="108"/>
        <v>-51071.665</v>
      </c>
      <c r="AA357" s="21">
        <f t="shared" si="109"/>
        <v>-0.622610192590205</v>
      </c>
      <c r="AC357" s="9">
        <v>504333.668</v>
      </c>
      <c r="AE357" s="9">
        <v>715588.7760000001</v>
      </c>
      <c r="AG357" s="9">
        <f t="shared" si="110"/>
        <v>-211255.10800000007</v>
      </c>
      <c r="AI357" s="21">
        <f t="shared" si="111"/>
        <v>-0.29521858794498484</v>
      </c>
    </row>
    <row r="358" spans="1:35" ht="12.75" outlineLevel="1">
      <c r="A358" s="1" t="s">
        <v>767</v>
      </c>
      <c r="B358" s="16" t="s">
        <v>768</v>
      </c>
      <c r="C358" s="1" t="s">
        <v>1349</v>
      </c>
      <c r="E358" s="5">
        <v>782.65</v>
      </c>
      <c r="G358" s="5">
        <v>5181.021000000001</v>
      </c>
      <c r="I358" s="9">
        <f t="shared" si="104"/>
        <v>-4398.371000000001</v>
      </c>
      <c r="K358" s="21">
        <f t="shared" si="105"/>
        <v>-0.8489390411658243</v>
      </c>
      <c r="M358" s="9">
        <v>12220.54</v>
      </c>
      <c r="O358" s="9">
        <v>18314.687</v>
      </c>
      <c r="Q358" s="9">
        <f t="shared" si="106"/>
        <v>-6094.147000000001</v>
      </c>
      <c r="S358" s="21">
        <f t="shared" si="107"/>
        <v>-0.3327464455166501</v>
      </c>
      <c r="U358" s="9">
        <v>5927.02</v>
      </c>
      <c r="W358" s="9">
        <v>8577.862000000001</v>
      </c>
      <c r="Y358" s="9">
        <f t="shared" si="108"/>
        <v>-2650.8420000000006</v>
      </c>
      <c r="AA358" s="21">
        <f t="shared" si="109"/>
        <v>-0.30903295016870175</v>
      </c>
      <c r="AC358" s="9">
        <v>50774.096000000005</v>
      </c>
      <c r="AE358" s="9">
        <v>62003.338</v>
      </c>
      <c r="AG358" s="9">
        <f t="shared" si="110"/>
        <v>-11229.241999999998</v>
      </c>
      <c r="AI358" s="21">
        <f t="shared" si="111"/>
        <v>-0.18110705588141074</v>
      </c>
    </row>
    <row r="359" spans="1:35" ht="12.75" outlineLevel="1">
      <c r="A359" s="1" t="s">
        <v>769</v>
      </c>
      <c r="B359" s="16" t="s">
        <v>770</v>
      </c>
      <c r="C359" s="1" t="s">
        <v>1350</v>
      </c>
      <c r="E359" s="5">
        <v>2167.14</v>
      </c>
      <c r="G359" s="5">
        <v>25541.949</v>
      </c>
      <c r="I359" s="9">
        <f t="shared" si="104"/>
        <v>-23374.809</v>
      </c>
      <c r="K359" s="21">
        <f t="shared" si="105"/>
        <v>-0.9151536948100555</v>
      </c>
      <c r="M359" s="9">
        <v>14534.06</v>
      </c>
      <c r="O359" s="9">
        <v>57957.483</v>
      </c>
      <c r="Q359" s="9">
        <f t="shared" si="106"/>
        <v>-43423.423</v>
      </c>
      <c r="S359" s="21">
        <f t="shared" si="107"/>
        <v>-0.7492289304557964</v>
      </c>
      <c r="U359" s="9">
        <v>9116.31</v>
      </c>
      <c r="W359" s="9">
        <v>37414.983</v>
      </c>
      <c r="Y359" s="9">
        <f t="shared" si="108"/>
        <v>-28298.673000000003</v>
      </c>
      <c r="AA359" s="21">
        <f t="shared" si="109"/>
        <v>-0.7563460071597521</v>
      </c>
      <c r="AC359" s="9">
        <v>129821.944</v>
      </c>
      <c r="AE359" s="9">
        <v>147006.303</v>
      </c>
      <c r="AG359" s="9">
        <f t="shared" si="110"/>
        <v>-17184.35900000001</v>
      </c>
      <c r="AI359" s="21">
        <f t="shared" si="111"/>
        <v>-0.11689538917253099</v>
      </c>
    </row>
    <row r="360" spans="1:35" ht="12.75" outlineLevel="1">
      <c r="A360" s="1" t="s">
        <v>771</v>
      </c>
      <c r="B360" s="16" t="s">
        <v>772</v>
      </c>
      <c r="C360" s="1" t="s">
        <v>1351</v>
      </c>
      <c r="E360" s="5">
        <v>29180.95</v>
      </c>
      <c r="G360" s="5">
        <v>82083.22</v>
      </c>
      <c r="I360" s="9">
        <f t="shared" si="104"/>
        <v>-52902.270000000004</v>
      </c>
      <c r="K360" s="21">
        <f t="shared" si="105"/>
        <v>-0.6444955497603531</v>
      </c>
      <c r="M360" s="9">
        <v>179685.62</v>
      </c>
      <c r="O360" s="9">
        <v>293651.16599999997</v>
      </c>
      <c r="Q360" s="9">
        <f t="shared" si="106"/>
        <v>-113965.54599999997</v>
      </c>
      <c r="S360" s="21">
        <f t="shared" si="107"/>
        <v>-0.3880983942696144</v>
      </c>
      <c r="U360" s="9">
        <v>99294.3</v>
      </c>
      <c r="W360" s="9">
        <v>148656.609</v>
      </c>
      <c r="Y360" s="9">
        <f t="shared" si="108"/>
        <v>-49362.308999999994</v>
      </c>
      <c r="AA360" s="21">
        <f t="shared" si="109"/>
        <v>-0.33205593301270575</v>
      </c>
      <c r="AC360" s="9">
        <v>479337.966</v>
      </c>
      <c r="AE360" s="9">
        <v>706477.2050000001</v>
      </c>
      <c r="AG360" s="9">
        <f t="shared" si="110"/>
        <v>-227139.23900000006</v>
      </c>
      <c r="AI360" s="21">
        <f t="shared" si="111"/>
        <v>-0.32150965012381405</v>
      </c>
    </row>
    <row r="361" spans="1:35" ht="12.75" outlineLevel="1">
      <c r="A361" s="1" t="s">
        <v>773</v>
      </c>
      <c r="B361" s="16" t="s">
        <v>774</v>
      </c>
      <c r="C361" s="1" t="s">
        <v>1352</v>
      </c>
      <c r="E361" s="5">
        <v>0</v>
      </c>
      <c r="G361" s="5">
        <v>0</v>
      </c>
      <c r="I361" s="9">
        <f t="shared" si="104"/>
        <v>0</v>
      </c>
      <c r="K361" s="21">
        <f t="shared" si="105"/>
        <v>0</v>
      </c>
      <c r="M361" s="9">
        <v>191.26</v>
      </c>
      <c r="O361" s="9">
        <v>0</v>
      </c>
      <c r="Q361" s="9">
        <f t="shared" si="106"/>
        <v>191.26</v>
      </c>
      <c r="S361" s="21" t="str">
        <f t="shared" si="107"/>
        <v>N.M.</v>
      </c>
      <c r="U361" s="9">
        <v>0</v>
      </c>
      <c r="W361" s="9">
        <v>0</v>
      </c>
      <c r="Y361" s="9">
        <f t="shared" si="108"/>
        <v>0</v>
      </c>
      <c r="AA361" s="21">
        <f t="shared" si="109"/>
        <v>0</v>
      </c>
      <c r="AC361" s="9">
        <v>534.33</v>
      </c>
      <c r="AE361" s="9">
        <v>55.620000000000005</v>
      </c>
      <c r="AG361" s="9">
        <f t="shared" si="110"/>
        <v>478.71000000000004</v>
      </c>
      <c r="AI361" s="21">
        <f t="shared" si="111"/>
        <v>8.606796116504855</v>
      </c>
    </row>
    <row r="362" spans="1:35" ht="12.75" outlineLevel="1">
      <c r="A362" s="1" t="s">
        <v>775</v>
      </c>
      <c r="B362" s="16" t="s">
        <v>776</v>
      </c>
      <c r="C362" s="1" t="s">
        <v>1353</v>
      </c>
      <c r="E362" s="5">
        <v>14309.43</v>
      </c>
      <c r="G362" s="5">
        <v>31898.634</v>
      </c>
      <c r="I362" s="9">
        <f t="shared" si="104"/>
        <v>-17589.203999999998</v>
      </c>
      <c r="K362" s="21">
        <f t="shared" si="105"/>
        <v>-0.5514093174021182</v>
      </c>
      <c r="M362" s="9">
        <v>86068.36</v>
      </c>
      <c r="O362" s="9">
        <v>195865.34600000002</v>
      </c>
      <c r="Q362" s="9">
        <f t="shared" si="106"/>
        <v>-109796.98600000002</v>
      </c>
      <c r="S362" s="21">
        <f t="shared" si="107"/>
        <v>-0.5605738240188747</v>
      </c>
      <c r="U362" s="9">
        <v>39290.23</v>
      </c>
      <c r="W362" s="9">
        <v>67771.477</v>
      </c>
      <c r="Y362" s="9">
        <f t="shared" si="108"/>
        <v>-28481.246999999996</v>
      </c>
      <c r="AA362" s="21">
        <f t="shared" si="109"/>
        <v>-0.42025418746591575</v>
      </c>
      <c r="AC362" s="9">
        <v>264203.5</v>
      </c>
      <c r="AE362" s="9">
        <v>423092.353</v>
      </c>
      <c r="AG362" s="9">
        <f t="shared" si="110"/>
        <v>-158888.853</v>
      </c>
      <c r="AI362" s="21">
        <f t="shared" si="111"/>
        <v>-0.3755417744456374</v>
      </c>
    </row>
    <row r="363" spans="1:35" ht="12.75" outlineLevel="1">
      <c r="A363" s="1" t="s">
        <v>777</v>
      </c>
      <c r="B363" s="16" t="s">
        <v>778</v>
      </c>
      <c r="C363" s="1" t="s">
        <v>1354</v>
      </c>
      <c r="E363" s="5">
        <v>3781.46</v>
      </c>
      <c r="G363" s="5">
        <v>3548.9900000000002</v>
      </c>
      <c r="I363" s="9">
        <f t="shared" si="104"/>
        <v>232.4699999999998</v>
      </c>
      <c r="K363" s="21">
        <f t="shared" si="105"/>
        <v>0.06550314314776874</v>
      </c>
      <c r="M363" s="9">
        <v>15653.780000000002</v>
      </c>
      <c r="O363" s="9">
        <v>7955.662</v>
      </c>
      <c r="Q363" s="9">
        <f t="shared" si="106"/>
        <v>7698.118000000002</v>
      </c>
      <c r="S363" s="21">
        <f t="shared" si="107"/>
        <v>0.9676275839772984</v>
      </c>
      <c r="U363" s="9">
        <v>5907.650000000001</v>
      </c>
      <c r="W363" s="9">
        <v>5240.444</v>
      </c>
      <c r="Y363" s="9">
        <f t="shared" si="108"/>
        <v>667.2060000000001</v>
      </c>
      <c r="AA363" s="21">
        <f t="shared" si="109"/>
        <v>0.1273186012482912</v>
      </c>
      <c r="AC363" s="9">
        <v>65815.512</v>
      </c>
      <c r="AE363" s="9">
        <v>42425.797000000006</v>
      </c>
      <c r="AG363" s="9">
        <f t="shared" si="110"/>
        <v>23389.714999999997</v>
      </c>
      <c r="AI363" s="21">
        <f t="shared" si="111"/>
        <v>0.5513087945053806</v>
      </c>
    </row>
    <row r="364" spans="1:35" ht="12.75" outlineLevel="1">
      <c r="A364" s="1" t="s">
        <v>779</v>
      </c>
      <c r="B364" s="16" t="s">
        <v>780</v>
      </c>
      <c r="C364" s="1" t="s">
        <v>1355</v>
      </c>
      <c r="E364" s="5">
        <v>0</v>
      </c>
      <c r="G364" s="5">
        <v>0</v>
      </c>
      <c r="I364" s="9">
        <f t="shared" si="104"/>
        <v>0</v>
      </c>
      <c r="K364" s="21">
        <f t="shared" si="105"/>
        <v>0</v>
      </c>
      <c r="M364" s="9">
        <v>0</v>
      </c>
      <c r="O364" s="9">
        <v>3572.5</v>
      </c>
      <c r="Q364" s="9">
        <f t="shared" si="106"/>
        <v>-3572.5</v>
      </c>
      <c r="S364" s="21" t="str">
        <f t="shared" si="107"/>
        <v>N.M.</v>
      </c>
      <c r="U364" s="9">
        <v>0</v>
      </c>
      <c r="W364" s="9">
        <v>3572.5</v>
      </c>
      <c r="Y364" s="9">
        <f t="shared" si="108"/>
        <v>-3572.5</v>
      </c>
      <c r="AA364" s="21" t="str">
        <f t="shared" si="109"/>
        <v>N.M.</v>
      </c>
      <c r="AC364" s="9">
        <v>0</v>
      </c>
      <c r="AE364" s="9">
        <v>3572.5</v>
      </c>
      <c r="AG364" s="9">
        <f t="shared" si="110"/>
        <v>-3572.5</v>
      </c>
      <c r="AI364" s="21" t="str">
        <f t="shared" si="111"/>
        <v>N.M.</v>
      </c>
    </row>
    <row r="365" spans="1:35" ht="12.75" outlineLevel="1">
      <c r="A365" s="1" t="s">
        <v>781</v>
      </c>
      <c r="B365" s="16" t="s">
        <v>782</v>
      </c>
      <c r="C365" s="1" t="s">
        <v>1356</v>
      </c>
      <c r="E365" s="5">
        <v>1376.47</v>
      </c>
      <c r="G365" s="5">
        <v>0</v>
      </c>
      <c r="I365" s="9">
        <f t="shared" si="104"/>
        <v>1376.47</v>
      </c>
      <c r="K365" s="21" t="str">
        <f t="shared" si="105"/>
        <v>N.M.</v>
      </c>
      <c r="M365" s="9">
        <v>1376.47</v>
      </c>
      <c r="O365" s="9">
        <v>0</v>
      </c>
      <c r="Q365" s="9">
        <f t="shared" si="106"/>
        <v>1376.47</v>
      </c>
      <c r="S365" s="21" t="str">
        <f t="shared" si="107"/>
        <v>N.M.</v>
      </c>
      <c r="U365" s="9">
        <v>1376.47</v>
      </c>
      <c r="W365" s="9">
        <v>0</v>
      </c>
      <c r="Y365" s="9">
        <f t="shared" si="108"/>
        <v>1376.47</v>
      </c>
      <c r="AA365" s="21" t="str">
        <f t="shared" si="109"/>
        <v>N.M.</v>
      </c>
      <c r="AC365" s="9">
        <v>1376.47</v>
      </c>
      <c r="AE365" s="9">
        <v>0</v>
      </c>
      <c r="AG365" s="9">
        <f t="shared" si="110"/>
        <v>1376.47</v>
      </c>
      <c r="AI365" s="21" t="str">
        <f t="shared" si="111"/>
        <v>N.M.</v>
      </c>
    </row>
    <row r="366" spans="1:35" ht="12.75" outlineLevel="1">
      <c r="A366" s="1" t="s">
        <v>783</v>
      </c>
      <c r="B366" s="16" t="s">
        <v>784</v>
      </c>
      <c r="C366" s="1" t="s">
        <v>1357</v>
      </c>
      <c r="E366" s="5">
        <v>-70.41</v>
      </c>
      <c r="G366" s="5">
        <v>15.42</v>
      </c>
      <c r="I366" s="9">
        <f t="shared" si="104"/>
        <v>-85.83</v>
      </c>
      <c r="K366" s="21">
        <f t="shared" si="105"/>
        <v>-5.566147859922179</v>
      </c>
      <c r="M366" s="9">
        <v>33.96</v>
      </c>
      <c r="O366" s="9">
        <v>27.82</v>
      </c>
      <c r="Q366" s="9">
        <f t="shared" si="106"/>
        <v>6.140000000000001</v>
      </c>
      <c r="S366" s="21">
        <f t="shared" si="107"/>
        <v>0.2207045291157441</v>
      </c>
      <c r="U366" s="9">
        <v>24.37</v>
      </c>
      <c r="W366" s="9">
        <v>24.830000000000002</v>
      </c>
      <c r="Y366" s="9">
        <f t="shared" si="108"/>
        <v>-0.46000000000000085</v>
      </c>
      <c r="AA366" s="21">
        <f t="shared" si="109"/>
        <v>-0.01852597664115992</v>
      </c>
      <c r="AC366" s="9">
        <v>150.72</v>
      </c>
      <c r="AE366" s="9">
        <v>311.51</v>
      </c>
      <c r="AG366" s="9">
        <f t="shared" si="110"/>
        <v>-160.79</v>
      </c>
      <c r="AI366" s="21">
        <f t="shared" si="111"/>
        <v>-0.5161632050335463</v>
      </c>
    </row>
    <row r="367" spans="1:35" ht="12.75" outlineLevel="1">
      <c r="A367" s="1" t="s">
        <v>785</v>
      </c>
      <c r="B367" s="16" t="s">
        <v>786</v>
      </c>
      <c r="C367" s="1" t="s">
        <v>1358</v>
      </c>
      <c r="E367" s="5">
        <v>91986.93000000001</v>
      </c>
      <c r="G367" s="5">
        <v>118601.677</v>
      </c>
      <c r="I367" s="9">
        <f t="shared" si="104"/>
        <v>-26614.74699999999</v>
      </c>
      <c r="K367" s="21">
        <f t="shared" si="105"/>
        <v>-0.22440447448310524</v>
      </c>
      <c r="M367" s="9">
        <v>288867.49</v>
      </c>
      <c r="O367" s="9">
        <v>330187.108</v>
      </c>
      <c r="Q367" s="9">
        <f t="shared" si="106"/>
        <v>-41319.61800000002</v>
      </c>
      <c r="S367" s="21">
        <f t="shared" si="107"/>
        <v>-0.12514001000911282</v>
      </c>
      <c r="U367" s="9">
        <v>178765.4</v>
      </c>
      <c r="W367" s="9">
        <v>192871.063</v>
      </c>
      <c r="Y367" s="9">
        <f t="shared" si="108"/>
        <v>-14105.663</v>
      </c>
      <c r="AA367" s="21">
        <f t="shared" si="109"/>
        <v>-0.07313519602471419</v>
      </c>
      <c r="AC367" s="9">
        <v>1032285.889</v>
      </c>
      <c r="AE367" s="9">
        <v>1281230.941</v>
      </c>
      <c r="AG367" s="9">
        <f t="shared" si="110"/>
        <v>-248945.05200000014</v>
      </c>
      <c r="AI367" s="21">
        <f t="shared" si="111"/>
        <v>-0.19430146746666815</v>
      </c>
    </row>
    <row r="368" spans="1:35" ht="12.75" outlineLevel="1">
      <c r="A368" s="1" t="s">
        <v>787</v>
      </c>
      <c r="B368" s="16" t="s">
        <v>788</v>
      </c>
      <c r="C368" s="1" t="s">
        <v>1359</v>
      </c>
      <c r="E368" s="5">
        <v>-55.78</v>
      </c>
      <c r="G368" s="5">
        <v>0</v>
      </c>
      <c r="I368" s="9">
        <f t="shared" si="104"/>
        <v>-55.78</v>
      </c>
      <c r="K368" s="21" t="str">
        <f t="shared" si="105"/>
        <v>N.M.</v>
      </c>
      <c r="M368" s="9">
        <v>2940.58</v>
      </c>
      <c r="O368" s="9">
        <v>932.6800000000001</v>
      </c>
      <c r="Q368" s="9">
        <f t="shared" si="106"/>
        <v>2007.8999999999999</v>
      </c>
      <c r="S368" s="21">
        <f t="shared" si="107"/>
        <v>2.1528284084573484</v>
      </c>
      <c r="U368" s="9">
        <v>90.64</v>
      </c>
      <c r="W368" s="9">
        <v>0</v>
      </c>
      <c r="Y368" s="9">
        <f t="shared" si="108"/>
        <v>90.64</v>
      </c>
      <c r="AA368" s="21" t="str">
        <f t="shared" si="109"/>
        <v>N.M.</v>
      </c>
      <c r="AC368" s="9">
        <v>6722.72</v>
      </c>
      <c r="AE368" s="9">
        <v>17537.903</v>
      </c>
      <c r="AG368" s="9">
        <f t="shared" si="110"/>
        <v>-10815.182999999997</v>
      </c>
      <c r="AI368" s="21">
        <f t="shared" si="111"/>
        <v>-0.6166748099815581</v>
      </c>
    </row>
    <row r="369" spans="1:68" s="90" customFormat="1" ht="12.75">
      <c r="A369" s="90" t="s">
        <v>34</v>
      </c>
      <c r="B369" s="91"/>
      <c r="C369" s="77" t="s">
        <v>1360</v>
      </c>
      <c r="D369" s="105"/>
      <c r="E369" s="105">
        <v>13169479.392000003</v>
      </c>
      <c r="F369" s="105"/>
      <c r="G369" s="105">
        <v>3900278.3440000005</v>
      </c>
      <c r="H369" s="105"/>
      <c r="I369" s="9">
        <f aca="true" t="shared" si="112" ref="I369:I376">+E369-G369</f>
        <v>9269201.048000002</v>
      </c>
      <c r="J369" s="37" t="str">
        <f>IF((+E369-G369)=(I369),"  ",$AO$532)</f>
        <v>  </v>
      </c>
      <c r="K369" s="38">
        <f aca="true" t="shared" si="113" ref="K369:K376">IF(G369&lt;0,IF(I369=0,0,IF(OR(G369=0,E369=0),"N.M.",IF(ABS(I369/G369)&gt;=10,"N.M.",I369/(-G369)))),IF(I369=0,0,IF(OR(G369=0,E369=0),"N.M.",IF(ABS(I369/G369)&gt;=10,"N.M.",I369/G369))))</f>
        <v>2.376548602552762</v>
      </c>
      <c r="L369" s="39"/>
      <c r="M369" s="5">
        <v>21793352.821999993</v>
      </c>
      <c r="N369" s="9"/>
      <c r="O369" s="5">
        <v>9840252.359999996</v>
      </c>
      <c r="P369" s="9"/>
      <c r="Q369" s="9">
        <f aca="true" t="shared" si="114" ref="Q369:Q376">(+M369-O369)</f>
        <v>11953100.461999997</v>
      </c>
      <c r="R369" s="37" t="str">
        <f>IF((+M369-O369)=(Q369),"  ",$AO$532)</f>
        <v>  </v>
      </c>
      <c r="S369" s="38">
        <f aca="true" t="shared" si="115" ref="S369:S376">IF(O369&lt;0,IF(Q369=0,0,IF(OR(O369=0,M369=0),"N.M.",IF(ABS(Q369/O369)&gt;=10,"N.M.",Q369/(-O369)))),IF(Q369=0,0,IF(OR(O369=0,M369=0),"N.M.",IF(ABS(Q369/O369)&gt;=10,"N.M.",Q369/O369))))</f>
        <v>1.2147148289192862</v>
      </c>
      <c r="T369" s="39"/>
      <c r="U369" s="9">
        <v>18078653.011999995</v>
      </c>
      <c r="V369" s="9"/>
      <c r="W369" s="9">
        <v>6283584.2469999995</v>
      </c>
      <c r="X369" s="9"/>
      <c r="Y369" s="9">
        <f aca="true" t="shared" si="116" ref="Y369:Y376">(+U369-W369)</f>
        <v>11795068.764999995</v>
      </c>
      <c r="Z369" s="37" t="str">
        <f>IF((+U369-W369)=(Y369),"  ",$AO$532)</f>
        <v>  </v>
      </c>
      <c r="AA369" s="38">
        <f aca="true" t="shared" si="117" ref="AA369:AA376">IF(W369&lt;0,IF(Y369=0,0,IF(OR(W369=0,U369=0),"N.M.",IF(ABS(Y369/W369)&gt;=10,"N.M.",Y369/(-W369)))),IF(Y369=0,0,IF(OR(W369=0,U369=0),"N.M.",IF(ABS(Y369/W369)&gt;=10,"N.M.",Y369/W369))))</f>
        <v>1.877124313345742</v>
      </c>
      <c r="AB369" s="39"/>
      <c r="AC369" s="9">
        <v>59715518.275</v>
      </c>
      <c r="AD369" s="9"/>
      <c r="AE369" s="9">
        <v>37741517.861</v>
      </c>
      <c r="AF369" s="9"/>
      <c r="AG369" s="9">
        <f aca="true" t="shared" si="118" ref="AG369:AG376">(+AC369-AE369)</f>
        <v>21974000.413999997</v>
      </c>
      <c r="AH369" s="37" t="str">
        <f>IF((+AC369-AE369)=(AG369),"  ",$AO$532)</f>
        <v>  </v>
      </c>
      <c r="AI369" s="38">
        <f aca="true" t="shared" si="119" ref="AI369:AI376">IF(AE369&lt;0,IF(AG369=0,0,IF(OR(AE369=0,AC369=0),"N.M.",IF(ABS(AG369/AE369)&gt;=10,"N.M.",AG369/(-AE369)))),IF(AG369=0,0,IF(OR(AE369=0,AC369=0),"N.M.",IF(ABS(AG369/AE369)&gt;=10,"N.M.",AG369/AE369))))</f>
        <v>0.5822235474187623</v>
      </c>
      <c r="AJ369" s="105"/>
      <c r="AK369" s="105"/>
      <c r="AL369" s="105"/>
      <c r="AM369" s="105"/>
      <c r="AN369" s="105"/>
      <c r="AO369" s="105"/>
      <c r="AP369" s="106"/>
      <c r="AQ369" s="107"/>
      <c r="AR369" s="108"/>
      <c r="AS369" s="105"/>
      <c r="AT369" s="105"/>
      <c r="AU369" s="105"/>
      <c r="AV369" s="105"/>
      <c r="AW369" s="105"/>
      <c r="AX369" s="106"/>
      <c r="AY369" s="107"/>
      <c r="AZ369" s="108"/>
      <c r="BA369" s="105"/>
      <c r="BB369" s="105"/>
      <c r="BC369" s="105"/>
      <c r="BD369" s="106"/>
      <c r="BE369" s="107"/>
      <c r="BF369" s="108"/>
      <c r="BG369" s="105"/>
      <c r="BH369" s="109"/>
      <c r="BI369" s="105"/>
      <c r="BJ369" s="109"/>
      <c r="BK369" s="105"/>
      <c r="BL369" s="109"/>
      <c r="BM369" s="105"/>
      <c r="BN369" s="97"/>
      <c r="BO369" s="97"/>
      <c r="BP369" s="97"/>
    </row>
    <row r="370" spans="1:68" s="17" customFormat="1" ht="12.75">
      <c r="A370" s="17" t="s">
        <v>35</v>
      </c>
      <c r="B370" s="98"/>
      <c r="C370" s="17" t="s">
        <v>36</v>
      </c>
      <c r="D370" s="18"/>
      <c r="E370" s="18">
        <v>51678859.948</v>
      </c>
      <c r="F370" s="18"/>
      <c r="G370" s="18">
        <v>46567336.303</v>
      </c>
      <c r="H370" s="18"/>
      <c r="I370" s="18">
        <f t="shared" si="112"/>
        <v>5111523.644999996</v>
      </c>
      <c r="J370" s="37" t="str">
        <f>IF((+E370-G370)=(I370),"  ",$AO$532)</f>
        <v>  </v>
      </c>
      <c r="K370" s="40">
        <f t="shared" si="113"/>
        <v>0.1097662879349768</v>
      </c>
      <c r="L370" s="39"/>
      <c r="M370" s="8">
        <v>159334064.5810001</v>
      </c>
      <c r="N370" s="18"/>
      <c r="O370" s="8">
        <v>147584076.12400013</v>
      </c>
      <c r="P370" s="18"/>
      <c r="Q370" s="18">
        <f t="shared" si="114"/>
        <v>11749988.456999958</v>
      </c>
      <c r="R370" s="37" t="str">
        <f>IF((+M370-O370)=(Q370),"  ",$AO$532)</f>
        <v>  </v>
      </c>
      <c r="S370" s="40">
        <f t="shared" si="115"/>
        <v>0.07961555721721372</v>
      </c>
      <c r="T370" s="39"/>
      <c r="U370" s="18">
        <v>106827368.495</v>
      </c>
      <c r="V370" s="18"/>
      <c r="W370" s="18">
        <v>95767793.951</v>
      </c>
      <c r="X370" s="18"/>
      <c r="Y370" s="18">
        <f t="shared" si="116"/>
        <v>11059574.544</v>
      </c>
      <c r="Z370" s="37" t="str">
        <f>IF((+U370-W370)=(Y370),"  ",$AO$532)</f>
        <v>  </v>
      </c>
      <c r="AA370" s="40">
        <f t="shared" si="117"/>
        <v>0.11548323384851777</v>
      </c>
      <c r="AB370" s="39"/>
      <c r="AC370" s="18">
        <v>579307466.1919999</v>
      </c>
      <c r="AD370" s="18"/>
      <c r="AE370" s="18">
        <v>498020089.21</v>
      </c>
      <c r="AF370" s="18"/>
      <c r="AG370" s="18">
        <f t="shared" si="118"/>
        <v>81287376.98199993</v>
      </c>
      <c r="AH370" s="37" t="str">
        <f>IF((+AC370-AE370)=(AG370),"  ",$AO$532)</f>
        <v>  </v>
      </c>
      <c r="AI370" s="40">
        <f t="shared" si="119"/>
        <v>0.16322108032016255</v>
      </c>
      <c r="AJ370" s="18"/>
      <c r="AK370" s="18"/>
      <c r="AL370" s="18"/>
      <c r="AM370" s="18"/>
      <c r="AN370" s="18"/>
      <c r="AO370" s="18"/>
      <c r="AP370" s="85"/>
      <c r="AQ370" s="117"/>
      <c r="AR370" s="39"/>
      <c r="AS370" s="18"/>
      <c r="AT370" s="18"/>
      <c r="AU370" s="18"/>
      <c r="AV370" s="18"/>
      <c r="AW370" s="18"/>
      <c r="AX370" s="85"/>
      <c r="AY370" s="117"/>
      <c r="AZ370" s="39"/>
      <c r="BA370" s="18"/>
      <c r="BB370" s="18"/>
      <c r="BC370" s="18"/>
      <c r="BD370" s="85"/>
      <c r="BE370" s="117"/>
      <c r="BF370" s="39"/>
      <c r="BG370" s="18"/>
      <c r="BH370" s="104"/>
      <c r="BI370" s="18"/>
      <c r="BJ370" s="104"/>
      <c r="BK370" s="18"/>
      <c r="BL370" s="104"/>
      <c r="BM370" s="18"/>
      <c r="BN370" s="104"/>
      <c r="BO370" s="104"/>
      <c r="BP370" s="104"/>
    </row>
    <row r="371" spans="1:35" ht="12.75" outlineLevel="1">
      <c r="A371" s="1" t="s">
        <v>789</v>
      </c>
      <c r="B371" s="16" t="s">
        <v>790</v>
      </c>
      <c r="C371" s="1" t="s">
        <v>1361</v>
      </c>
      <c r="E371" s="5">
        <v>3860084.15</v>
      </c>
      <c r="G371" s="5">
        <v>3128624.34</v>
      </c>
      <c r="I371" s="9">
        <f t="shared" si="112"/>
        <v>731459.81</v>
      </c>
      <c r="K371" s="21">
        <f t="shared" si="113"/>
        <v>0.2337959852348397</v>
      </c>
      <c r="M371" s="9">
        <v>11409792.21</v>
      </c>
      <c r="O371" s="9">
        <v>9359032.49</v>
      </c>
      <c r="Q371" s="9">
        <f t="shared" si="114"/>
        <v>2050759.7200000007</v>
      </c>
      <c r="S371" s="21">
        <f t="shared" si="115"/>
        <v>0.21912091043504867</v>
      </c>
      <c r="U371" s="9">
        <v>7702449.0600000005</v>
      </c>
      <c r="W371" s="9">
        <v>6247265.16</v>
      </c>
      <c r="Y371" s="9">
        <f t="shared" si="116"/>
        <v>1455183.9000000004</v>
      </c>
      <c r="AA371" s="21">
        <f t="shared" si="117"/>
        <v>0.2329313487951903</v>
      </c>
      <c r="AC371" s="9">
        <v>45010196.59</v>
      </c>
      <c r="AE371" s="9">
        <v>37166532.83</v>
      </c>
      <c r="AG371" s="9">
        <f t="shared" si="118"/>
        <v>7843663.760000005</v>
      </c>
      <c r="AI371" s="21">
        <f t="shared" si="119"/>
        <v>0.21104104049406444</v>
      </c>
    </row>
    <row r="372" spans="1:35" ht="12.75" outlineLevel="1">
      <c r="A372" s="1" t="s">
        <v>791</v>
      </c>
      <c r="B372" s="16" t="s">
        <v>792</v>
      </c>
      <c r="C372" s="1" t="s">
        <v>1362</v>
      </c>
      <c r="E372" s="5">
        <v>0</v>
      </c>
      <c r="G372" s="5">
        <v>450731.4</v>
      </c>
      <c r="I372" s="9">
        <f t="shared" si="112"/>
        <v>-450731.4</v>
      </c>
      <c r="K372" s="21" t="str">
        <f t="shared" si="113"/>
        <v>N.M.</v>
      </c>
      <c r="M372" s="9">
        <v>0</v>
      </c>
      <c r="O372" s="9">
        <v>1351134.3800000001</v>
      </c>
      <c r="Q372" s="9">
        <f t="shared" si="114"/>
        <v>-1351134.3800000001</v>
      </c>
      <c r="S372" s="21" t="str">
        <f t="shared" si="115"/>
        <v>N.M.</v>
      </c>
      <c r="U372" s="9">
        <v>0</v>
      </c>
      <c r="W372" s="9">
        <v>901358.04</v>
      </c>
      <c r="Y372" s="9">
        <f t="shared" si="116"/>
        <v>-901358.04</v>
      </c>
      <c r="AA372" s="21" t="str">
        <f t="shared" si="117"/>
        <v>N.M.</v>
      </c>
      <c r="AC372" s="9">
        <v>-901358.04</v>
      </c>
      <c r="AE372" s="9">
        <v>5405309.51</v>
      </c>
      <c r="AG372" s="9">
        <f t="shared" si="118"/>
        <v>-6306667.55</v>
      </c>
      <c r="AI372" s="21">
        <f t="shared" si="119"/>
        <v>-1.1667541957278225</v>
      </c>
    </row>
    <row r="373" spans="1:35" ht="12.75" outlineLevel="1">
      <c r="A373" s="1" t="s">
        <v>793</v>
      </c>
      <c r="B373" s="16" t="s">
        <v>794</v>
      </c>
      <c r="C373" s="1" t="s">
        <v>1363</v>
      </c>
      <c r="E373" s="5">
        <v>353998.99</v>
      </c>
      <c r="G373" s="5">
        <v>332176.67</v>
      </c>
      <c r="I373" s="9">
        <f t="shared" si="112"/>
        <v>21822.320000000007</v>
      </c>
      <c r="K373" s="21">
        <f t="shared" si="113"/>
        <v>0.06569492071794207</v>
      </c>
      <c r="M373" s="9">
        <v>1014671.81</v>
      </c>
      <c r="O373" s="9">
        <v>974705.99</v>
      </c>
      <c r="Q373" s="9">
        <f t="shared" si="114"/>
        <v>39965.820000000065</v>
      </c>
      <c r="S373" s="21">
        <f t="shared" si="115"/>
        <v>0.04100294900208838</v>
      </c>
      <c r="U373" s="9">
        <v>701374.5700000001</v>
      </c>
      <c r="W373" s="9">
        <v>654942.52</v>
      </c>
      <c r="Y373" s="9">
        <f t="shared" si="116"/>
        <v>46432.05000000005</v>
      </c>
      <c r="AA373" s="21">
        <f t="shared" si="117"/>
        <v>0.07089484738294292</v>
      </c>
      <c r="AC373" s="9">
        <v>3910453.8600000003</v>
      </c>
      <c r="AE373" s="9">
        <v>3831300.4</v>
      </c>
      <c r="AG373" s="9">
        <f t="shared" si="118"/>
        <v>79153.46000000043</v>
      </c>
      <c r="AI373" s="21">
        <f t="shared" si="119"/>
        <v>0.020659685155463254</v>
      </c>
    </row>
    <row r="374" spans="1:35" ht="12.75" outlineLevel="1">
      <c r="A374" s="1" t="s">
        <v>795</v>
      </c>
      <c r="B374" s="16" t="s">
        <v>796</v>
      </c>
      <c r="C374" s="1" t="s">
        <v>1364</v>
      </c>
      <c r="E374" s="5">
        <v>3218</v>
      </c>
      <c r="G374" s="5">
        <v>3218</v>
      </c>
      <c r="I374" s="9">
        <f t="shared" si="112"/>
        <v>0</v>
      </c>
      <c r="K374" s="21">
        <f t="shared" si="113"/>
        <v>0</v>
      </c>
      <c r="M374" s="9">
        <v>9654</v>
      </c>
      <c r="O374" s="9">
        <v>9654</v>
      </c>
      <c r="Q374" s="9">
        <f t="shared" si="114"/>
        <v>0</v>
      </c>
      <c r="S374" s="21">
        <f t="shared" si="115"/>
        <v>0</v>
      </c>
      <c r="U374" s="9">
        <v>6436</v>
      </c>
      <c r="W374" s="9">
        <v>6436</v>
      </c>
      <c r="Y374" s="9">
        <f t="shared" si="116"/>
        <v>0</v>
      </c>
      <c r="AA374" s="21">
        <f t="shared" si="117"/>
        <v>0</v>
      </c>
      <c r="AC374" s="9">
        <v>38616</v>
      </c>
      <c r="AE374" s="9">
        <v>38616</v>
      </c>
      <c r="AG374" s="9">
        <f t="shared" si="118"/>
        <v>0</v>
      </c>
      <c r="AI374" s="21">
        <f t="shared" si="119"/>
        <v>0</v>
      </c>
    </row>
    <row r="375" spans="1:35" ht="12.75" outlineLevel="1">
      <c r="A375" s="1" t="s">
        <v>797</v>
      </c>
      <c r="B375" s="16" t="s">
        <v>798</v>
      </c>
      <c r="C375" s="1" t="s">
        <v>1365</v>
      </c>
      <c r="E375" s="5">
        <v>25959.56</v>
      </c>
      <c r="G375" s="5">
        <v>68532.47</v>
      </c>
      <c r="I375" s="9">
        <f t="shared" si="112"/>
        <v>-42572.91</v>
      </c>
      <c r="K375" s="21">
        <f t="shared" si="113"/>
        <v>-0.621207874165341</v>
      </c>
      <c r="M375" s="9">
        <v>77878.68000000001</v>
      </c>
      <c r="O375" s="9">
        <v>205597.41</v>
      </c>
      <c r="Q375" s="9">
        <f t="shared" si="114"/>
        <v>-127718.73</v>
      </c>
      <c r="S375" s="21">
        <f t="shared" si="115"/>
        <v>-0.6212078741653408</v>
      </c>
      <c r="U375" s="9">
        <v>51919.12</v>
      </c>
      <c r="W375" s="9">
        <v>137064.94</v>
      </c>
      <c r="Y375" s="9">
        <f t="shared" si="116"/>
        <v>-85145.82</v>
      </c>
      <c r="AA375" s="21">
        <f t="shared" si="117"/>
        <v>-0.621207874165341</v>
      </c>
      <c r="AC375" s="9">
        <v>524379.25</v>
      </c>
      <c r="AE375" s="9">
        <v>822374.6400000001</v>
      </c>
      <c r="AG375" s="9">
        <f t="shared" si="118"/>
        <v>-297995.39000000013</v>
      </c>
      <c r="AI375" s="21">
        <f t="shared" si="119"/>
        <v>-0.36235965398933034</v>
      </c>
    </row>
    <row r="376" spans="1:68" s="90" customFormat="1" ht="12.75">
      <c r="A376" s="90" t="s">
        <v>37</v>
      </c>
      <c r="B376" s="91"/>
      <c r="C376" s="77" t="s">
        <v>1366</v>
      </c>
      <c r="D376" s="105"/>
      <c r="E376" s="105">
        <v>4243260.699999999</v>
      </c>
      <c r="F376" s="105"/>
      <c r="G376" s="105">
        <v>3983282.88</v>
      </c>
      <c r="H376" s="105"/>
      <c r="I376" s="9">
        <f t="shared" si="112"/>
        <v>259977.81999999937</v>
      </c>
      <c r="J376" s="37" t="str">
        <f>IF((+E376-G376)=(I376),"  ",$AO$532)</f>
        <v>  </v>
      </c>
      <c r="K376" s="38">
        <f t="shared" si="113"/>
        <v>0.06526722500813183</v>
      </c>
      <c r="L376" s="39"/>
      <c r="M376" s="5">
        <v>12511996.7</v>
      </c>
      <c r="N376" s="9"/>
      <c r="O376" s="5">
        <v>11900124.269999998</v>
      </c>
      <c r="P376" s="9"/>
      <c r="Q376" s="9">
        <f t="shared" si="114"/>
        <v>611872.4300000016</v>
      </c>
      <c r="R376" s="37" t="str">
        <f>IF((+M376-O376)=(Q376),"  ",$AO$532)</f>
        <v>  </v>
      </c>
      <c r="S376" s="38">
        <f t="shared" si="115"/>
        <v>0.051417314316836264</v>
      </c>
      <c r="T376" s="39"/>
      <c r="U376" s="9">
        <v>8462178.75</v>
      </c>
      <c r="V376" s="9"/>
      <c r="W376" s="9">
        <v>7947066.660000001</v>
      </c>
      <c r="X376" s="9"/>
      <c r="Y376" s="9">
        <f t="shared" si="116"/>
        <v>515112.0899999989</v>
      </c>
      <c r="Z376" s="37" t="str">
        <f>IF((+U376-W376)=(Y376),"  ",$AO$532)</f>
        <v>  </v>
      </c>
      <c r="AA376" s="38">
        <f t="shared" si="117"/>
        <v>0.06481788967402456</v>
      </c>
      <c r="AB376" s="39"/>
      <c r="AC376" s="9">
        <v>48582287.660000004</v>
      </c>
      <c r="AD376" s="9"/>
      <c r="AE376" s="9">
        <v>47264133.38000001</v>
      </c>
      <c r="AF376" s="9"/>
      <c r="AG376" s="9">
        <f t="shared" si="118"/>
        <v>1318154.2799999937</v>
      </c>
      <c r="AH376" s="37" t="str">
        <f>IF((+AC376-AE376)=(AG376),"  ",$AO$532)</f>
        <v>  </v>
      </c>
      <c r="AI376" s="38">
        <f t="shared" si="119"/>
        <v>0.027889102914510976</v>
      </c>
      <c r="AJ376" s="105"/>
      <c r="AK376" s="105"/>
      <c r="AL376" s="105"/>
      <c r="AM376" s="105"/>
      <c r="AN376" s="105"/>
      <c r="AO376" s="105"/>
      <c r="AP376" s="106"/>
      <c r="AQ376" s="107"/>
      <c r="AR376" s="108"/>
      <c r="AS376" s="105"/>
      <c r="AT376" s="105"/>
      <c r="AU376" s="105"/>
      <c r="AV376" s="105"/>
      <c r="AW376" s="105"/>
      <c r="AX376" s="106"/>
      <c r="AY376" s="107"/>
      <c r="AZ376" s="108"/>
      <c r="BA376" s="105"/>
      <c r="BB376" s="105"/>
      <c r="BC376" s="105"/>
      <c r="BD376" s="106"/>
      <c r="BE376" s="107"/>
      <c r="BF376" s="108"/>
      <c r="BG376" s="105"/>
      <c r="BH376" s="109"/>
      <c r="BI376" s="105"/>
      <c r="BJ376" s="109"/>
      <c r="BK376" s="105"/>
      <c r="BL376" s="109"/>
      <c r="BM376" s="105"/>
      <c r="BN376" s="97"/>
      <c r="BO376" s="97"/>
      <c r="BP376" s="97"/>
    </row>
    <row r="377" spans="1:35" ht="12.75" outlineLevel="1">
      <c r="A377" s="1" t="s">
        <v>799</v>
      </c>
      <c r="B377" s="16" t="s">
        <v>800</v>
      </c>
      <c r="C377" s="1" t="s">
        <v>1367</v>
      </c>
      <c r="E377" s="5">
        <v>316520.31</v>
      </c>
      <c r="G377" s="5">
        <v>261343.636</v>
      </c>
      <c r="I377" s="9">
        <f aca="true" t="shared" si="120" ref="I377:I416">+E377-G377</f>
        <v>55176.674</v>
      </c>
      <c r="K377" s="21">
        <f aca="true" t="shared" si="121" ref="K377:K416">IF(G377&lt;0,IF(I377=0,0,IF(OR(G377=0,E377=0),"N.M.",IF(ABS(I377/G377)&gt;=10,"N.M.",I377/(-G377)))),IF(I377=0,0,IF(OR(G377=0,E377=0),"N.M.",IF(ABS(I377/G377)&gt;=10,"N.M.",I377/G377))))</f>
        <v>0.21112690878763163</v>
      </c>
      <c r="M377" s="9">
        <v>934124.3200000001</v>
      </c>
      <c r="O377" s="9">
        <v>849218.139</v>
      </c>
      <c r="Q377" s="9">
        <f aca="true" t="shared" si="122" ref="Q377:Q416">(+M377-O377)</f>
        <v>84906.1810000001</v>
      </c>
      <c r="S377" s="21">
        <f aca="true" t="shared" si="123" ref="S377:S416">IF(O377&lt;0,IF(Q377=0,0,IF(OR(O377=0,M377=0),"N.M.",IF(ABS(Q377/O377)&gt;=10,"N.M.",Q377/(-O377)))),IF(Q377=0,0,IF(OR(O377=0,M377=0),"N.M.",IF(ABS(Q377/O377)&gt;=10,"N.M.",Q377/O377))))</f>
        <v>0.0999815914200581</v>
      </c>
      <c r="U377" s="9">
        <v>537638.39</v>
      </c>
      <c r="W377" s="9">
        <v>508823.914</v>
      </c>
      <c r="Y377" s="9">
        <f aca="true" t="shared" si="124" ref="Y377:Y416">(+U377-W377)</f>
        <v>28814.476000000024</v>
      </c>
      <c r="AA377" s="21">
        <f aca="true" t="shared" si="125" ref="AA377:AA416">IF(W377&lt;0,IF(Y377=0,0,IF(OR(W377=0,U377=0),"N.M.",IF(ABS(Y377/W377)&gt;=10,"N.M.",Y377/(-W377)))),IF(Y377=0,0,IF(OR(W377=0,U377=0),"N.M.",IF(ABS(Y377/W377)&gt;=10,"N.M.",Y377/W377))))</f>
        <v>0.056629563208776434</v>
      </c>
      <c r="AC377" s="9">
        <v>3068975.3140000002</v>
      </c>
      <c r="AE377" s="9">
        <v>2807200.642</v>
      </c>
      <c r="AG377" s="9">
        <f aca="true" t="shared" si="126" ref="AG377:AG416">(+AC377-AE377)</f>
        <v>261774.67200000025</v>
      </c>
      <c r="AI377" s="21">
        <f aca="true" t="shared" si="127" ref="AI377:AI416">IF(AE377&lt;0,IF(AG377=0,0,IF(OR(AE377=0,AC377=0),"N.M.",IF(ABS(AG377/AE377)&gt;=10,"N.M.",AG377/(-AE377)))),IF(AG377=0,0,IF(OR(AE377=0,AC377=0),"N.M.",IF(ABS(AG377/AE377)&gt;=10,"N.M.",AG377/AE377))))</f>
        <v>0.09325114424792165</v>
      </c>
    </row>
    <row r="378" spans="1:35" ht="12.75" outlineLevel="1">
      <c r="A378" s="1" t="s">
        <v>801</v>
      </c>
      <c r="B378" s="16" t="s">
        <v>802</v>
      </c>
      <c r="C378" s="1" t="s">
        <v>1368</v>
      </c>
      <c r="E378" s="5">
        <v>-241.88</v>
      </c>
      <c r="G378" s="5">
        <v>392.29</v>
      </c>
      <c r="I378" s="9">
        <f t="shared" si="120"/>
        <v>-634.1700000000001</v>
      </c>
      <c r="K378" s="21">
        <f t="shared" si="121"/>
        <v>-1.6165846695047033</v>
      </c>
      <c r="M378" s="9">
        <v>27382.49</v>
      </c>
      <c r="O378" s="9">
        <v>26869.199999999997</v>
      </c>
      <c r="Q378" s="9">
        <f t="shared" si="122"/>
        <v>513.2900000000045</v>
      </c>
      <c r="S378" s="21">
        <f t="shared" si="123"/>
        <v>0.019103285546276202</v>
      </c>
      <c r="U378" s="9">
        <v>11963.02</v>
      </c>
      <c r="W378" s="9">
        <v>14165.56</v>
      </c>
      <c r="Y378" s="9">
        <f t="shared" si="124"/>
        <v>-2202.539999999999</v>
      </c>
      <c r="AA378" s="21">
        <f t="shared" si="125"/>
        <v>-0.155485557930643</v>
      </c>
      <c r="AC378" s="9">
        <v>29226.7</v>
      </c>
      <c r="AE378" s="9">
        <v>28223.512000000002</v>
      </c>
      <c r="AG378" s="9">
        <f t="shared" si="126"/>
        <v>1003.1879999999983</v>
      </c>
      <c r="AI378" s="21">
        <f t="shared" si="127"/>
        <v>0.03554440708867125</v>
      </c>
    </row>
    <row r="379" spans="1:35" ht="12.75" outlineLevel="1">
      <c r="A379" s="1" t="s">
        <v>803</v>
      </c>
      <c r="B379" s="16" t="s">
        <v>804</v>
      </c>
      <c r="C379" s="1" t="s">
        <v>1369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31.220000000000002</v>
      </c>
      <c r="O379" s="9">
        <v>0</v>
      </c>
      <c r="Q379" s="9">
        <f t="shared" si="122"/>
        <v>31.220000000000002</v>
      </c>
      <c r="S379" s="21" t="str">
        <f t="shared" si="123"/>
        <v>N.M.</v>
      </c>
      <c r="U379" s="9">
        <v>0</v>
      </c>
      <c r="W379" s="9">
        <v>0</v>
      </c>
      <c r="Y379" s="9">
        <f t="shared" si="124"/>
        <v>0</v>
      </c>
      <c r="AA379" s="21">
        <f t="shared" si="125"/>
        <v>0</v>
      </c>
      <c r="AC379" s="9">
        <v>31.220000000000002</v>
      </c>
      <c r="AE379" s="9">
        <v>607.79</v>
      </c>
      <c r="AG379" s="9">
        <f t="shared" si="126"/>
        <v>-576.5699999999999</v>
      </c>
      <c r="AI379" s="21">
        <f t="shared" si="127"/>
        <v>-0.9486335740963161</v>
      </c>
    </row>
    <row r="380" spans="1:35" ht="12.75" outlineLevel="1">
      <c r="A380" s="1" t="s">
        <v>805</v>
      </c>
      <c r="B380" s="16" t="s">
        <v>806</v>
      </c>
      <c r="C380" s="1" t="s">
        <v>1369</v>
      </c>
      <c r="E380" s="5">
        <v>0</v>
      </c>
      <c r="G380" s="5">
        <v>114.32000000000001</v>
      </c>
      <c r="I380" s="9">
        <f t="shared" si="120"/>
        <v>-114.32000000000001</v>
      </c>
      <c r="K380" s="21" t="str">
        <f t="shared" si="121"/>
        <v>N.M.</v>
      </c>
      <c r="M380" s="9">
        <v>9834.24</v>
      </c>
      <c r="O380" s="9">
        <v>71990.68</v>
      </c>
      <c r="Q380" s="9">
        <f t="shared" si="122"/>
        <v>-62156.439999999995</v>
      </c>
      <c r="S380" s="21">
        <f t="shared" si="123"/>
        <v>-0.8633956506592242</v>
      </c>
      <c r="U380" s="9">
        <v>0</v>
      </c>
      <c r="W380" s="9">
        <v>896.95</v>
      </c>
      <c r="Y380" s="9">
        <f t="shared" si="124"/>
        <v>-896.95</v>
      </c>
      <c r="AA380" s="21" t="str">
        <f t="shared" si="125"/>
        <v>N.M.</v>
      </c>
      <c r="AC380" s="9">
        <v>128738.84</v>
      </c>
      <c r="AE380" s="9">
        <v>71990.68</v>
      </c>
      <c r="AG380" s="9">
        <f t="shared" si="126"/>
        <v>56748.16</v>
      </c>
      <c r="AI380" s="21">
        <f t="shared" si="127"/>
        <v>0.7882709261810003</v>
      </c>
    </row>
    <row r="381" spans="1:35" ht="12.75" outlineLevel="1">
      <c r="A381" s="1" t="s">
        <v>807</v>
      </c>
      <c r="B381" s="16" t="s">
        <v>808</v>
      </c>
      <c r="C381" s="1" t="s">
        <v>1369</v>
      </c>
      <c r="E381" s="5">
        <v>0</v>
      </c>
      <c r="G381" s="5">
        <v>-1500000</v>
      </c>
      <c r="I381" s="9">
        <f t="shared" si="120"/>
        <v>1500000</v>
      </c>
      <c r="K381" s="21" t="str">
        <f t="shared" si="121"/>
        <v>N.M.</v>
      </c>
      <c r="M381" s="9">
        <v>72132.67</v>
      </c>
      <c r="O381" s="9">
        <v>-756210</v>
      </c>
      <c r="Q381" s="9">
        <f t="shared" si="122"/>
        <v>828342.67</v>
      </c>
      <c r="S381" s="21">
        <f t="shared" si="123"/>
        <v>1.095387088242684</v>
      </c>
      <c r="U381" s="9">
        <v>0</v>
      </c>
      <c r="W381" s="9">
        <v>-1500000</v>
      </c>
      <c r="Y381" s="9">
        <f t="shared" si="124"/>
        <v>1500000</v>
      </c>
      <c r="AA381" s="21" t="str">
        <f t="shared" si="125"/>
        <v>N.M.</v>
      </c>
      <c r="AC381" s="9">
        <v>-69058.68000000001</v>
      </c>
      <c r="AE381" s="9">
        <v>5940658.48</v>
      </c>
      <c r="AG381" s="9">
        <f t="shared" si="126"/>
        <v>-6009717.16</v>
      </c>
      <c r="AI381" s="21">
        <f t="shared" si="127"/>
        <v>-1.0116247517396422</v>
      </c>
    </row>
    <row r="382" spans="1:35" ht="12.75" outlineLevel="1">
      <c r="A382" s="1" t="s">
        <v>809</v>
      </c>
      <c r="B382" s="16" t="s">
        <v>810</v>
      </c>
      <c r="C382" s="1" t="s">
        <v>1369</v>
      </c>
      <c r="E382" s="5">
        <v>0</v>
      </c>
      <c r="G382" s="5">
        <v>660166</v>
      </c>
      <c r="I382" s="9">
        <f t="shared" si="120"/>
        <v>-660166</v>
      </c>
      <c r="K382" s="21" t="str">
        <f t="shared" si="121"/>
        <v>N.M.</v>
      </c>
      <c r="M382" s="9">
        <v>660174</v>
      </c>
      <c r="O382" s="9">
        <v>1320531.91</v>
      </c>
      <c r="Q382" s="9">
        <f t="shared" si="122"/>
        <v>-660357.9099999999</v>
      </c>
      <c r="S382" s="21">
        <f t="shared" si="123"/>
        <v>-0.5000696348185937</v>
      </c>
      <c r="U382" s="9">
        <v>0</v>
      </c>
      <c r="W382" s="9">
        <v>1320332</v>
      </c>
      <c r="Y382" s="9">
        <f t="shared" si="124"/>
        <v>-1320332</v>
      </c>
      <c r="AA382" s="21" t="str">
        <f t="shared" si="125"/>
        <v>N.M.</v>
      </c>
      <c r="AC382" s="9">
        <v>6602693.18</v>
      </c>
      <c r="AE382" s="9">
        <v>1320531.91</v>
      </c>
      <c r="AG382" s="9">
        <f t="shared" si="126"/>
        <v>5282161.27</v>
      </c>
      <c r="AI382" s="21">
        <f t="shared" si="127"/>
        <v>4.000025467010486</v>
      </c>
    </row>
    <row r="383" spans="1:35" ht="12.75" outlineLevel="1">
      <c r="A383" s="1" t="s">
        <v>811</v>
      </c>
      <c r="B383" s="16" t="s">
        <v>812</v>
      </c>
      <c r="C383" s="1" t="s">
        <v>1369</v>
      </c>
      <c r="E383" s="5">
        <v>720668</v>
      </c>
      <c r="G383" s="5">
        <v>0</v>
      </c>
      <c r="I383" s="9">
        <f t="shared" si="120"/>
        <v>720668</v>
      </c>
      <c r="K383" s="21" t="str">
        <f t="shared" si="121"/>
        <v>N.M.</v>
      </c>
      <c r="M383" s="9">
        <v>1441536.82</v>
      </c>
      <c r="O383" s="9">
        <v>0</v>
      </c>
      <c r="Q383" s="9">
        <f t="shared" si="122"/>
        <v>1441536.82</v>
      </c>
      <c r="S383" s="21" t="str">
        <f t="shared" si="123"/>
        <v>N.M.</v>
      </c>
      <c r="U383" s="9">
        <v>1441336</v>
      </c>
      <c r="W383" s="9">
        <v>0</v>
      </c>
      <c r="Y383" s="9">
        <f t="shared" si="124"/>
        <v>1441336</v>
      </c>
      <c r="AA383" s="21" t="str">
        <f t="shared" si="125"/>
        <v>N.M.</v>
      </c>
      <c r="AC383" s="9">
        <v>1441536.82</v>
      </c>
      <c r="AE383" s="9">
        <v>0</v>
      </c>
      <c r="AG383" s="9">
        <f t="shared" si="126"/>
        <v>1441536.82</v>
      </c>
      <c r="AI383" s="21" t="str">
        <f t="shared" si="127"/>
        <v>N.M.</v>
      </c>
    </row>
    <row r="384" spans="1:35" ht="12.75" outlineLevel="1">
      <c r="A384" s="1" t="s">
        <v>813</v>
      </c>
      <c r="B384" s="16" t="s">
        <v>814</v>
      </c>
      <c r="C384" s="1" t="s">
        <v>1370</v>
      </c>
      <c r="E384" s="5">
        <v>0</v>
      </c>
      <c r="G384" s="5">
        <v>-25603</v>
      </c>
      <c r="I384" s="9">
        <f t="shared" si="120"/>
        <v>25603</v>
      </c>
      <c r="K384" s="21" t="str">
        <f t="shared" si="121"/>
        <v>N.M.</v>
      </c>
      <c r="M384" s="9">
        <v>0</v>
      </c>
      <c r="O384" s="9">
        <v>-11603</v>
      </c>
      <c r="Q384" s="9">
        <f t="shared" si="122"/>
        <v>11603</v>
      </c>
      <c r="S384" s="21" t="str">
        <f t="shared" si="123"/>
        <v>N.M.</v>
      </c>
      <c r="U384" s="9">
        <v>0</v>
      </c>
      <c r="W384" s="9">
        <v>-25603</v>
      </c>
      <c r="Y384" s="9">
        <f t="shared" si="124"/>
        <v>25603</v>
      </c>
      <c r="AA384" s="21" t="str">
        <f t="shared" si="125"/>
        <v>N.M.</v>
      </c>
      <c r="AC384" s="9">
        <v>0</v>
      </c>
      <c r="AE384" s="9">
        <v>61628</v>
      </c>
      <c r="AG384" s="9">
        <f t="shared" si="126"/>
        <v>-61628</v>
      </c>
      <c r="AI384" s="21" t="str">
        <f t="shared" si="127"/>
        <v>N.M.</v>
      </c>
    </row>
    <row r="385" spans="1:35" ht="12.75" outlineLevel="1">
      <c r="A385" s="1" t="s">
        <v>815</v>
      </c>
      <c r="B385" s="16" t="s">
        <v>816</v>
      </c>
      <c r="C385" s="1" t="s">
        <v>1370</v>
      </c>
      <c r="E385" s="5">
        <v>-16746</v>
      </c>
      <c r="G385" s="5">
        <v>10000</v>
      </c>
      <c r="I385" s="9">
        <f t="shared" si="120"/>
        <v>-26746</v>
      </c>
      <c r="K385" s="21">
        <f t="shared" si="121"/>
        <v>-2.6746</v>
      </c>
      <c r="M385" s="9">
        <v>-6746</v>
      </c>
      <c r="O385" s="9">
        <v>20000</v>
      </c>
      <c r="Q385" s="9">
        <f t="shared" si="122"/>
        <v>-26746</v>
      </c>
      <c r="S385" s="21">
        <f t="shared" si="123"/>
        <v>-1.3373</v>
      </c>
      <c r="U385" s="9">
        <v>-16746</v>
      </c>
      <c r="W385" s="9">
        <v>20000</v>
      </c>
      <c r="Y385" s="9">
        <f t="shared" si="124"/>
        <v>-36746</v>
      </c>
      <c r="AA385" s="21">
        <f t="shared" si="125"/>
        <v>-1.8373</v>
      </c>
      <c r="AC385" s="9">
        <v>140832</v>
      </c>
      <c r="AE385" s="9">
        <v>20000</v>
      </c>
      <c r="AG385" s="9">
        <f t="shared" si="126"/>
        <v>120832</v>
      </c>
      <c r="AI385" s="21">
        <f t="shared" si="127"/>
        <v>6.0416</v>
      </c>
    </row>
    <row r="386" spans="1:35" ht="12.75" outlineLevel="1">
      <c r="A386" s="1" t="s">
        <v>817</v>
      </c>
      <c r="B386" s="16" t="s">
        <v>818</v>
      </c>
      <c r="C386" s="1" t="s">
        <v>1370</v>
      </c>
      <c r="E386" s="5">
        <v>13917</v>
      </c>
      <c r="G386" s="5">
        <v>0</v>
      </c>
      <c r="I386" s="9">
        <f t="shared" si="120"/>
        <v>13917</v>
      </c>
      <c r="K386" s="21" t="str">
        <f t="shared" si="121"/>
        <v>N.M.</v>
      </c>
      <c r="M386" s="9">
        <v>27834</v>
      </c>
      <c r="O386" s="9">
        <v>0</v>
      </c>
      <c r="Q386" s="9">
        <f t="shared" si="122"/>
        <v>27834</v>
      </c>
      <c r="S386" s="21" t="str">
        <f t="shared" si="123"/>
        <v>N.M.</v>
      </c>
      <c r="U386" s="9">
        <v>27834</v>
      </c>
      <c r="W386" s="9">
        <v>0</v>
      </c>
      <c r="Y386" s="9">
        <f t="shared" si="124"/>
        <v>27834</v>
      </c>
      <c r="AA386" s="21" t="str">
        <f t="shared" si="125"/>
        <v>N.M.</v>
      </c>
      <c r="AC386" s="9">
        <v>27834</v>
      </c>
      <c r="AE386" s="9">
        <v>0</v>
      </c>
      <c r="AG386" s="9">
        <f t="shared" si="126"/>
        <v>27834</v>
      </c>
      <c r="AI386" s="21" t="str">
        <f t="shared" si="127"/>
        <v>N.M.</v>
      </c>
    </row>
    <row r="387" spans="1:35" ht="12.75" outlineLevel="1">
      <c r="A387" s="1" t="s">
        <v>819</v>
      </c>
      <c r="B387" s="16" t="s">
        <v>820</v>
      </c>
      <c r="C387" s="1" t="s">
        <v>1371</v>
      </c>
      <c r="E387" s="5">
        <v>1543.46</v>
      </c>
      <c r="G387" s="5">
        <v>619.75</v>
      </c>
      <c r="I387" s="9">
        <f t="shared" si="120"/>
        <v>923.71</v>
      </c>
      <c r="K387" s="21">
        <f t="shared" si="121"/>
        <v>1.4904558289632917</v>
      </c>
      <c r="M387" s="9">
        <v>24132.64</v>
      </c>
      <c r="O387" s="9">
        <v>23485.760000000002</v>
      </c>
      <c r="Q387" s="9">
        <f t="shared" si="122"/>
        <v>646.8799999999974</v>
      </c>
      <c r="S387" s="21">
        <f t="shared" si="123"/>
        <v>0.027543498698785873</v>
      </c>
      <c r="U387" s="9">
        <v>9906.51</v>
      </c>
      <c r="W387" s="9">
        <v>13290.42</v>
      </c>
      <c r="Y387" s="9">
        <f t="shared" si="124"/>
        <v>-3383.91</v>
      </c>
      <c r="AA387" s="21">
        <f t="shared" si="125"/>
        <v>-0.25461272104267585</v>
      </c>
      <c r="AC387" s="9">
        <v>25847.79</v>
      </c>
      <c r="AE387" s="9">
        <v>23613.108</v>
      </c>
      <c r="AG387" s="9">
        <f t="shared" si="126"/>
        <v>2234.6820000000007</v>
      </c>
      <c r="AI387" s="21">
        <f t="shared" si="127"/>
        <v>0.09463735142362457</v>
      </c>
    </row>
    <row r="388" spans="1:35" ht="12.75" outlineLevel="1">
      <c r="A388" s="1" t="s">
        <v>821</v>
      </c>
      <c r="B388" s="16" t="s">
        <v>822</v>
      </c>
      <c r="C388" s="1" t="s">
        <v>1372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0</v>
      </c>
      <c r="O388" s="9">
        <v>0</v>
      </c>
      <c r="Q388" s="9">
        <f t="shared" si="122"/>
        <v>0</v>
      </c>
      <c r="S388" s="21">
        <f t="shared" si="123"/>
        <v>0</v>
      </c>
      <c r="U388" s="9">
        <v>0</v>
      </c>
      <c r="W388" s="9">
        <v>0</v>
      </c>
      <c r="Y388" s="9">
        <f t="shared" si="124"/>
        <v>0</v>
      </c>
      <c r="AA388" s="21">
        <f t="shared" si="125"/>
        <v>0</v>
      </c>
      <c r="AC388" s="9">
        <v>0</v>
      </c>
      <c r="AE388" s="9">
        <v>32455</v>
      </c>
      <c r="AG388" s="9">
        <f t="shared" si="126"/>
        <v>-32455</v>
      </c>
      <c r="AI388" s="21" t="str">
        <f t="shared" si="127"/>
        <v>N.M.</v>
      </c>
    </row>
    <row r="389" spans="1:35" ht="12.75" outlineLevel="1">
      <c r="A389" s="1" t="s">
        <v>823</v>
      </c>
      <c r="B389" s="16" t="s">
        <v>824</v>
      </c>
      <c r="C389" s="1" t="s">
        <v>1372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0</v>
      </c>
      <c r="O389" s="9">
        <v>14680</v>
      </c>
      <c r="Q389" s="9">
        <f t="shared" si="122"/>
        <v>-14680</v>
      </c>
      <c r="S389" s="21" t="str">
        <f t="shared" si="123"/>
        <v>N.M.</v>
      </c>
      <c r="U389" s="9">
        <v>0</v>
      </c>
      <c r="W389" s="9">
        <v>0</v>
      </c>
      <c r="Y389" s="9">
        <f t="shared" si="124"/>
        <v>0</v>
      </c>
      <c r="AA389" s="21">
        <f t="shared" si="125"/>
        <v>0</v>
      </c>
      <c r="AC389" s="9">
        <v>-57439</v>
      </c>
      <c r="AE389" s="9">
        <v>147880</v>
      </c>
      <c r="AG389" s="9">
        <f t="shared" si="126"/>
        <v>-205319</v>
      </c>
      <c r="AI389" s="21">
        <f t="shared" si="127"/>
        <v>-1.3884162834730862</v>
      </c>
    </row>
    <row r="390" spans="1:35" ht="12.75" outlineLevel="1">
      <c r="A390" s="1" t="s">
        <v>825</v>
      </c>
      <c r="B390" s="16" t="s">
        <v>826</v>
      </c>
      <c r="C390" s="1" t="s">
        <v>1372</v>
      </c>
      <c r="E390" s="5">
        <v>0</v>
      </c>
      <c r="G390" s="5">
        <v>13100</v>
      </c>
      <c r="I390" s="9">
        <f t="shared" si="120"/>
        <v>-13100</v>
      </c>
      <c r="K390" s="21" t="str">
        <f t="shared" si="121"/>
        <v>N.M.</v>
      </c>
      <c r="M390" s="9">
        <v>-48000</v>
      </c>
      <c r="O390" s="9">
        <v>26200</v>
      </c>
      <c r="Q390" s="9">
        <f t="shared" si="122"/>
        <v>-74200</v>
      </c>
      <c r="S390" s="21">
        <f t="shared" si="123"/>
        <v>-2.83206106870229</v>
      </c>
      <c r="U390" s="9">
        <v>0</v>
      </c>
      <c r="W390" s="9">
        <v>26200</v>
      </c>
      <c r="Y390" s="9">
        <f t="shared" si="124"/>
        <v>-26200</v>
      </c>
      <c r="AA390" s="21" t="str">
        <f t="shared" si="125"/>
        <v>N.M.</v>
      </c>
      <c r="AC390" s="9">
        <v>65175</v>
      </c>
      <c r="AE390" s="9">
        <v>26200</v>
      </c>
      <c r="AG390" s="9">
        <f t="shared" si="126"/>
        <v>38975</v>
      </c>
      <c r="AI390" s="21">
        <f t="shared" si="127"/>
        <v>1.4875954198473282</v>
      </c>
    </row>
    <row r="391" spans="1:35" ht="12.75" outlineLevel="1">
      <c r="A391" s="1" t="s">
        <v>827</v>
      </c>
      <c r="B391" s="16" t="s">
        <v>828</v>
      </c>
      <c r="C391" s="1" t="s">
        <v>1372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35600</v>
      </c>
      <c r="O391" s="9">
        <v>0</v>
      </c>
      <c r="Q391" s="9">
        <f t="shared" si="122"/>
        <v>35600</v>
      </c>
      <c r="S391" s="21" t="str">
        <f t="shared" si="123"/>
        <v>N.M.</v>
      </c>
      <c r="U391" s="9">
        <v>35600</v>
      </c>
      <c r="W391" s="9">
        <v>0</v>
      </c>
      <c r="Y391" s="9">
        <f t="shared" si="124"/>
        <v>35600</v>
      </c>
      <c r="AA391" s="21" t="str">
        <f t="shared" si="125"/>
        <v>N.M.</v>
      </c>
      <c r="AC391" s="9">
        <v>35600</v>
      </c>
      <c r="AE391" s="9">
        <v>0</v>
      </c>
      <c r="AG391" s="9">
        <f t="shared" si="126"/>
        <v>35600</v>
      </c>
      <c r="AI391" s="21" t="str">
        <f t="shared" si="127"/>
        <v>N.M.</v>
      </c>
    </row>
    <row r="392" spans="1:35" ht="12.75" outlineLevel="1">
      <c r="A392" s="1" t="s">
        <v>829</v>
      </c>
      <c r="B392" s="16" t="s">
        <v>830</v>
      </c>
      <c r="C392" s="1" t="s">
        <v>1373</v>
      </c>
      <c r="E392" s="5">
        <v>0</v>
      </c>
      <c r="G392" s="5">
        <v>0</v>
      </c>
      <c r="I392" s="9">
        <f t="shared" si="120"/>
        <v>0</v>
      </c>
      <c r="K392" s="21">
        <f t="shared" si="121"/>
        <v>0</v>
      </c>
      <c r="M392" s="9">
        <v>0</v>
      </c>
      <c r="O392" s="9">
        <v>0</v>
      </c>
      <c r="Q392" s="9">
        <f t="shared" si="122"/>
        <v>0</v>
      </c>
      <c r="S392" s="21">
        <f t="shared" si="123"/>
        <v>0</v>
      </c>
      <c r="U392" s="9">
        <v>0</v>
      </c>
      <c r="W392" s="9">
        <v>0</v>
      </c>
      <c r="Y392" s="9">
        <f t="shared" si="124"/>
        <v>0</v>
      </c>
      <c r="AA392" s="21">
        <f t="shared" si="125"/>
        <v>0</v>
      </c>
      <c r="AC392" s="9">
        <v>7500.68</v>
      </c>
      <c r="AE392" s="9">
        <v>6635.88</v>
      </c>
      <c r="AG392" s="9">
        <f t="shared" si="126"/>
        <v>864.8000000000002</v>
      </c>
      <c r="AI392" s="21">
        <f t="shared" si="127"/>
        <v>0.13032182619336097</v>
      </c>
    </row>
    <row r="393" spans="1:35" ht="12.75" outlineLevel="1">
      <c r="A393" s="1" t="s">
        <v>831</v>
      </c>
      <c r="B393" s="16" t="s">
        <v>832</v>
      </c>
      <c r="C393" s="1" t="s">
        <v>1373</v>
      </c>
      <c r="E393" s="5">
        <v>0</v>
      </c>
      <c r="G393" s="5">
        <v>0</v>
      </c>
      <c r="I393" s="9">
        <f t="shared" si="120"/>
        <v>0</v>
      </c>
      <c r="K393" s="21">
        <f t="shared" si="121"/>
        <v>0</v>
      </c>
      <c r="M393" s="9">
        <v>0</v>
      </c>
      <c r="O393" s="9">
        <v>0</v>
      </c>
      <c r="Q393" s="9">
        <f t="shared" si="122"/>
        <v>0</v>
      </c>
      <c r="S393" s="21">
        <f t="shared" si="123"/>
        <v>0</v>
      </c>
      <c r="U393" s="9">
        <v>0</v>
      </c>
      <c r="W393" s="9">
        <v>0</v>
      </c>
      <c r="Y393" s="9">
        <f t="shared" si="124"/>
        <v>0</v>
      </c>
      <c r="AA393" s="21">
        <f t="shared" si="125"/>
        <v>0</v>
      </c>
      <c r="AC393" s="9">
        <v>2029.04</v>
      </c>
      <c r="AE393" s="9">
        <v>0</v>
      </c>
      <c r="AG393" s="9">
        <f t="shared" si="126"/>
        <v>2029.04</v>
      </c>
      <c r="AI393" s="21" t="str">
        <f t="shared" si="127"/>
        <v>N.M.</v>
      </c>
    </row>
    <row r="394" spans="1:35" ht="12.75" outlineLevel="1">
      <c r="A394" s="1" t="s">
        <v>833</v>
      </c>
      <c r="B394" s="16" t="s">
        <v>834</v>
      </c>
      <c r="C394" s="1" t="s">
        <v>1374</v>
      </c>
      <c r="E394" s="5">
        <v>0</v>
      </c>
      <c r="G394" s="5">
        <v>0</v>
      </c>
      <c r="I394" s="9">
        <f t="shared" si="120"/>
        <v>0</v>
      </c>
      <c r="K394" s="21">
        <f t="shared" si="121"/>
        <v>0</v>
      </c>
      <c r="M394" s="9">
        <v>0</v>
      </c>
      <c r="O394" s="9">
        <v>0</v>
      </c>
      <c r="Q394" s="9">
        <f t="shared" si="122"/>
        <v>0</v>
      </c>
      <c r="S394" s="21">
        <f t="shared" si="123"/>
        <v>0</v>
      </c>
      <c r="U394" s="9">
        <v>0</v>
      </c>
      <c r="W394" s="9">
        <v>0</v>
      </c>
      <c r="Y394" s="9">
        <f t="shared" si="124"/>
        <v>0</v>
      </c>
      <c r="AA394" s="21">
        <f t="shared" si="125"/>
        <v>0</v>
      </c>
      <c r="AC394" s="9">
        <v>0</v>
      </c>
      <c r="AE394" s="9">
        <v>545</v>
      </c>
      <c r="AG394" s="9">
        <f t="shared" si="126"/>
        <v>-545</v>
      </c>
      <c r="AI394" s="21" t="str">
        <f t="shared" si="127"/>
        <v>N.M.</v>
      </c>
    </row>
    <row r="395" spans="1:35" ht="12.75" outlineLevel="1">
      <c r="A395" s="1" t="s">
        <v>835</v>
      </c>
      <c r="B395" s="16" t="s">
        <v>836</v>
      </c>
      <c r="C395" s="1" t="s">
        <v>1374</v>
      </c>
      <c r="E395" s="5">
        <v>0</v>
      </c>
      <c r="G395" s="5">
        <v>0</v>
      </c>
      <c r="I395" s="9">
        <f t="shared" si="120"/>
        <v>0</v>
      </c>
      <c r="K395" s="21">
        <f t="shared" si="121"/>
        <v>0</v>
      </c>
      <c r="M395" s="9">
        <v>0</v>
      </c>
      <c r="O395" s="9">
        <v>0</v>
      </c>
      <c r="Q395" s="9">
        <f t="shared" si="122"/>
        <v>0</v>
      </c>
      <c r="S395" s="21">
        <f t="shared" si="123"/>
        <v>0</v>
      </c>
      <c r="U395" s="9">
        <v>0</v>
      </c>
      <c r="W395" s="9">
        <v>0</v>
      </c>
      <c r="Y395" s="9">
        <f t="shared" si="124"/>
        <v>0</v>
      </c>
      <c r="AA395" s="21">
        <f t="shared" si="125"/>
        <v>0</v>
      </c>
      <c r="AC395" s="9">
        <v>40</v>
      </c>
      <c r="AE395" s="9">
        <v>0</v>
      </c>
      <c r="AG395" s="9">
        <f t="shared" si="126"/>
        <v>40</v>
      </c>
      <c r="AI395" s="21" t="str">
        <f t="shared" si="127"/>
        <v>N.M.</v>
      </c>
    </row>
    <row r="396" spans="1:35" ht="12.75" outlineLevel="1">
      <c r="A396" s="1" t="s">
        <v>837</v>
      </c>
      <c r="B396" s="16" t="s">
        <v>838</v>
      </c>
      <c r="C396" s="1" t="s">
        <v>1375</v>
      </c>
      <c r="E396" s="5">
        <v>0</v>
      </c>
      <c r="G396" s="5">
        <v>0</v>
      </c>
      <c r="I396" s="9">
        <f t="shared" si="120"/>
        <v>0</v>
      </c>
      <c r="K396" s="21">
        <f t="shared" si="121"/>
        <v>0</v>
      </c>
      <c r="M396" s="9">
        <v>0</v>
      </c>
      <c r="O396" s="9">
        <v>0</v>
      </c>
      <c r="Q396" s="9">
        <f t="shared" si="122"/>
        <v>0</v>
      </c>
      <c r="S396" s="21">
        <f t="shared" si="123"/>
        <v>0</v>
      </c>
      <c r="U396" s="9">
        <v>0</v>
      </c>
      <c r="W396" s="9">
        <v>0</v>
      </c>
      <c r="Y396" s="9">
        <f t="shared" si="124"/>
        <v>0</v>
      </c>
      <c r="AA396" s="21">
        <f t="shared" si="125"/>
        <v>0</v>
      </c>
      <c r="AC396" s="9">
        <v>0</v>
      </c>
      <c r="AE396" s="9">
        <v>196129.37</v>
      </c>
      <c r="AG396" s="9">
        <f t="shared" si="126"/>
        <v>-196129.37</v>
      </c>
      <c r="AI396" s="21" t="str">
        <f t="shared" si="127"/>
        <v>N.M.</v>
      </c>
    </row>
    <row r="397" spans="1:35" ht="12.75" outlineLevel="1">
      <c r="A397" s="1" t="s">
        <v>839</v>
      </c>
      <c r="B397" s="16" t="s">
        <v>840</v>
      </c>
      <c r="C397" s="1" t="s">
        <v>1375</v>
      </c>
      <c r="E397" s="5">
        <v>0</v>
      </c>
      <c r="G397" s="5">
        <v>56563.200000000004</v>
      </c>
      <c r="I397" s="9">
        <f t="shared" si="120"/>
        <v>-56563.200000000004</v>
      </c>
      <c r="K397" s="21" t="str">
        <f t="shared" si="121"/>
        <v>N.M.</v>
      </c>
      <c r="M397" s="9">
        <v>0</v>
      </c>
      <c r="O397" s="9">
        <v>169689.6</v>
      </c>
      <c r="Q397" s="9">
        <f t="shared" si="122"/>
        <v>-169689.6</v>
      </c>
      <c r="S397" s="21" t="str">
        <f t="shared" si="123"/>
        <v>N.M.</v>
      </c>
      <c r="U397" s="9">
        <v>0</v>
      </c>
      <c r="W397" s="9">
        <v>113126.40000000001</v>
      </c>
      <c r="Y397" s="9">
        <f t="shared" si="124"/>
        <v>-113126.40000000001</v>
      </c>
      <c r="AA397" s="21" t="str">
        <f t="shared" si="125"/>
        <v>N.M.</v>
      </c>
      <c r="AC397" s="9">
        <v>226252.82</v>
      </c>
      <c r="AE397" s="9">
        <v>452505.60000000003</v>
      </c>
      <c r="AG397" s="9">
        <f t="shared" si="126"/>
        <v>-226252.78000000003</v>
      </c>
      <c r="AI397" s="21">
        <f t="shared" si="127"/>
        <v>-0.49999995580165196</v>
      </c>
    </row>
    <row r="398" spans="1:35" ht="12.75" outlineLevel="1">
      <c r="A398" s="1" t="s">
        <v>841</v>
      </c>
      <c r="B398" s="16" t="s">
        <v>842</v>
      </c>
      <c r="C398" s="1" t="s">
        <v>1375</v>
      </c>
      <c r="E398" s="5">
        <v>55863.8</v>
      </c>
      <c r="G398" s="5">
        <v>0</v>
      </c>
      <c r="I398" s="9">
        <f t="shared" si="120"/>
        <v>55863.8</v>
      </c>
      <c r="K398" s="21" t="str">
        <f t="shared" si="121"/>
        <v>N.M.</v>
      </c>
      <c r="M398" s="9">
        <v>167591.40000000002</v>
      </c>
      <c r="O398" s="9">
        <v>0</v>
      </c>
      <c r="Q398" s="9">
        <f t="shared" si="122"/>
        <v>167591.40000000002</v>
      </c>
      <c r="S398" s="21" t="str">
        <f t="shared" si="123"/>
        <v>N.M.</v>
      </c>
      <c r="U398" s="9">
        <v>111727.6</v>
      </c>
      <c r="W398" s="9">
        <v>0</v>
      </c>
      <c r="Y398" s="9">
        <f t="shared" si="124"/>
        <v>111727.6</v>
      </c>
      <c r="AA398" s="21" t="str">
        <f t="shared" si="125"/>
        <v>N.M.</v>
      </c>
      <c r="AC398" s="9">
        <v>446910.4</v>
      </c>
      <c r="AE398" s="9">
        <v>0</v>
      </c>
      <c r="AG398" s="9">
        <f t="shared" si="126"/>
        <v>446910.4</v>
      </c>
      <c r="AI398" s="21" t="str">
        <f t="shared" si="127"/>
        <v>N.M.</v>
      </c>
    </row>
    <row r="399" spans="1:35" ht="12.75" outlineLevel="1">
      <c r="A399" s="1" t="s">
        <v>843</v>
      </c>
      <c r="B399" s="16" t="s">
        <v>844</v>
      </c>
      <c r="C399" s="1" t="s">
        <v>1376</v>
      </c>
      <c r="E399" s="5">
        <v>0</v>
      </c>
      <c r="G399" s="5">
        <v>0</v>
      </c>
      <c r="I399" s="9">
        <f t="shared" si="120"/>
        <v>0</v>
      </c>
      <c r="K399" s="21">
        <f t="shared" si="121"/>
        <v>0</v>
      </c>
      <c r="M399" s="9">
        <v>-613600</v>
      </c>
      <c r="O399" s="9">
        <v>0</v>
      </c>
      <c r="Q399" s="9">
        <f t="shared" si="122"/>
        <v>-613600</v>
      </c>
      <c r="S399" s="21" t="str">
        <f t="shared" si="123"/>
        <v>N.M.</v>
      </c>
      <c r="U399" s="9">
        <v>-613600</v>
      </c>
      <c r="W399" s="9">
        <v>0</v>
      </c>
      <c r="Y399" s="9">
        <f t="shared" si="124"/>
        <v>-613600</v>
      </c>
      <c r="AA399" s="21" t="str">
        <f t="shared" si="125"/>
        <v>N.M.</v>
      </c>
      <c r="AC399" s="9">
        <v>-386600</v>
      </c>
      <c r="AE399" s="9">
        <v>37000</v>
      </c>
      <c r="AG399" s="9">
        <f t="shared" si="126"/>
        <v>-423600</v>
      </c>
      <c r="AI399" s="21" t="str">
        <f t="shared" si="127"/>
        <v>N.M.</v>
      </c>
    </row>
    <row r="400" spans="1:35" ht="12.75" outlineLevel="1">
      <c r="A400" s="1" t="s">
        <v>845</v>
      </c>
      <c r="B400" s="16" t="s">
        <v>846</v>
      </c>
      <c r="C400" s="1" t="s">
        <v>1376</v>
      </c>
      <c r="E400" s="5">
        <v>0</v>
      </c>
      <c r="G400" s="5">
        <v>0</v>
      </c>
      <c r="I400" s="9">
        <f t="shared" si="120"/>
        <v>0</v>
      </c>
      <c r="K400" s="21">
        <f t="shared" si="121"/>
        <v>0</v>
      </c>
      <c r="M400" s="9">
        <v>0</v>
      </c>
      <c r="O400" s="9">
        <v>13324.880000000001</v>
      </c>
      <c r="Q400" s="9">
        <f t="shared" si="122"/>
        <v>-13324.880000000001</v>
      </c>
      <c r="S400" s="21" t="str">
        <f t="shared" si="123"/>
        <v>N.M.</v>
      </c>
      <c r="U400" s="9">
        <v>0</v>
      </c>
      <c r="W400" s="9">
        <v>2404.51</v>
      </c>
      <c r="Y400" s="9">
        <f t="shared" si="124"/>
        <v>-2404.51</v>
      </c>
      <c r="AA400" s="21" t="str">
        <f t="shared" si="125"/>
        <v>N.M.</v>
      </c>
      <c r="AC400" s="9">
        <v>0</v>
      </c>
      <c r="AE400" s="9">
        <v>105850.23</v>
      </c>
      <c r="AG400" s="9">
        <f t="shared" si="126"/>
        <v>-105850.23</v>
      </c>
      <c r="AI400" s="21" t="str">
        <f t="shared" si="127"/>
        <v>N.M.</v>
      </c>
    </row>
    <row r="401" spans="1:35" ht="12.75" outlineLevel="1">
      <c r="A401" s="1" t="s">
        <v>847</v>
      </c>
      <c r="B401" s="16" t="s">
        <v>848</v>
      </c>
      <c r="C401" s="1" t="s">
        <v>1376</v>
      </c>
      <c r="E401" s="5">
        <v>0</v>
      </c>
      <c r="G401" s="5">
        <v>3234.9700000000003</v>
      </c>
      <c r="I401" s="9">
        <f t="shared" si="120"/>
        <v>-3234.9700000000003</v>
      </c>
      <c r="K401" s="21" t="str">
        <f t="shared" si="121"/>
        <v>N.M.</v>
      </c>
      <c r="M401" s="9">
        <v>80120.37</v>
      </c>
      <c r="O401" s="9">
        <v>3234.9700000000003</v>
      </c>
      <c r="Q401" s="9">
        <f t="shared" si="122"/>
        <v>76885.4</v>
      </c>
      <c r="S401" s="21" t="str">
        <f t="shared" si="123"/>
        <v>N.M.</v>
      </c>
      <c r="U401" s="9">
        <v>78438.19</v>
      </c>
      <c r="W401" s="9">
        <v>3234.9700000000003</v>
      </c>
      <c r="Y401" s="9">
        <f t="shared" si="124"/>
        <v>75203.22</v>
      </c>
      <c r="AA401" s="21" t="str">
        <f t="shared" si="125"/>
        <v>N.M.</v>
      </c>
      <c r="AC401" s="9">
        <v>207730.13</v>
      </c>
      <c r="AE401" s="9">
        <v>3234.9700000000003</v>
      </c>
      <c r="AG401" s="9">
        <f t="shared" si="126"/>
        <v>204495.16</v>
      </c>
      <c r="AI401" s="21" t="str">
        <f t="shared" si="127"/>
        <v>N.M.</v>
      </c>
    </row>
    <row r="402" spans="1:35" ht="12.75" outlineLevel="1">
      <c r="A402" s="1" t="s">
        <v>849</v>
      </c>
      <c r="B402" s="16" t="s">
        <v>850</v>
      </c>
      <c r="C402" s="1" t="s">
        <v>1376</v>
      </c>
      <c r="E402" s="5">
        <v>2276.36</v>
      </c>
      <c r="G402" s="5">
        <v>0</v>
      </c>
      <c r="I402" s="9">
        <f t="shared" si="120"/>
        <v>2276.36</v>
      </c>
      <c r="K402" s="21" t="str">
        <f t="shared" si="121"/>
        <v>N.M.</v>
      </c>
      <c r="M402" s="9">
        <v>2276.36</v>
      </c>
      <c r="O402" s="9">
        <v>0</v>
      </c>
      <c r="Q402" s="9">
        <f t="shared" si="122"/>
        <v>2276.36</v>
      </c>
      <c r="S402" s="21" t="str">
        <f t="shared" si="123"/>
        <v>N.M.</v>
      </c>
      <c r="U402" s="9">
        <v>2276.36</v>
      </c>
      <c r="W402" s="9">
        <v>0</v>
      </c>
      <c r="Y402" s="9">
        <f t="shared" si="124"/>
        <v>2276.36</v>
      </c>
      <c r="AA402" s="21" t="str">
        <f t="shared" si="125"/>
        <v>N.M.</v>
      </c>
      <c r="AC402" s="9">
        <v>2276.36</v>
      </c>
      <c r="AE402" s="9">
        <v>0</v>
      </c>
      <c r="AG402" s="9">
        <f t="shared" si="126"/>
        <v>2276.36</v>
      </c>
      <c r="AI402" s="21" t="str">
        <f t="shared" si="127"/>
        <v>N.M.</v>
      </c>
    </row>
    <row r="403" spans="1:35" ht="12.75" outlineLevel="1">
      <c r="A403" s="1" t="s">
        <v>851</v>
      </c>
      <c r="B403" s="16" t="s">
        <v>852</v>
      </c>
      <c r="C403" s="1" t="s">
        <v>1377</v>
      </c>
      <c r="E403" s="5">
        <v>0</v>
      </c>
      <c r="G403" s="5">
        <v>0</v>
      </c>
      <c r="I403" s="9">
        <f t="shared" si="120"/>
        <v>0</v>
      </c>
      <c r="K403" s="21">
        <f t="shared" si="121"/>
        <v>0</v>
      </c>
      <c r="M403" s="9">
        <v>0</v>
      </c>
      <c r="O403" s="9">
        <v>0</v>
      </c>
      <c r="Q403" s="9">
        <f t="shared" si="122"/>
        <v>0</v>
      </c>
      <c r="S403" s="21">
        <f t="shared" si="123"/>
        <v>0</v>
      </c>
      <c r="U403" s="9">
        <v>0</v>
      </c>
      <c r="W403" s="9">
        <v>0</v>
      </c>
      <c r="Y403" s="9">
        <f t="shared" si="124"/>
        <v>0</v>
      </c>
      <c r="AA403" s="21">
        <f t="shared" si="125"/>
        <v>0</v>
      </c>
      <c r="AC403" s="9">
        <v>0</v>
      </c>
      <c r="AE403" s="9">
        <v>100</v>
      </c>
      <c r="AG403" s="9">
        <f t="shared" si="126"/>
        <v>-100</v>
      </c>
      <c r="AI403" s="21" t="str">
        <f t="shared" si="127"/>
        <v>N.M.</v>
      </c>
    </row>
    <row r="404" spans="1:35" ht="12.75" outlineLevel="1">
      <c r="A404" s="1" t="s">
        <v>853</v>
      </c>
      <c r="B404" s="16" t="s">
        <v>854</v>
      </c>
      <c r="C404" s="1" t="s">
        <v>1377</v>
      </c>
      <c r="E404" s="5">
        <v>0</v>
      </c>
      <c r="G404" s="5">
        <v>100</v>
      </c>
      <c r="I404" s="9">
        <f t="shared" si="120"/>
        <v>-100</v>
      </c>
      <c r="K404" s="21" t="str">
        <f t="shared" si="121"/>
        <v>N.M.</v>
      </c>
      <c r="M404" s="9">
        <v>0</v>
      </c>
      <c r="O404" s="9">
        <v>100</v>
      </c>
      <c r="Q404" s="9">
        <f t="shared" si="122"/>
        <v>-100</v>
      </c>
      <c r="S404" s="21" t="str">
        <f t="shared" si="123"/>
        <v>N.M.</v>
      </c>
      <c r="U404" s="9">
        <v>0</v>
      </c>
      <c r="W404" s="9">
        <v>100</v>
      </c>
      <c r="Y404" s="9">
        <f t="shared" si="124"/>
        <v>-100</v>
      </c>
      <c r="AA404" s="21" t="str">
        <f t="shared" si="125"/>
        <v>N.M.</v>
      </c>
      <c r="AC404" s="9">
        <v>0</v>
      </c>
      <c r="AE404" s="9">
        <v>100</v>
      </c>
      <c r="AG404" s="9">
        <f t="shared" si="126"/>
        <v>-100</v>
      </c>
      <c r="AI404" s="21" t="str">
        <f t="shared" si="127"/>
        <v>N.M.</v>
      </c>
    </row>
    <row r="405" spans="1:35" ht="12.75" outlineLevel="1">
      <c r="A405" s="1" t="s">
        <v>855</v>
      </c>
      <c r="B405" s="16" t="s">
        <v>856</v>
      </c>
      <c r="C405" s="1" t="s">
        <v>1377</v>
      </c>
      <c r="E405" s="5">
        <v>100</v>
      </c>
      <c r="G405" s="5">
        <v>0</v>
      </c>
      <c r="I405" s="9">
        <f t="shared" si="120"/>
        <v>100</v>
      </c>
      <c r="K405" s="21" t="str">
        <f t="shared" si="121"/>
        <v>N.M.</v>
      </c>
      <c r="M405" s="9">
        <v>100</v>
      </c>
      <c r="O405" s="9">
        <v>0</v>
      </c>
      <c r="Q405" s="9">
        <f t="shared" si="122"/>
        <v>100</v>
      </c>
      <c r="S405" s="21" t="str">
        <f t="shared" si="123"/>
        <v>N.M.</v>
      </c>
      <c r="U405" s="9">
        <v>100</v>
      </c>
      <c r="W405" s="9">
        <v>0</v>
      </c>
      <c r="Y405" s="9">
        <f t="shared" si="124"/>
        <v>100</v>
      </c>
      <c r="AA405" s="21" t="str">
        <f t="shared" si="125"/>
        <v>N.M.</v>
      </c>
      <c r="AC405" s="9">
        <v>100</v>
      </c>
      <c r="AE405" s="9">
        <v>0</v>
      </c>
      <c r="AG405" s="9">
        <f t="shared" si="126"/>
        <v>100</v>
      </c>
      <c r="AI405" s="21" t="str">
        <f t="shared" si="127"/>
        <v>N.M.</v>
      </c>
    </row>
    <row r="406" spans="1:35" ht="12.75" outlineLevel="1">
      <c r="A406" s="1" t="s">
        <v>857</v>
      </c>
      <c r="B406" s="16" t="s">
        <v>858</v>
      </c>
      <c r="C406" s="1" t="s">
        <v>1378</v>
      </c>
      <c r="E406" s="5">
        <v>0</v>
      </c>
      <c r="G406" s="5">
        <v>211.72</v>
      </c>
      <c r="I406" s="9">
        <f t="shared" si="120"/>
        <v>-211.72</v>
      </c>
      <c r="K406" s="21" t="str">
        <f t="shared" si="121"/>
        <v>N.M.</v>
      </c>
      <c r="M406" s="9">
        <v>134.82</v>
      </c>
      <c r="O406" s="9">
        <v>5119.6</v>
      </c>
      <c r="Q406" s="9">
        <f t="shared" si="122"/>
        <v>-4984.780000000001</v>
      </c>
      <c r="S406" s="21">
        <f t="shared" si="123"/>
        <v>-0.9736659113993281</v>
      </c>
      <c r="U406" s="9">
        <v>0</v>
      </c>
      <c r="W406" s="9">
        <v>211.72</v>
      </c>
      <c r="Y406" s="9">
        <f t="shared" si="124"/>
        <v>-211.72</v>
      </c>
      <c r="AA406" s="21" t="str">
        <f t="shared" si="125"/>
        <v>N.M.</v>
      </c>
      <c r="AC406" s="9">
        <v>-670.8000000000001</v>
      </c>
      <c r="AE406" s="9">
        <v>5119.6</v>
      </c>
      <c r="AG406" s="9">
        <f t="shared" si="126"/>
        <v>-5790.400000000001</v>
      </c>
      <c r="AI406" s="21">
        <f t="shared" si="127"/>
        <v>-1.1310258613954216</v>
      </c>
    </row>
    <row r="407" spans="1:35" ht="12.75" outlineLevel="1">
      <c r="A407" s="1" t="s">
        <v>859</v>
      </c>
      <c r="B407" s="16" t="s">
        <v>860</v>
      </c>
      <c r="C407" s="1" t="s">
        <v>1378</v>
      </c>
      <c r="E407" s="5">
        <v>0</v>
      </c>
      <c r="G407" s="5">
        <v>0</v>
      </c>
      <c r="I407" s="9">
        <f t="shared" si="120"/>
        <v>0</v>
      </c>
      <c r="K407" s="21">
        <f t="shared" si="121"/>
        <v>0</v>
      </c>
      <c r="M407" s="9">
        <v>2043.0900000000001</v>
      </c>
      <c r="O407" s="9">
        <v>3458</v>
      </c>
      <c r="Q407" s="9">
        <f t="shared" si="122"/>
        <v>-1414.9099999999999</v>
      </c>
      <c r="S407" s="21">
        <f t="shared" si="123"/>
        <v>-0.40917004048582994</v>
      </c>
      <c r="U407" s="9">
        <v>0</v>
      </c>
      <c r="W407" s="9">
        <v>0</v>
      </c>
      <c r="Y407" s="9">
        <f t="shared" si="124"/>
        <v>0</v>
      </c>
      <c r="AA407" s="21">
        <f t="shared" si="125"/>
        <v>0</v>
      </c>
      <c r="AC407" s="9">
        <v>-10940.42</v>
      </c>
      <c r="AE407" s="9">
        <v>34616</v>
      </c>
      <c r="AG407" s="9">
        <f t="shared" si="126"/>
        <v>-45556.42</v>
      </c>
      <c r="AI407" s="21">
        <f t="shared" si="127"/>
        <v>-1.3160509590940606</v>
      </c>
    </row>
    <row r="408" spans="1:35" ht="12.75" outlineLevel="1">
      <c r="A408" s="1" t="s">
        <v>861</v>
      </c>
      <c r="B408" s="16" t="s">
        <v>862</v>
      </c>
      <c r="C408" s="1" t="s">
        <v>1378</v>
      </c>
      <c r="E408" s="5">
        <v>0</v>
      </c>
      <c r="G408" s="5">
        <v>2925</v>
      </c>
      <c r="I408" s="9">
        <f t="shared" si="120"/>
        <v>-2925</v>
      </c>
      <c r="K408" s="21" t="str">
        <f t="shared" si="121"/>
        <v>N.M.</v>
      </c>
      <c r="M408" s="9">
        <v>2943</v>
      </c>
      <c r="O408" s="9">
        <v>5850</v>
      </c>
      <c r="Q408" s="9">
        <f t="shared" si="122"/>
        <v>-2907</v>
      </c>
      <c r="S408" s="21">
        <f t="shared" si="123"/>
        <v>-0.4969230769230769</v>
      </c>
      <c r="U408" s="9">
        <v>0</v>
      </c>
      <c r="W408" s="9">
        <v>5850</v>
      </c>
      <c r="Y408" s="9">
        <f t="shared" si="124"/>
        <v>-5850</v>
      </c>
      <c r="AA408" s="21" t="str">
        <f t="shared" si="125"/>
        <v>N.M.</v>
      </c>
      <c r="AC408" s="9">
        <v>29268</v>
      </c>
      <c r="AE408" s="9">
        <v>5850</v>
      </c>
      <c r="AG408" s="9">
        <f t="shared" si="126"/>
        <v>23418</v>
      </c>
      <c r="AI408" s="21">
        <f t="shared" si="127"/>
        <v>4.003076923076923</v>
      </c>
    </row>
    <row r="409" spans="1:35" ht="12.75" outlineLevel="1">
      <c r="A409" s="1" t="s">
        <v>863</v>
      </c>
      <c r="B409" s="16" t="s">
        <v>864</v>
      </c>
      <c r="C409" s="1" t="s">
        <v>1378</v>
      </c>
      <c r="E409" s="5">
        <v>2750</v>
      </c>
      <c r="G409" s="5">
        <v>0</v>
      </c>
      <c r="I409" s="9">
        <f t="shared" si="120"/>
        <v>2750</v>
      </c>
      <c r="K409" s="21" t="str">
        <f t="shared" si="121"/>
        <v>N.M.</v>
      </c>
      <c r="M409" s="9">
        <v>5500</v>
      </c>
      <c r="O409" s="9">
        <v>0</v>
      </c>
      <c r="Q409" s="9">
        <f t="shared" si="122"/>
        <v>5500</v>
      </c>
      <c r="S409" s="21" t="str">
        <f t="shared" si="123"/>
        <v>N.M.</v>
      </c>
      <c r="U409" s="9">
        <v>5500</v>
      </c>
      <c r="W409" s="9">
        <v>0</v>
      </c>
      <c r="Y409" s="9">
        <f t="shared" si="124"/>
        <v>5500</v>
      </c>
      <c r="AA409" s="21" t="str">
        <f t="shared" si="125"/>
        <v>N.M.</v>
      </c>
      <c r="AC409" s="9">
        <v>5500</v>
      </c>
      <c r="AE409" s="9">
        <v>0</v>
      </c>
      <c r="AG409" s="9">
        <f t="shared" si="126"/>
        <v>5500</v>
      </c>
      <c r="AI409" s="21" t="str">
        <f t="shared" si="127"/>
        <v>N.M.</v>
      </c>
    </row>
    <row r="410" spans="1:35" ht="12.75" outlineLevel="1">
      <c r="A410" s="1" t="s">
        <v>865</v>
      </c>
      <c r="B410" s="16" t="s">
        <v>866</v>
      </c>
      <c r="C410" s="1" t="s">
        <v>1379</v>
      </c>
      <c r="E410" s="5">
        <v>-91194.85</v>
      </c>
      <c r="G410" s="5">
        <v>-128980.134</v>
      </c>
      <c r="I410" s="9">
        <f t="shared" si="120"/>
        <v>37785.284</v>
      </c>
      <c r="K410" s="21">
        <f t="shared" si="121"/>
        <v>0.292954293255735</v>
      </c>
      <c r="M410" s="9">
        <v>-327180.526</v>
      </c>
      <c r="O410" s="9">
        <v>-308608.976</v>
      </c>
      <c r="Q410" s="9">
        <f t="shared" si="122"/>
        <v>-18571.54999999999</v>
      </c>
      <c r="S410" s="21">
        <f t="shared" si="123"/>
        <v>-0.06017825612434548</v>
      </c>
      <c r="U410" s="9">
        <v>-226581.69</v>
      </c>
      <c r="W410" s="9">
        <v>-196673.49</v>
      </c>
      <c r="Y410" s="9">
        <f t="shared" si="124"/>
        <v>-29908.20000000001</v>
      </c>
      <c r="AA410" s="21">
        <f t="shared" si="125"/>
        <v>-0.15207031715357272</v>
      </c>
      <c r="AC410" s="9">
        <v>-1215727.755</v>
      </c>
      <c r="AE410" s="9">
        <v>-1074471.645</v>
      </c>
      <c r="AG410" s="9">
        <f t="shared" si="126"/>
        <v>-141256.10999999987</v>
      </c>
      <c r="AI410" s="21">
        <f t="shared" si="127"/>
        <v>-0.1314656470064409</v>
      </c>
    </row>
    <row r="411" spans="1:35" ht="12.75" outlineLevel="1">
      <c r="A411" s="1" t="s">
        <v>867</v>
      </c>
      <c r="B411" s="16" t="s">
        <v>868</v>
      </c>
      <c r="C411" s="1" t="s">
        <v>1380</v>
      </c>
      <c r="E411" s="5">
        <v>-736.74</v>
      </c>
      <c r="G411" s="5">
        <v>-1231.126</v>
      </c>
      <c r="I411" s="9">
        <f t="shared" si="120"/>
        <v>494.38599999999997</v>
      </c>
      <c r="K411" s="21">
        <f t="shared" si="121"/>
        <v>0.401572219252944</v>
      </c>
      <c r="M411" s="9">
        <v>-2880.495</v>
      </c>
      <c r="O411" s="9">
        <v>-2718.3230000000003</v>
      </c>
      <c r="Q411" s="9">
        <f t="shared" si="122"/>
        <v>-162.17199999999957</v>
      </c>
      <c r="S411" s="21">
        <f t="shared" si="123"/>
        <v>-0.059658841131094265</v>
      </c>
      <c r="U411" s="9">
        <v>-1923.67</v>
      </c>
      <c r="W411" s="9">
        <v>-1852.5410000000002</v>
      </c>
      <c r="Y411" s="9">
        <f t="shared" si="124"/>
        <v>-71.1289999999999</v>
      </c>
      <c r="AA411" s="21">
        <f t="shared" si="125"/>
        <v>-0.038395371546432654</v>
      </c>
      <c r="AC411" s="9">
        <v>-12111.394</v>
      </c>
      <c r="AE411" s="9">
        <v>-14189.188000000002</v>
      </c>
      <c r="AG411" s="9">
        <f t="shared" si="126"/>
        <v>2077.7940000000017</v>
      </c>
      <c r="AI411" s="21">
        <f t="shared" si="127"/>
        <v>0.14643501798693495</v>
      </c>
    </row>
    <row r="412" spans="1:35" ht="12.75" outlineLevel="1">
      <c r="A412" s="1" t="s">
        <v>869</v>
      </c>
      <c r="B412" s="16" t="s">
        <v>870</v>
      </c>
      <c r="C412" s="1" t="s">
        <v>1381</v>
      </c>
      <c r="E412" s="5">
        <v>-960.26</v>
      </c>
      <c r="G412" s="5">
        <v>-933.66</v>
      </c>
      <c r="I412" s="9">
        <f t="shared" si="120"/>
        <v>-26.600000000000023</v>
      </c>
      <c r="K412" s="21">
        <f t="shared" si="121"/>
        <v>-0.028490028490028515</v>
      </c>
      <c r="M412" s="9">
        <v>-3373.1040000000003</v>
      </c>
      <c r="O412" s="9">
        <v>-2043.886</v>
      </c>
      <c r="Q412" s="9">
        <f t="shared" si="122"/>
        <v>-1329.2180000000003</v>
      </c>
      <c r="S412" s="21">
        <f t="shared" si="123"/>
        <v>-0.6503386196686118</v>
      </c>
      <c r="U412" s="9">
        <v>-2416.31</v>
      </c>
      <c r="W412" s="9">
        <v>-1407.881</v>
      </c>
      <c r="Y412" s="9">
        <f t="shared" si="124"/>
        <v>-1008.4289999999999</v>
      </c>
      <c r="AA412" s="21">
        <f t="shared" si="125"/>
        <v>-0.7162743157979969</v>
      </c>
      <c r="AC412" s="9">
        <v>-12418.426</v>
      </c>
      <c r="AE412" s="9">
        <v>-10722.304</v>
      </c>
      <c r="AG412" s="9">
        <f t="shared" si="126"/>
        <v>-1696.1219999999994</v>
      </c>
      <c r="AI412" s="21">
        <f t="shared" si="127"/>
        <v>-0.1581863375632699</v>
      </c>
    </row>
    <row r="413" spans="1:35" ht="12.75" outlineLevel="1">
      <c r="A413" s="1" t="s">
        <v>871</v>
      </c>
      <c r="B413" s="16" t="s">
        <v>872</v>
      </c>
      <c r="C413" s="1" t="s">
        <v>1382</v>
      </c>
      <c r="E413" s="5">
        <v>0</v>
      </c>
      <c r="G413" s="5">
        <v>0</v>
      </c>
      <c r="I413" s="9">
        <f t="shared" si="120"/>
        <v>0</v>
      </c>
      <c r="K413" s="21">
        <f t="shared" si="121"/>
        <v>0</v>
      </c>
      <c r="M413" s="9">
        <v>0</v>
      </c>
      <c r="O413" s="9">
        <v>1748.07</v>
      </c>
      <c r="Q413" s="9">
        <f t="shared" si="122"/>
        <v>-1748.07</v>
      </c>
      <c r="S413" s="21" t="str">
        <f t="shared" si="123"/>
        <v>N.M.</v>
      </c>
      <c r="U413" s="9">
        <v>0</v>
      </c>
      <c r="W413" s="9">
        <v>0</v>
      </c>
      <c r="Y413" s="9">
        <f t="shared" si="124"/>
        <v>0</v>
      </c>
      <c r="AA413" s="21">
        <f t="shared" si="125"/>
        <v>0</v>
      </c>
      <c r="AC413" s="9">
        <v>0</v>
      </c>
      <c r="AE413" s="9">
        <v>1748.07</v>
      </c>
      <c r="AG413" s="9">
        <f t="shared" si="126"/>
        <v>-1748.07</v>
      </c>
      <c r="AI413" s="21" t="str">
        <f t="shared" si="127"/>
        <v>N.M.</v>
      </c>
    </row>
    <row r="414" spans="1:35" ht="12.75" outlineLevel="1">
      <c r="A414" s="1" t="s">
        <v>873</v>
      </c>
      <c r="B414" s="16" t="s">
        <v>874</v>
      </c>
      <c r="C414" s="1" t="s">
        <v>1382</v>
      </c>
      <c r="E414" s="5">
        <v>0</v>
      </c>
      <c r="G414" s="5">
        <v>0</v>
      </c>
      <c r="I414" s="9">
        <f t="shared" si="120"/>
        <v>0</v>
      </c>
      <c r="K414" s="21">
        <f t="shared" si="121"/>
        <v>0</v>
      </c>
      <c r="M414" s="9">
        <v>0</v>
      </c>
      <c r="O414" s="9">
        <v>1250</v>
      </c>
      <c r="Q414" s="9">
        <f t="shared" si="122"/>
        <v>-1250</v>
      </c>
      <c r="S414" s="21" t="str">
        <f t="shared" si="123"/>
        <v>N.M.</v>
      </c>
      <c r="U414" s="9">
        <v>0</v>
      </c>
      <c r="W414" s="9">
        <v>0</v>
      </c>
      <c r="Y414" s="9">
        <f t="shared" si="124"/>
        <v>0</v>
      </c>
      <c r="AA414" s="21">
        <f t="shared" si="125"/>
        <v>0</v>
      </c>
      <c r="AC414" s="9">
        <v>1018.9300000000001</v>
      </c>
      <c r="AE414" s="9">
        <v>12500</v>
      </c>
      <c r="AG414" s="9">
        <f t="shared" si="126"/>
        <v>-11481.07</v>
      </c>
      <c r="AI414" s="21">
        <f t="shared" si="127"/>
        <v>-0.9184856</v>
      </c>
    </row>
    <row r="415" spans="1:35" ht="12.75" outlineLevel="1">
      <c r="A415" s="1" t="s">
        <v>875</v>
      </c>
      <c r="B415" s="16" t="s">
        <v>876</v>
      </c>
      <c r="C415" s="1" t="s">
        <v>1382</v>
      </c>
      <c r="E415" s="5">
        <v>0</v>
      </c>
      <c r="G415" s="5">
        <v>1002</v>
      </c>
      <c r="I415" s="9">
        <f t="shared" si="120"/>
        <v>-1002</v>
      </c>
      <c r="K415" s="21" t="str">
        <f t="shared" si="121"/>
        <v>N.M.</v>
      </c>
      <c r="M415" s="9">
        <v>998</v>
      </c>
      <c r="O415" s="9">
        <v>2004</v>
      </c>
      <c r="Q415" s="9">
        <f t="shared" si="122"/>
        <v>-1006</v>
      </c>
      <c r="S415" s="21">
        <f t="shared" si="123"/>
        <v>-0.501996007984032</v>
      </c>
      <c r="U415" s="9">
        <v>0</v>
      </c>
      <c r="W415" s="9">
        <v>2004</v>
      </c>
      <c r="Y415" s="9">
        <f t="shared" si="124"/>
        <v>-2004</v>
      </c>
      <c r="AA415" s="21" t="str">
        <f t="shared" si="125"/>
        <v>N.M.</v>
      </c>
      <c r="AC415" s="9">
        <v>10016</v>
      </c>
      <c r="AE415" s="9">
        <v>2004</v>
      </c>
      <c r="AG415" s="9">
        <f t="shared" si="126"/>
        <v>8012</v>
      </c>
      <c r="AI415" s="21">
        <f t="shared" si="127"/>
        <v>3.9980039920159682</v>
      </c>
    </row>
    <row r="416" spans="1:35" ht="12.75" outlineLevel="1">
      <c r="A416" s="1" t="s">
        <v>877</v>
      </c>
      <c r="B416" s="16" t="s">
        <v>878</v>
      </c>
      <c r="C416" s="1" t="s">
        <v>1382</v>
      </c>
      <c r="E416" s="5">
        <v>1002</v>
      </c>
      <c r="G416" s="5">
        <v>0</v>
      </c>
      <c r="I416" s="9">
        <f t="shared" si="120"/>
        <v>1002</v>
      </c>
      <c r="K416" s="21" t="str">
        <f t="shared" si="121"/>
        <v>N.M.</v>
      </c>
      <c r="M416" s="9">
        <v>2004</v>
      </c>
      <c r="O416" s="9">
        <v>0</v>
      </c>
      <c r="Q416" s="9">
        <f t="shared" si="122"/>
        <v>2004</v>
      </c>
      <c r="S416" s="21" t="str">
        <f t="shared" si="123"/>
        <v>N.M.</v>
      </c>
      <c r="U416" s="9">
        <v>2004</v>
      </c>
      <c r="W416" s="9">
        <v>0</v>
      </c>
      <c r="Y416" s="9">
        <f t="shared" si="124"/>
        <v>2004</v>
      </c>
      <c r="AA416" s="21" t="str">
        <f t="shared" si="125"/>
        <v>N.M.</v>
      </c>
      <c r="AC416" s="9">
        <v>2004</v>
      </c>
      <c r="AE416" s="9">
        <v>0</v>
      </c>
      <c r="AG416" s="9">
        <f t="shared" si="126"/>
        <v>2004</v>
      </c>
      <c r="AI416" s="21" t="str">
        <f t="shared" si="127"/>
        <v>N.M.</v>
      </c>
    </row>
    <row r="417" spans="1:68" s="16" customFormat="1" ht="12.75">
      <c r="A417" s="16" t="s">
        <v>38</v>
      </c>
      <c r="B417" s="114"/>
      <c r="C417" s="16" t="s">
        <v>39</v>
      </c>
      <c r="D417" s="9"/>
      <c r="E417" s="9">
        <v>1004761.2000000001</v>
      </c>
      <c r="F417" s="9"/>
      <c r="G417" s="9">
        <v>-646975.0340000001</v>
      </c>
      <c r="H417" s="9"/>
      <c r="I417" s="9">
        <f>+E417-G417</f>
        <v>1651736.2340000002</v>
      </c>
      <c r="J417" s="44" t="str">
        <f>IF((+E417-G417)=(I417),"  ",$AO$532)</f>
        <v>  </v>
      </c>
      <c r="K417" s="38">
        <f>IF(G417&lt;0,IF(I417=0,0,IF(OR(G417=0,E417=0),"N.M.",IF(ABS(I417/G417)&gt;=10,"N.M.",I417/(-G417)))),IF(I417=0,0,IF(OR(G417=0,E417=0),"N.M.",IF(ABS(I417/G417)&gt;=10,"N.M.",I417/G417))))</f>
        <v>2.553013867919979</v>
      </c>
      <c r="L417" s="45"/>
      <c r="M417" s="5">
        <v>2494713.315</v>
      </c>
      <c r="N417" s="9"/>
      <c r="O417" s="5">
        <v>1477570.6239999998</v>
      </c>
      <c r="P417" s="9"/>
      <c r="Q417" s="9">
        <f>(+M417-O417)</f>
        <v>1017142.6910000001</v>
      </c>
      <c r="R417" s="44" t="str">
        <f>IF((+M417-O417)=(Q417),"  ",$AO$532)</f>
        <v>  </v>
      </c>
      <c r="S417" s="38">
        <f>IF(O417&lt;0,IF(Q417=0,0,IF(OR(O417=0,M417=0),"N.M.",IF(ABS(Q417/O417)&gt;=10,"N.M.",Q417/(-O417)))),IF(Q417=0,0,IF(OR(O417=0,M417=0),"N.M.",IF(ABS(Q417/O417)&gt;=10,"N.M.",Q417/O417))))</f>
        <v>0.6883885443299124</v>
      </c>
      <c r="T417" s="45"/>
      <c r="U417" s="9">
        <v>1403056.4000000001</v>
      </c>
      <c r="V417" s="9"/>
      <c r="W417" s="9">
        <v>305103.53199999995</v>
      </c>
      <c r="X417" s="9"/>
      <c r="Y417" s="9">
        <f>(+U417-W417)</f>
        <v>1097952.8680000002</v>
      </c>
      <c r="Z417" s="44" t="str">
        <f>IF((+U417-W417)=(Y417),"  ",$AO$532)</f>
        <v>  </v>
      </c>
      <c r="AA417" s="38">
        <f>IF(W417&lt;0,IF(Y417=0,0,IF(OR(W417=0,U417=0),"N.M.",IF(ABS(Y417/W417)&gt;=10,"N.M.",Y417/(-W417)))),IF(Y417=0,0,IF(OR(W417=0,U417=0),"N.M.",IF(ABS(Y417/W417)&gt;=10,"N.M.",Y417/W417))))</f>
        <v>3.5986239189128773</v>
      </c>
      <c r="AB417" s="45"/>
      <c r="AC417" s="9">
        <v>10742170.748999998</v>
      </c>
      <c r="AD417" s="9"/>
      <c r="AE417" s="9">
        <v>10245544.705000004</v>
      </c>
      <c r="AF417" s="9"/>
      <c r="AG417" s="9">
        <f>(+AC417-AE417)</f>
        <v>496626.0439999942</v>
      </c>
      <c r="AH417" s="44" t="str">
        <f>IF((+AC417-AE417)=(AG417),"  ",$AO$532)</f>
        <v>  </v>
      </c>
      <c r="AI417" s="38">
        <f>IF(AE417&lt;0,IF(AG417=0,0,IF(OR(AE417=0,AC417=0),"N.M.",IF(ABS(AG417/AE417)&gt;=10,"N.M.",AG417/(-AE417)))),IF(AG417=0,0,IF(OR(AE417=0,AC417=0),"N.M.",IF(ABS(AG417/AE417)&gt;=10,"N.M.",AG417/AE417))))</f>
        <v>0.0484723905169856</v>
      </c>
      <c r="AJ417" s="9"/>
      <c r="AK417" s="9"/>
      <c r="AL417" s="9"/>
      <c r="AM417" s="9"/>
      <c r="AN417" s="9"/>
      <c r="AO417" s="9"/>
      <c r="AP417" s="115"/>
      <c r="AQ417" s="116"/>
      <c r="AR417" s="45"/>
      <c r="AS417" s="9"/>
      <c r="AT417" s="9"/>
      <c r="AU417" s="9"/>
      <c r="AV417" s="9"/>
      <c r="AW417" s="9"/>
      <c r="AX417" s="115"/>
      <c r="AY417" s="116"/>
      <c r="AZ417" s="45"/>
      <c r="BA417" s="9"/>
      <c r="BB417" s="9"/>
      <c r="BC417" s="9"/>
      <c r="BD417" s="115"/>
      <c r="BE417" s="116"/>
      <c r="BF417" s="45"/>
      <c r="BG417" s="9"/>
      <c r="BH417" s="86"/>
      <c r="BI417" s="9"/>
      <c r="BJ417" s="86"/>
      <c r="BK417" s="9"/>
      <c r="BL417" s="86"/>
      <c r="BM417" s="9"/>
      <c r="BN417" s="86"/>
      <c r="BO417" s="86"/>
      <c r="BP417" s="86"/>
    </row>
    <row r="418" spans="1:35" ht="12.75" outlineLevel="1">
      <c r="A418" s="1" t="s">
        <v>879</v>
      </c>
      <c r="B418" s="16" t="s">
        <v>880</v>
      </c>
      <c r="C418" s="1" t="s">
        <v>1383</v>
      </c>
      <c r="E418" s="5">
        <v>0</v>
      </c>
      <c r="G418" s="5">
        <v>0</v>
      </c>
      <c r="I418" s="9">
        <f aca="true" t="shared" si="128" ref="I418:I423">+E418-G418</f>
        <v>0</v>
      </c>
      <c r="K418" s="21">
        <f aca="true" t="shared" si="129" ref="K418:K423">IF(G418&lt;0,IF(I418=0,0,IF(OR(G418=0,E418=0),"N.M.",IF(ABS(I418/G418)&gt;=10,"N.M.",I418/(-G418)))),IF(I418=0,0,IF(OR(G418=0,E418=0),"N.M.",IF(ABS(I418/G418)&gt;=10,"N.M.",I418/G418))))</f>
        <v>0</v>
      </c>
      <c r="M418" s="9">
        <v>37246</v>
      </c>
      <c r="O418" s="9">
        <v>0</v>
      </c>
      <c r="Q418" s="9">
        <f aca="true" t="shared" si="130" ref="Q418:Q423">(+M418-O418)</f>
        <v>37246</v>
      </c>
      <c r="S418" s="21" t="str">
        <f aca="true" t="shared" si="131" ref="S418:S423">IF(O418&lt;0,IF(Q418=0,0,IF(OR(O418=0,M418=0),"N.M.",IF(ABS(Q418/O418)&gt;=10,"N.M.",Q418/(-O418)))),IF(Q418=0,0,IF(OR(O418=0,M418=0),"N.M.",IF(ABS(Q418/O418)&gt;=10,"N.M.",Q418/O418))))</f>
        <v>N.M.</v>
      </c>
      <c r="U418" s="9">
        <v>0</v>
      </c>
      <c r="W418" s="9">
        <v>0</v>
      </c>
      <c r="Y418" s="9">
        <f aca="true" t="shared" si="132" ref="Y418:Y423">(+U418-W418)</f>
        <v>0</v>
      </c>
      <c r="AA418" s="21">
        <f aca="true" t="shared" si="133" ref="AA418:AA423">IF(W418&lt;0,IF(Y418=0,0,IF(OR(W418=0,U418=0),"N.M.",IF(ABS(Y418/W418)&gt;=10,"N.M.",Y418/(-W418)))),IF(Y418=0,0,IF(OR(W418=0,U418=0),"N.M.",IF(ABS(Y418/W418)&gt;=10,"N.M.",Y418/W418))))</f>
        <v>0</v>
      </c>
      <c r="AC418" s="9">
        <v>36658</v>
      </c>
      <c r="AE418" s="9">
        <v>0</v>
      </c>
      <c r="AG418" s="9">
        <f aca="true" t="shared" si="134" ref="AG418:AG423">(+AC418-AE418)</f>
        <v>36658</v>
      </c>
      <c r="AI418" s="21" t="str">
        <f aca="true" t="shared" si="135" ref="AI418:AI423">IF(AE418&lt;0,IF(AG418=0,0,IF(OR(AE418=0,AC418=0),"N.M.",IF(ABS(AG418/AE418)&gt;=10,"N.M.",AG418/(-AE418)))),IF(AG418=0,0,IF(OR(AE418=0,AC418=0),"N.M.",IF(ABS(AG418/AE418)&gt;=10,"N.M.",AG418/AE418))))</f>
        <v>N.M.</v>
      </c>
    </row>
    <row r="419" spans="1:35" ht="12.75" outlineLevel="1">
      <c r="A419" s="1" t="s">
        <v>881</v>
      </c>
      <c r="B419" s="16" t="s">
        <v>882</v>
      </c>
      <c r="C419" s="1" t="s">
        <v>1383</v>
      </c>
      <c r="E419" s="5">
        <v>0</v>
      </c>
      <c r="G419" s="5">
        <v>0</v>
      </c>
      <c r="I419" s="9">
        <f t="shared" si="128"/>
        <v>0</v>
      </c>
      <c r="K419" s="21">
        <f t="shared" si="129"/>
        <v>0</v>
      </c>
      <c r="M419" s="9">
        <v>0</v>
      </c>
      <c r="O419" s="9">
        <v>0</v>
      </c>
      <c r="Q419" s="9">
        <f t="shared" si="130"/>
        <v>0</v>
      </c>
      <c r="S419" s="21">
        <f t="shared" si="131"/>
        <v>0</v>
      </c>
      <c r="U419" s="9">
        <v>0</v>
      </c>
      <c r="W419" s="9">
        <v>0</v>
      </c>
      <c r="Y419" s="9">
        <f t="shared" si="132"/>
        <v>0</v>
      </c>
      <c r="AA419" s="21">
        <f t="shared" si="133"/>
        <v>0</v>
      </c>
      <c r="AC419" s="9">
        <v>0</v>
      </c>
      <c r="AE419" s="9">
        <v>29977</v>
      </c>
      <c r="AG419" s="9">
        <f t="shared" si="134"/>
        <v>-29977</v>
      </c>
      <c r="AI419" s="21" t="str">
        <f t="shared" si="135"/>
        <v>N.M.</v>
      </c>
    </row>
    <row r="420" spans="1:35" ht="12.75" outlineLevel="1">
      <c r="A420" s="1" t="s">
        <v>883</v>
      </c>
      <c r="B420" s="16" t="s">
        <v>884</v>
      </c>
      <c r="C420" s="1" t="s">
        <v>1383</v>
      </c>
      <c r="E420" s="5">
        <v>0</v>
      </c>
      <c r="G420" s="5">
        <v>0</v>
      </c>
      <c r="I420" s="9">
        <f t="shared" si="128"/>
        <v>0</v>
      </c>
      <c r="K420" s="21">
        <f t="shared" si="129"/>
        <v>0</v>
      </c>
      <c r="M420" s="9">
        <v>0</v>
      </c>
      <c r="O420" s="9">
        <v>0</v>
      </c>
      <c r="Q420" s="9">
        <f t="shared" si="130"/>
        <v>0</v>
      </c>
      <c r="S420" s="21">
        <f t="shared" si="131"/>
        <v>0</v>
      </c>
      <c r="U420" s="9">
        <v>0</v>
      </c>
      <c r="W420" s="9">
        <v>0</v>
      </c>
      <c r="Y420" s="9">
        <f t="shared" si="132"/>
        <v>0</v>
      </c>
      <c r="AA420" s="21">
        <f t="shared" si="133"/>
        <v>0</v>
      </c>
      <c r="AC420" s="9">
        <v>0</v>
      </c>
      <c r="AE420" s="9">
        <v>-267892</v>
      </c>
      <c r="AG420" s="9">
        <f t="shared" si="134"/>
        <v>267892</v>
      </c>
      <c r="AI420" s="21" t="str">
        <f t="shared" si="135"/>
        <v>N.M.</v>
      </c>
    </row>
    <row r="421" spans="1:35" ht="12.75" outlineLevel="1">
      <c r="A421" s="1" t="s">
        <v>885</v>
      </c>
      <c r="B421" s="16" t="s">
        <v>886</v>
      </c>
      <c r="C421" s="1" t="s">
        <v>1383</v>
      </c>
      <c r="E421" s="5">
        <v>0</v>
      </c>
      <c r="G421" s="5">
        <v>0</v>
      </c>
      <c r="I421" s="9">
        <f t="shared" si="128"/>
        <v>0</v>
      </c>
      <c r="K421" s="21">
        <f t="shared" si="129"/>
        <v>0</v>
      </c>
      <c r="M421" s="9">
        <v>0</v>
      </c>
      <c r="O421" s="9">
        <v>215019</v>
      </c>
      <c r="Q421" s="9">
        <f t="shared" si="130"/>
        <v>-215019</v>
      </c>
      <c r="S421" s="21" t="str">
        <f t="shared" si="131"/>
        <v>N.M.</v>
      </c>
      <c r="U421" s="9">
        <v>0</v>
      </c>
      <c r="W421" s="9">
        <v>0</v>
      </c>
      <c r="Y421" s="9">
        <f t="shared" si="132"/>
        <v>0</v>
      </c>
      <c r="AA421" s="21">
        <f t="shared" si="133"/>
        <v>0</v>
      </c>
      <c r="AC421" s="9">
        <v>-525794.1</v>
      </c>
      <c r="AE421" s="9">
        <v>740310</v>
      </c>
      <c r="AG421" s="9">
        <f t="shared" si="134"/>
        <v>-1266104.1</v>
      </c>
      <c r="AI421" s="21">
        <f t="shared" si="135"/>
        <v>-1.710235036673826</v>
      </c>
    </row>
    <row r="422" spans="1:35" ht="12.75" outlineLevel="1">
      <c r="A422" s="1" t="s">
        <v>887</v>
      </c>
      <c r="B422" s="16" t="s">
        <v>888</v>
      </c>
      <c r="C422" s="1" t="s">
        <v>1383</v>
      </c>
      <c r="E422" s="5">
        <v>0</v>
      </c>
      <c r="G422" s="5">
        <v>30652.61</v>
      </c>
      <c r="I422" s="9">
        <f t="shared" si="128"/>
        <v>-30652.61</v>
      </c>
      <c r="K422" s="21" t="str">
        <f t="shared" si="129"/>
        <v>N.M.</v>
      </c>
      <c r="M422" s="9">
        <v>406393.63</v>
      </c>
      <c r="O422" s="9">
        <v>500252.61</v>
      </c>
      <c r="Q422" s="9">
        <f t="shared" si="130"/>
        <v>-93858.97999999998</v>
      </c>
      <c r="S422" s="21">
        <f t="shared" si="131"/>
        <v>-0.1876231690225464</v>
      </c>
      <c r="U422" s="9">
        <v>0</v>
      </c>
      <c r="W422" s="9">
        <v>500252.61</v>
      </c>
      <c r="Y422" s="9">
        <f t="shared" si="132"/>
        <v>-500252.61</v>
      </c>
      <c r="AA422" s="21" t="str">
        <f t="shared" si="133"/>
        <v>N.M.</v>
      </c>
      <c r="AC422" s="9">
        <v>1560278.53</v>
      </c>
      <c r="AE422" s="9">
        <v>500252.61</v>
      </c>
      <c r="AG422" s="9">
        <f t="shared" si="134"/>
        <v>1060025.92</v>
      </c>
      <c r="AI422" s="21">
        <f t="shared" si="135"/>
        <v>2.118981288273538</v>
      </c>
    </row>
    <row r="423" spans="1:35" ht="12.75" outlineLevel="1">
      <c r="A423" s="1" t="s">
        <v>889</v>
      </c>
      <c r="B423" s="16" t="s">
        <v>890</v>
      </c>
      <c r="C423" s="1" t="s">
        <v>1383</v>
      </c>
      <c r="E423" s="5">
        <v>-302487.3</v>
      </c>
      <c r="G423" s="5">
        <v>0</v>
      </c>
      <c r="I423" s="9">
        <f t="shared" si="128"/>
        <v>-302487.3</v>
      </c>
      <c r="K423" s="21" t="str">
        <f t="shared" si="129"/>
        <v>N.M.</v>
      </c>
      <c r="M423" s="9">
        <v>-994696.98</v>
      </c>
      <c r="O423" s="9">
        <v>0</v>
      </c>
      <c r="Q423" s="9">
        <f t="shared" si="130"/>
        <v>-994696.98</v>
      </c>
      <c r="S423" s="21" t="str">
        <f t="shared" si="131"/>
        <v>N.M.</v>
      </c>
      <c r="U423" s="9">
        <v>-994696.98</v>
      </c>
      <c r="W423" s="9">
        <v>0</v>
      </c>
      <c r="Y423" s="9">
        <f t="shared" si="132"/>
        <v>-994696.98</v>
      </c>
      <c r="AA423" s="21" t="str">
        <f t="shared" si="133"/>
        <v>N.M.</v>
      </c>
      <c r="AC423" s="9">
        <v>-994696.98</v>
      </c>
      <c r="AE423" s="9">
        <v>0</v>
      </c>
      <c r="AG423" s="9">
        <f t="shared" si="134"/>
        <v>-994696.98</v>
      </c>
      <c r="AI423" s="21" t="str">
        <f t="shared" si="135"/>
        <v>N.M.</v>
      </c>
    </row>
    <row r="424" spans="1:68" s="16" customFormat="1" ht="12.75">
      <c r="A424" s="16" t="s">
        <v>40</v>
      </c>
      <c r="B424" s="114"/>
      <c r="C424" s="16" t="s">
        <v>94</v>
      </c>
      <c r="D424" s="9"/>
      <c r="E424" s="9">
        <v>-302487.3</v>
      </c>
      <c r="F424" s="9"/>
      <c r="G424" s="9">
        <v>30652.61</v>
      </c>
      <c r="H424" s="9"/>
      <c r="I424" s="9">
        <f aca="true" t="shared" si="136" ref="I424:I430">+E424-G424</f>
        <v>-333139.91</v>
      </c>
      <c r="J424" s="44" t="str">
        <f>IF((+E424-G424)=(I424),"  ",$AO$532)</f>
        <v>  </v>
      </c>
      <c r="K424" s="38" t="str">
        <f aca="true" t="shared" si="137" ref="K424:K430">IF(G424&lt;0,IF(I424=0,0,IF(OR(G424=0,E424=0),"N.M.",IF(ABS(I424/G424)&gt;=10,"N.M.",I424/(-G424)))),IF(I424=0,0,IF(OR(G424=0,E424=0),"N.M.",IF(ABS(I424/G424)&gt;=10,"N.M.",I424/G424))))</f>
        <v>N.M.</v>
      </c>
      <c r="L424" s="45"/>
      <c r="M424" s="5">
        <v>-551057.35</v>
      </c>
      <c r="N424" s="9"/>
      <c r="O424" s="5">
        <v>715271.61</v>
      </c>
      <c r="P424" s="9"/>
      <c r="Q424" s="9">
        <f aca="true" t="shared" si="138" ref="Q424:Q430">(+M424-O424)</f>
        <v>-1266328.96</v>
      </c>
      <c r="R424" s="44" t="str">
        <f>IF((+M424-O424)=(Q424),"  ",$AO$532)</f>
        <v>  </v>
      </c>
      <c r="S424" s="38">
        <f aca="true" t="shared" si="139" ref="S424:S430">IF(O424&lt;0,IF(Q424=0,0,IF(OR(O424=0,M424=0),"N.M.",IF(ABS(Q424/O424)&gt;=10,"N.M.",Q424/(-O424)))),IF(Q424=0,0,IF(OR(O424=0,M424=0),"N.M.",IF(ABS(Q424/O424)&gt;=10,"N.M.",Q424/O424))))</f>
        <v>-1.7704169189659296</v>
      </c>
      <c r="T424" s="45"/>
      <c r="U424" s="9">
        <v>-994696.98</v>
      </c>
      <c r="V424" s="9"/>
      <c r="W424" s="9">
        <v>500252.61</v>
      </c>
      <c r="X424" s="9"/>
      <c r="Y424" s="9">
        <f aca="true" t="shared" si="140" ref="Y424:Y430">(+U424-W424)</f>
        <v>-1494949.5899999999</v>
      </c>
      <c r="Z424" s="44" t="str">
        <f>IF((+U424-W424)=(Y424),"  ",$AO$532)</f>
        <v>  </v>
      </c>
      <c r="AA424" s="38">
        <f aca="true" t="shared" si="141" ref="AA424:AA430">IF(W424&lt;0,IF(Y424=0,0,IF(OR(W424=0,U424=0),"N.M.",IF(ABS(Y424/W424)&gt;=10,"N.M.",Y424/(-W424)))),IF(Y424=0,0,IF(OR(W424=0,U424=0),"N.M.",IF(ABS(Y424/W424)&gt;=10,"N.M.",Y424/W424))))</f>
        <v>-2.988389385914448</v>
      </c>
      <c r="AB424" s="45"/>
      <c r="AC424" s="9">
        <v>76445.45000000019</v>
      </c>
      <c r="AD424" s="9"/>
      <c r="AE424" s="9">
        <v>1002647.61</v>
      </c>
      <c r="AF424" s="9"/>
      <c r="AG424" s="9">
        <f aca="true" t="shared" si="142" ref="AG424:AG430">(+AC424-AE424)</f>
        <v>-926202.1599999998</v>
      </c>
      <c r="AH424" s="44" t="str">
        <f>IF((+AC424-AE424)=(AG424),"  ",$AO$532)</f>
        <v>  </v>
      </c>
      <c r="AI424" s="38">
        <f aca="true" t="shared" si="143" ref="AI424:AI430">IF(AE424&lt;0,IF(AG424=0,0,IF(OR(AE424=0,AC424=0),"N.M.",IF(ABS(AG424/AE424)&gt;=10,"N.M.",AG424/(-AE424)))),IF(AG424=0,0,IF(OR(AE424=0,AC424=0),"N.M.",IF(ABS(AG424/AE424)&gt;=10,"N.M.",AG424/AE424))))</f>
        <v>-0.9237564132826286</v>
      </c>
      <c r="AJ424" s="9"/>
      <c r="AK424" s="9"/>
      <c r="AL424" s="9"/>
      <c r="AM424" s="9"/>
      <c r="AN424" s="9"/>
      <c r="AO424" s="9"/>
      <c r="AP424" s="115"/>
      <c r="AQ424" s="116"/>
      <c r="AR424" s="45"/>
      <c r="AS424" s="9"/>
      <c r="AT424" s="9"/>
      <c r="AU424" s="9"/>
      <c r="AV424" s="9"/>
      <c r="AW424" s="9"/>
      <c r="AX424" s="115"/>
      <c r="AY424" s="116"/>
      <c r="AZ424" s="45"/>
      <c r="BA424" s="9"/>
      <c r="BB424" s="9"/>
      <c r="BC424" s="9"/>
      <c r="BD424" s="115"/>
      <c r="BE424" s="116"/>
      <c r="BF424" s="45"/>
      <c r="BG424" s="9"/>
      <c r="BH424" s="86"/>
      <c r="BI424" s="9"/>
      <c r="BJ424" s="86"/>
      <c r="BK424" s="9"/>
      <c r="BL424" s="86"/>
      <c r="BM424" s="9"/>
      <c r="BN424" s="86"/>
      <c r="BO424" s="86"/>
      <c r="BP424" s="86"/>
    </row>
    <row r="425" spans="1:35" ht="12.75" outlineLevel="1">
      <c r="A425" s="1" t="s">
        <v>891</v>
      </c>
      <c r="B425" s="16" t="s">
        <v>892</v>
      </c>
      <c r="C425" s="1" t="s">
        <v>1384</v>
      </c>
      <c r="E425" s="5">
        <v>-1505331.05</v>
      </c>
      <c r="G425" s="5">
        <v>2195571.92</v>
      </c>
      <c r="I425" s="9">
        <f t="shared" si="136"/>
        <v>-3700902.9699999997</v>
      </c>
      <c r="K425" s="21">
        <f t="shared" si="137"/>
        <v>-1.6856213801459075</v>
      </c>
      <c r="M425" s="9">
        <v>-3748939.44</v>
      </c>
      <c r="O425" s="9">
        <v>6201547.61</v>
      </c>
      <c r="Q425" s="9">
        <f t="shared" si="138"/>
        <v>-9950487.05</v>
      </c>
      <c r="S425" s="21">
        <f t="shared" si="139"/>
        <v>-1.6045167554554984</v>
      </c>
      <c r="U425" s="9">
        <v>-5858186.21</v>
      </c>
      <c r="W425" s="9">
        <v>4928298.58</v>
      </c>
      <c r="Y425" s="9">
        <f t="shared" si="140"/>
        <v>-10786484.79</v>
      </c>
      <c r="AA425" s="21">
        <f t="shared" si="141"/>
        <v>-2.188683298080531</v>
      </c>
      <c r="AC425" s="9">
        <v>-8301283.23</v>
      </c>
      <c r="AE425" s="9">
        <v>9490081.379999999</v>
      </c>
      <c r="AG425" s="9">
        <f t="shared" si="142"/>
        <v>-17791364.61</v>
      </c>
      <c r="AI425" s="21">
        <f t="shared" si="143"/>
        <v>-1.8747325652543563</v>
      </c>
    </row>
    <row r="426" spans="1:35" ht="12.75" outlineLevel="1">
      <c r="A426" s="1" t="s">
        <v>893</v>
      </c>
      <c r="B426" s="16" t="s">
        <v>894</v>
      </c>
      <c r="C426" s="1" t="s">
        <v>1385</v>
      </c>
      <c r="E426" s="5">
        <v>3044740.86</v>
      </c>
      <c r="G426" s="5">
        <v>2322728.12</v>
      </c>
      <c r="I426" s="9">
        <f t="shared" si="136"/>
        <v>722012.7399999998</v>
      </c>
      <c r="K426" s="21">
        <f t="shared" si="137"/>
        <v>0.3108468588222025</v>
      </c>
      <c r="M426" s="9">
        <v>19428466.6</v>
      </c>
      <c r="O426" s="9">
        <v>12383108.27</v>
      </c>
      <c r="Q426" s="9">
        <f t="shared" si="138"/>
        <v>7045358.330000002</v>
      </c>
      <c r="S426" s="21">
        <f t="shared" si="139"/>
        <v>0.5689491019850383</v>
      </c>
      <c r="U426" s="9">
        <v>14028460.43</v>
      </c>
      <c r="W426" s="9">
        <v>3962704.46</v>
      </c>
      <c r="Y426" s="9">
        <f t="shared" si="140"/>
        <v>10065755.969999999</v>
      </c>
      <c r="AA426" s="21">
        <f t="shared" si="141"/>
        <v>2.540122805423647</v>
      </c>
      <c r="AC426" s="9">
        <v>69225754.52000001</v>
      </c>
      <c r="AE426" s="9">
        <v>52246219.65</v>
      </c>
      <c r="AG426" s="9">
        <f t="shared" si="142"/>
        <v>16979534.870000012</v>
      </c>
      <c r="AI426" s="21">
        <f t="shared" si="143"/>
        <v>0.3249906880104772</v>
      </c>
    </row>
    <row r="427" spans="1:35" ht="12.75" outlineLevel="1">
      <c r="A427" s="1" t="s">
        <v>895</v>
      </c>
      <c r="B427" s="16" t="s">
        <v>896</v>
      </c>
      <c r="C427" s="1" t="s">
        <v>1386</v>
      </c>
      <c r="E427" s="5">
        <v>-1934977.19</v>
      </c>
      <c r="G427" s="5">
        <v>-3530258.65</v>
      </c>
      <c r="I427" s="9">
        <f t="shared" si="136"/>
        <v>1595281.46</v>
      </c>
      <c r="K427" s="21">
        <f t="shared" si="137"/>
        <v>0.451887982768628</v>
      </c>
      <c r="M427" s="9">
        <v>-18123494.9</v>
      </c>
      <c r="O427" s="9">
        <v>-11922048.559999999</v>
      </c>
      <c r="Q427" s="9">
        <f t="shared" si="138"/>
        <v>-6201446.34</v>
      </c>
      <c r="S427" s="21">
        <f t="shared" si="139"/>
        <v>-0.5201661701669835</v>
      </c>
      <c r="U427" s="9">
        <v>-5331962.16</v>
      </c>
      <c r="W427" s="9">
        <v>-5868836.26</v>
      </c>
      <c r="Y427" s="9">
        <f t="shared" si="140"/>
        <v>536874.0999999996</v>
      </c>
      <c r="AA427" s="21">
        <f t="shared" si="141"/>
        <v>0.09147880026218344</v>
      </c>
      <c r="AC427" s="9">
        <v>-53592026.59</v>
      </c>
      <c r="AE427" s="9">
        <v>-49654598.97</v>
      </c>
      <c r="AG427" s="9">
        <f t="shared" si="142"/>
        <v>-3937427.620000005</v>
      </c>
      <c r="AI427" s="21">
        <f t="shared" si="143"/>
        <v>-0.07929633310257717</v>
      </c>
    </row>
    <row r="428" spans="1:35" ht="12.75" outlineLevel="1">
      <c r="A428" s="1" t="s">
        <v>897</v>
      </c>
      <c r="B428" s="16" t="s">
        <v>898</v>
      </c>
      <c r="C428" s="1" t="s">
        <v>1387</v>
      </c>
      <c r="E428" s="5">
        <v>-68496</v>
      </c>
      <c r="G428" s="5">
        <v>-73914</v>
      </c>
      <c r="I428" s="9">
        <f t="shared" si="136"/>
        <v>5418</v>
      </c>
      <c r="K428" s="21">
        <f t="shared" si="137"/>
        <v>0.07330140433476744</v>
      </c>
      <c r="M428" s="9">
        <v>-199124</v>
      </c>
      <c r="O428" s="9">
        <v>-222030</v>
      </c>
      <c r="Q428" s="9">
        <f t="shared" si="138"/>
        <v>22906</v>
      </c>
      <c r="S428" s="21">
        <f t="shared" si="139"/>
        <v>0.10316623879655902</v>
      </c>
      <c r="U428" s="9">
        <v>-136992</v>
      </c>
      <c r="W428" s="9">
        <v>-147828</v>
      </c>
      <c r="Y428" s="9">
        <f t="shared" si="140"/>
        <v>10836</v>
      </c>
      <c r="AA428" s="21">
        <f t="shared" si="141"/>
        <v>0.07330140433476744</v>
      </c>
      <c r="AC428" s="9">
        <v>-864350</v>
      </c>
      <c r="AE428" s="9">
        <v>-889848</v>
      </c>
      <c r="AG428" s="9">
        <f t="shared" si="142"/>
        <v>25498</v>
      </c>
      <c r="AI428" s="21">
        <f t="shared" si="143"/>
        <v>0.028654331975798114</v>
      </c>
    </row>
    <row r="429" spans="1:68" s="90" customFormat="1" ht="12.75">
      <c r="A429" s="90" t="s">
        <v>41</v>
      </c>
      <c r="B429" s="91"/>
      <c r="C429" s="77" t="s">
        <v>1388</v>
      </c>
      <c r="D429" s="105"/>
      <c r="E429" s="105">
        <v>-464063.3800000001</v>
      </c>
      <c r="F429" s="105"/>
      <c r="G429" s="105">
        <v>914127.3900000001</v>
      </c>
      <c r="H429" s="105"/>
      <c r="I429" s="9">
        <f t="shared" si="136"/>
        <v>-1378190.7700000003</v>
      </c>
      <c r="J429" s="37" t="str">
        <f>IF((+E429-G429)=(I429),"  ",$AO$532)</f>
        <v>  </v>
      </c>
      <c r="K429" s="38">
        <f t="shared" si="137"/>
        <v>-1.5076572314499843</v>
      </c>
      <c r="L429" s="39"/>
      <c r="M429" s="5">
        <v>-2643091.740000002</v>
      </c>
      <c r="N429" s="9"/>
      <c r="O429" s="5">
        <v>6440577.320000002</v>
      </c>
      <c r="P429" s="9"/>
      <c r="Q429" s="9">
        <f t="shared" si="138"/>
        <v>-9083669.060000004</v>
      </c>
      <c r="R429" s="37" t="str">
        <f>IF((+M429-O429)=(Q429),"  ",$AO$532)</f>
        <v>  </v>
      </c>
      <c r="S429" s="38">
        <f t="shared" si="139"/>
        <v>-1.4103811830334492</v>
      </c>
      <c r="T429" s="39"/>
      <c r="U429" s="9">
        <v>2701320.0599999996</v>
      </c>
      <c r="V429" s="9"/>
      <c r="W429" s="9">
        <v>2874338.7799999993</v>
      </c>
      <c r="X429" s="9"/>
      <c r="Y429" s="9">
        <f t="shared" si="140"/>
        <v>-173018.71999999974</v>
      </c>
      <c r="Z429" s="37" t="str">
        <f>IF((+U429-W429)=(Y429),"  ",$AO$532)</f>
        <v>  </v>
      </c>
      <c r="AA429" s="38">
        <f t="shared" si="141"/>
        <v>-0.060194268401444234</v>
      </c>
      <c r="AB429" s="39"/>
      <c r="AC429" s="9">
        <v>6468094.699999999</v>
      </c>
      <c r="AD429" s="9"/>
      <c r="AE429" s="9">
        <v>11191854.059999993</v>
      </c>
      <c r="AF429" s="9"/>
      <c r="AG429" s="9">
        <f t="shared" si="142"/>
        <v>-4723759.359999994</v>
      </c>
      <c r="AH429" s="37" t="str">
        <f>IF((+AC429-AE429)=(AG429),"  ",$AO$532)</f>
        <v>  </v>
      </c>
      <c r="AI429" s="38">
        <f t="shared" si="143"/>
        <v>-0.42207120774410783</v>
      </c>
      <c r="AJ429" s="105"/>
      <c r="AK429" s="105"/>
      <c r="AL429" s="105"/>
      <c r="AM429" s="105"/>
      <c r="AN429" s="105"/>
      <c r="AO429" s="105"/>
      <c r="AP429" s="106"/>
      <c r="AQ429" s="107"/>
      <c r="AR429" s="108"/>
      <c r="AS429" s="105"/>
      <c r="AT429" s="105"/>
      <c r="AU429" s="105"/>
      <c r="AV429" s="105"/>
      <c r="AW429" s="105"/>
      <c r="AX429" s="106"/>
      <c r="AY429" s="107"/>
      <c r="AZ429" s="108"/>
      <c r="BA429" s="105"/>
      <c r="BB429" s="105"/>
      <c r="BC429" s="105"/>
      <c r="BD429" s="106"/>
      <c r="BE429" s="107"/>
      <c r="BF429" s="108"/>
      <c r="BG429" s="105"/>
      <c r="BH429" s="109"/>
      <c r="BI429" s="105"/>
      <c r="BJ429" s="109"/>
      <c r="BK429" s="105"/>
      <c r="BL429" s="109"/>
      <c r="BM429" s="105"/>
      <c r="BN429" s="97"/>
      <c r="BO429" s="97"/>
      <c r="BP429" s="97"/>
    </row>
    <row r="430" spans="1:68" s="17" customFormat="1" ht="12.75">
      <c r="A430" s="17" t="s">
        <v>42</v>
      </c>
      <c r="B430" s="98"/>
      <c r="C430" s="17" t="s">
        <v>43</v>
      </c>
      <c r="D430" s="18"/>
      <c r="E430" s="18">
        <v>56160331.168000005</v>
      </c>
      <c r="F430" s="18"/>
      <c r="G430" s="18">
        <v>50848424.149000004</v>
      </c>
      <c r="H430" s="18"/>
      <c r="I430" s="18">
        <f t="shared" si="136"/>
        <v>5311907.019000001</v>
      </c>
      <c r="J430" s="37" t="str">
        <f>IF((+E430-G430)=(I430),"  ",$AO$532)</f>
        <v>  </v>
      </c>
      <c r="K430" s="40">
        <f t="shared" si="137"/>
        <v>0.10446551899887081</v>
      </c>
      <c r="L430" s="39"/>
      <c r="M430" s="8">
        <v>171146625.50600013</v>
      </c>
      <c r="N430" s="18"/>
      <c r="O430" s="8">
        <v>168117619.94800013</v>
      </c>
      <c r="P430" s="18"/>
      <c r="Q430" s="18">
        <f t="shared" si="138"/>
        <v>3029005.5579999983</v>
      </c>
      <c r="R430" s="37" t="str">
        <f>IF((+M430-O430)=(Q430),"  ",$AO$532)</f>
        <v>  </v>
      </c>
      <c r="S430" s="40">
        <f t="shared" si="139"/>
        <v>0.018017180822193946</v>
      </c>
      <c r="T430" s="39"/>
      <c r="U430" s="18">
        <v>118399226.72500001</v>
      </c>
      <c r="V430" s="18"/>
      <c r="W430" s="18">
        <v>107394555.533</v>
      </c>
      <c r="X430" s="18"/>
      <c r="Y430" s="18">
        <f t="shared" si="140"/>
        <v>11004671.192000002</v>
      </c>
      <c r="Z430" s="37" t="str">
        <f>IF((+U430-W430)=(Y430),"  ",$AO$532)</f>
        <v>  </v>
      </c>
      <c r="AA430" s="40">
        <f t="shared" si="141"/>
        <v>0.10246954454426235</v>
      </c>
      <c r="AB430" s="39"/>
      <c r="AC430" s="18">
        <v>645176464.7509997</v>
      </c>
      <c r="AD430" s="18"/>
      <c r="AE430" s="18">
        <v>567724268.9650003</v>
      </c>
      <c r="AF430" s="18"/>
      <c r="AG430" s="18">
        <f t="shared" si="142"/>
        <v>77452195.78599942</v>
      </c>
      <c r="AH430" s="37" t="str">
        <f>IF((+AC430-AE430)=(AG430),"  ",$AO$532)</f>
        <v>  </v>
      </c>
      <c r="AI430" s="40">
        <f t="shared" si="143"/>
        <v>0.1364257263956674</v>
      </c>
      <c r="AJ430" s="18"/>
      <c r="AK430" s="18"/>
      <c r="AL430" s="18"/>
      <c r="AM430" s="18"/>
      <c r="AN430" s="18"/>
      <c r="AO430" s="18"/>
      <c r="AP430" s="85"/>
      <c r="AQ430" s="117"/>
      <c r="AR430" s="39"/>
      <c r="AS430" s="18"/>
      <c r="AT430" s="18"/>
      <c r="AU430" s="18"/>
      <c r="AV430" s="18"/>
      <c r="AW430" s="18"/>
      <c r="AX430" s="85"/>
      <c r="AY430" s="117"/>
      <c r="AZ430" s="39"/>
      <c r="BA430" s="18"/>
      <c r="BB430" s="18"/>
      <c r="BC430" s="18"/>
      <c r="BD430" s="85"/>
      <c r="BE430" s="117"/>
      <c r="BF430" s="39"/>
      <c r="BG430" s="18"/>
      <c r="BH430" s="104"/>
      <c r="BI430" s="18"/>
      <c r="BJ430" s="104"/>
      <c r="BK430" s="18"/>
      <c r="BL430" s="104"/>
      <c r="BM430" s="18"/>
      <c r="BN430" s="104"/>
      <c r="BO430" s="104"/>
      <c r="BP430" s="104"/>
    </row>
    <row r="431" spans="5:53" ht="12.75">
      <c r="E431" s="41" t="str">
        <f>IF(ABS(E141+E170+E176+E335+E369+E376+E417+E424+E429-E430)&gt;$AO$528,$AO$531," ")</f>
        <v> </v>
      </c>
      <c r="F431" s="27"/>
      <c r="G431" s="41" t="str">
        <f>IF(ABS(G141+G170+G176+G335+G369+G376+G417+G424+G429-G430)&gt;$AO$528,$AO$531," ")</f>
        <v> </v>
      </c>
      <c r="H431" s="42"/>
      <c r="I431" s="41" t="str">
        <f>IF(ABS(I141+I170+I176+I335+I369+I376+I417+I424+I429-I430)&gt;$AO$528,$AO$531," ")</f>
        <v> </v>
      </c>
      <c r="M431" s="41" t="str">
        <f>IF(ABS(M141+M170+M176+M335+M369+M376+M417+M424+M429-M430)&gt;$AO$528,$AO$531," ")</f>
        <v> </v>
      </c>
      <c r="N431" s="42"/>
      <c r="O431" s="41" t="str">
        <f>IF(ABS(O141+O170+O176+O335+O369+O376+O417+O424+O429-O430)&gt;$AO$528,$AO$531," ")</f>
        <v> </v>
      </c>
      <c r="P431" s="28"/>
      <c r="Q431" s="41" t="str">
        <f>IF(ABS(Q141+Q170+Q176+Q335+Q369+Q376+Q417+Q424+Q429-Q430)&gt;$AO$528,$AO$531," ")</f>
        <v> </v>
      </c>
      <c r="U431" s="41" t="str">
        <f>IF(ABS(U141+U170+U176+U335+U369+U376+U417+U424+U429-U430)&gt;$AO$528,$AO$531," ")</f>
        <v> </v>
      </c>
      <c r="V431" s="28"/>
      <c r="W431" s="41" t="str">
        <f>IF(ABS(W141+W170+W176+W335+W369+W376+W417+W424+W429-W430)&gt;$AO$528,$AO$531," ")</f>
        <v> </v>
      </c>
      <c r="X431" s="28"/>
      <c r="Y431" s="41" t="str">
        <f>IF(ABS(Y141+Y170+Y176+Y335+Y369+Y376+Y417+Y424+Y429-Y430)&gt;$AO$528,$AO$531," ")</f>
        <v> </v>
      </c>
      <c r="AC431" s="41" t="str">
        <f>IF(ABS(AC141+AC170+AC176+AC335+AC369+AC376+AC417+AC424+AC429-AC430)&gt;$AO$528,$AO$531," ")</f>
        <v> </v>
      </c>
      <c r="AD431" s="28"/>
      <c r="AE431" s="41" t="str">
        <f>IF(ABS(AE141+AE170+AE176+AE335+AE369+AE376+AE417+AE424+AE429-AE430)&gt;$AO$528,$AO$531," ")</f>
        <v> </v>
      </c>
      <c r="AF431" s="42"/>
      <c r="AG431" s="41" t="str">
        <f>IF(ABS(AG141+AG170+AG176+AG335+AG369+AG376+AG417+AG424+AG429-AG430)&gt;$AO$528,$AO$531," ")</f>
        <v> </v>
      </c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</row>
    <row r="432" spans="1:53" ht="12.75">
      <c r="A432" s="76" t="s">
        <v>44</v>
      </c>
      <c r="C432" s="2" t="s">
        <v>45</v>
      </c>
      <c r="D432" s="8"/>
      <c r="E432" s="8">
        <v>768713.1919999949</v>
      </c>
      <c r="F432" s="8"/>
      <c r="G432" s="8">
        <v>4402498.428000019</v>
      </c>
      <c r="H432" s="18"/>
      <c r="I432" s="18">
        <f>(+E432-G432)</f>
        <v>-3633785.236000024</v>
      </c>
      <c r="J432" s="37" t="str">
        <f>IF((+E432-G432)=(I432),"  ",$AO$532)</f>
        <v>  </v>
      </c>
      <c r="K432" s="40">
        <f>IF(G432&lt;0,IF(I432=0,0,IF(OR(G432=0,E432=0),"N.M.",IF(ABS(I432/G432)&gt;=10,"N.M.",I432/(-G432)))),IF(I432=0,0,IF(OR(G432=0,E432=0),"N.M.",IF(ABS(I432/G432)&gt;=10,"N.M.",I432/G432))))</f>
        <v>-0.8253916032971286</v>
      </c>
      <c r="L432" s="39"/>
      <c r="M432" s="8">
        <v>7077983.93500001</v>
      </c>
      <c r="N432" s="18"/>
      <c r="O432" s="8">
        <v>19697748.28000004</v>
      </c>
      <c r="P432" s="18"/>
      <c r="Q432" s="18">
        <f>(+M432-O432)</f>
        <v>-12619764.345000029</v>
      </c>
      <c r="R432" s="37" t="str">
        <f>IF((+M432-O432)=(Q432),"  ",$AO$532)</f>
        <v>  </v>
      </c>
      <c r="S432" s="40">
        <f>IF(O432&lt;0,IF(Q432=0,0,IF(OR(O432=0,M432=0),"N.M.",IF(ABS(Q432/O432)&gt;=10,"N.M.",Q432/(-O432)))),IF(Q432=0,0,IF(OR(O432=0,M432=0),"N.M.",IF(ABS(Q432/O432)&gt;=10,"N.M.",Q432/O432))))</f>
        <v>-0.6406704038254672</v>
      </c>
      <c r="T432" s="39"/>
      <c r="U432" s="18">
        <v>8453503.371000014</v>
      </c>
      <c r="V432" s="18"/>
      <c r="W432" s="18">
        <v>11412120.93300002</v>
      </c>
      <c r="X432" s="18"/>
      <c r="Y432" s="18">
        <f>(+U432-W432)</f>
        <v>-2958617.5620000064</v>
      </c>
      <c r="Z432" s="37" t="str">
        <f>IF((+U432-W432)=(Y432),"  ",$AO$532)</f>
        <v>  </v>
      </c>
      <c r="AA432" s="40">
        <f>IF(W432&lt;0,IF(Y432=0,0,IF(OR(W432=0,U432=0),"N.M.",IF(ABS(Y432/W432)&gt;=10,"N.M.",Y432/(-W432)))),IF(Y432=0,0,IF(OR(W432=0,U432=0),"N.M.",IF(ABS(Y432/W432)&gt;=10,"N.M.",Y432/W432))))</f>
        <v>-0.2592522090652473</v>
      </c>
      <c r="AB432" s="39"/>
      <c r="AC432" s="18">
        <v>55776572.831000015</v>
      </c>
      <c r="AD432" s="18"/>
      <c r="AE432" s="18">
        <v>55107630.67300009</v>
      </c>
      <c r="AF432" s="18"/>
      <c r="AG432" s="18">
        <f>(+AC432-AE432)</f>
        <v>668942.1579999253</v>
      </c>
      <c r="AH432" s="37" t="str">
        <f>IF((+AC432-AE432)=(AG432),"  ",$AO$532)</f>
        <v>  </v>
      </c>
      <c r="AI432" s="40">
        <f>IF(AE432&lt;0,IF(AG432=0,0,IF(OR(AE432=0,AC432=0),"N.M.",IF(ABS(AG432/AE432)&gt;=10,"N.M.",AG432/(-AE432)))),IF(AG432=0,0,IF(OR(AE432=0,AC432=0),"N.M.",IF(ABS(AG432/AE432)&gt;=10,"N.M.",AG432/AE432))))</f>
        <v>0.012138829955679307</v>
      </c>
      <c r="AJ432" s="39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</row>
    <row r="433" spans="3:53" ht="12.75">
      <c r="C433" s="2"/>
      <c r="D433" s="8"/>
      <c r="E433" s="41" t="str">
        <f>IF(ABS(E129-E430-E432)&gt;$AO$528,$AO$531," ")</f>
        <v> </v>
      </c>
      <c r="F433" s="27"/>
      <c r="G433" s="41" t="str">
        <f>IF(ABS(G129-G430-G432)&gt;$AO$528,$AO$531," ")</f>
        <v> </v>
      </c>
      <c r="H433" s="42"/>
      <c r="I433" s="41" t="str">
        <f>IF(ABS(I129-I430-I432)&gt;$AO$528,$AO$531," ")</f>
        <v> </v>
      </c>
      <c r="M433" s="41" t="str">
        <f>IF(ABS(M129-M430-M432)&gt;$AO$528,$AO$531," ")</f>
        <v> </v>
      </c>
      <c r="N433" s="42"/>
      <c r="O433" s="41" t="str">
        <f>IF(ABS(O129-O430-O432)&gt;$AO$528,$AO$531," ")</f>
        <v> </v>
      </c>
      <c r="P433" s="42"/>
      <c r="Q433" s="41" t="str">
        <f>IF(ABS(Q129-Q430-Q432)&gt;$AO$528,$AO$531," ")</f>
        <v> </v>
      </c>
      <c r="U433" s="41" t="str">
        <f>IF(ABS(U129-U430-U432)&gt;$AO$528,$AO$531," ")</f>
        <v> </v>
      </c>
      <c r="V433" s="28"/>
      <c r="W433" s="41" t="str">
        <f>IF(ABS(W129-W430-W432)&gt;$AO$528,$AO$531," ")</f>
        <v> </v>
      </c>
      <c r="X433" s="42"/>
      <c r="Y433" s="41" t="str">
        <f>IF(ABS(Y129-Y430-Y432)&gt;$AO$528,$AO$531," ")</f>
        <v> </v>
      </c>
      <c r="AC433" s="41" t="str">
        <f>IF(ABS(AC129-AC430-AC432)&gt;$AO$528,$AO$531," ")</f>
        <v> </v>
      </c>
      <c r="AD433" s="28"/>
      <c r="AE433" s="41" t="str">
        <f>IF(ABS(AE129-AE430-AE432)&gt;$AO$528,$AO$531," ")</f>
        <v> </v>
      </c>
      <c r="AF433" s="42"/>
      <c r="AG433" s="41" t="str">
        <f>IF(ABS(AG129-AG430-AG432)&gt;$AO$528,$AO$531," ")</f>
        <v> </v>
      </c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</row>
    <row r="434" spans="3:53" ht="13.5" customHeight="1">
      <c r="C434" s="2" t="s">
        <v>46</v>
      </c>
      <c r="D434" s="8"/>
      <c r="E434" s="31"/>
      <c r="F434" s="31"/>
      <c r="G434" s="31"/>
      <c r="H434" s="18"/>
      <c r="M434" s="5"/>
      <c r="N434" s="18"/>
      <c r="O434" s="5"/>
      <c r="P434" s="9"/>
      <c r="U434" s="31"/>
      <c r="V434" s="31"/>
      <c r="W434" s="31"/>
      <c r="AC434" s="31"/>
      <c r="AD434" s="31"/>
      <c r="AE434" s="31"/>
      <c r="AF434" s="18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</row>
    <row r="435" spans="1:35" ht="12.75" outlineLevel="1">
      <c r="A435" s="1" t="s">
        <v>899</v>
      </c>
      <c r="B435" s="16" t="s">
        <v>900</v>
      </c>
      <c r="C435" s="1" t="s">
        <v>1389</v>
      </c>
      <c r="E435" s="5">
        <v>4225</v>
      </c>
      <c r="G435" s="5">
        <v>4225</v>
      </c>
      <c r="I435" s="9">
        <f aca="true" t="shared" si="144" ref="I435:I464">+E435-G435</f>
        <v>0</v>
      </c>
      <c r="K435" s="21">
        <f aca="true" t="shared" si="145" ref="K435:K464">IF(G435&lt;0,IF(I435=0,0,IF(OR(G435=0,E435=0),"N.M.",IF(ABS(I435/G435)&gt;=10,"N.M.",I435/(-G435)))),IF(I435=0,0,IF(OR(G435=0,E435=0),"N.M.",IF(ABS(I435/G435)&gt;=10,"N.M.",I435/G435))))</f>
        <v>0</v>
      </c>
      <c r="M435" s="9">
        <v>12675</v>
      </c>
      <c r="O435" s="9">
        <v>12675</v>
      </c>
      <c r="Q435" s="9">
        <f aca="true" t="shared" si="146" ref="Q435:Q464">+M435-O435</f>
        <v>0</v>
      </c>
      <c r="S435" s="21">
        <f aca="true" t="shared" si="147" ref="S435:S464">IF(O435&lt;0,IF(Q435=0,0,IF(OR(O435=0,M435=0),"N.M.",IF(ABS(Q435/O435)&gt;=10,"N.M.",Q435/(-O435)))),IF(Q435=0,0,IF(OR(O435=0,M435=0),"N.M.",IF(ABS(Q435/O435)&gt;=10,"N.M.",Q435/O435))))</f>
        <v>0</v>
      </c>
      <c r="U435" s="9">
        <v>8450</v>
      </c>
      <c r="W435" s="9">
        <v>8450</v>
      </c>
      <c r="Y435" s="9">
        <f aca="true" t="shared" si="148" ref="Y435:Y464">+U435-W435</f>
        <v>0</v>
      </c>
      <c r="AA435" s="21">
        <f aca="true" t="shared" si="149" ref="AA435:AA464">IF(W435&lt;0,IF(Y435=0,0,IF(OR(W435=0,U435=0),"N.M.",IF(ABS(Y435/W435)&gt;=10,"N.M.",Y435/(-W435)))),IF(Y435=0,0,IF(OR(W435=0,U435=0),"N.M.",IF(ABS(Y435/W435)&gt;=10,"N.M.",Y435/W435))))</f>
        <v>0</v>
      </c>
      <c r="AC435" s="9">
        <v>51675</v>
      </c>
      <c r="AE435" s="9">
        <v>51925</v>
      </c>
      <c r="AG435" s="9">
        <f aca="true" t="shared" si="150" ref="AG435:AG464">+AC435-AE435</f>
        <v>-250</v>
      </c>
      <c r="AI435" s="21">
        <f aca="true" t="shared" si="151" ref="AI435:AI464">IF(AE435&lt;0,IF(AG435=0,0,IF(OR(AE435=0,AC435=0),"N.M.",IF(ABS(AG435/AE435)&gt;=10,"N.M.",AG435/(-AE435)))),IF(AG435=0,0,IF(OR(AE435=0,AC435=0),"N.M.",IF(ABS(AG435/AE435)&gt;=10,"N.M.",AG435/AE435))))</f>
        <v>-0.004814636494944632</v>
      </c>
    </row>
    <row r="436" spans="1:35" ht="12.75" outlineLevel="1">
      <c r="A436" s="1" t="s">
        <v>901</v>
      </c>
      <c r="B436" s="16" t="s">
        <v>902</v>
      </c>
      <c r="C436" s="1" t="s">
        <v>1390</v>
      </c>
      <c r="E436" s="5">
        <v>-555.8100000000001</v>
      </c>
      <c r="G436" s="5">
        <v>-555.8100000000001</v>
      </c>
      <c r="I436" s="9">
        <f t="shared" si="144"/>
        <v>0</v>
      </c>
      <c r="K436" s="21">
        <f t="shared" si="145"/>
        <v>0</v>
      </c>
      <c r="M436" s="9">
        <v>-1667.4300000000003</v>
      </c>
      <c r="O436" s="9">
        <v>-1667.4300000000003</v>
      </c>
      <c r="Q436" s="9">
        <f t="shared" si="146"/>
        <v>0</v>
      </c>
      <c r="S436" s="21">
        <f t="shared" si="147"/>
        <v>0</v>
      </c>
      <c r="U436" s="9">
        <v>-1111.6200000000001</v>
      </c>
      <c r="W436" s="9">
        <v>-1111.6200000000001</v>
      </c>
      <c r="Y436" s="9">
        <f t="shared" si="148"/>
        <v>0</v>
      </c>
      <c r="AA436" s="21">
        <f t="shared" si="149"/>
        <v>0</v>
      </c>
      <c r="AC436" s="9">
        <v>-6669.72</v>
      </c>
      <c r="AE436" s="9">
        <v>-6669.72</v>
      </c>
      <c r="AG436" s="9">
        <f t="shared" si="150"/>
        <v>0</v>
      </c>
      <c r="AI436" s="21">
        <f t="shared" si="151"/>
        <v>0</v>
      </c>
    </row>
    <row r="437" spans="1:35" ht="12.75" outlineLevel="1">
      <c r="A437" s="1" t="s">
        <v>903</v>
      </c>
      <c r="B437" s="16" t="s">
        <v>904</v>
      </c>
      <c r="C437" s="1" t="s">
        <v>1391</v>
      </c>
      <c r="E437" s="5">
        <v>2478.91</v>
      </c>
      <c r="G437" s="5">
        <v>5704.68</v>
      </c>
      <c r="I437" s="9">
        <f t="shared" si="144"/>
        <v>-3225.7700000000004</v>
      </c>
      <c r="K437" s="21">
        <f t="shared" si="145"/>
        <v>-0.565460288745381</v>
      </c>
      <c r="M437" s="9">
        <v>5071.29</v>
      </c>
      <c r="O437" s="9">
        <v>20965.43</v>
      </c>
      <c r="Q437" s="9">
        <f t="shared" si="146"/>
        <v>-15894.14</v>
      </c>
      <c r="S437" s="21">
        <f t="shared" si="147"/>
        <v>-0.7581118059586662</v>
      </c>
      <c r="U437" s="9">
        <v>4679.36</v>
      </c>
      <c r="W437" s="9">
        <v>11671.130000000001</v>
      </c>
      <c r="Y437" s="9">
        <f t="shared" si="148"/>
        <v>-6991.770000000001</v>
      </c>
      <c r="AA437" s="21">
        <f t="shared" si="149"/>
        <v>-0.5990653861279928</v>
      </c>
      <c r="AC437" s="9">
        <v>1921365.49</v>
      </c>
      <c r="AE437" s="9">
        <v>150866.44</v>
      </c>
      <c r="AG437" s="9">
        <f t="shared" si="150"/>
        <v>1770499.05</v>
      </c>
      <c r="AI437" s="21" t="str">
        <f t="shared" si="151"/>
        <v>N.M.</v>
      </c>
    </row>
    <row r="438" spans="1:35" ht="12.75" outlineLevel="1">
      <c r="A438" s="1" t="s">
        <v>905</v>
      </c>
      <c r="B438" s="16" t="s">
        <v>906</v>
      </c>
      <c r="C438" s="1" t="s">
        <v>1392</v>
      </c>
      <c r="E438" s="5">
        <v>396.36</v>
      </c>
      <c r="G438" s="5">
        <v>0</v>
      </c>
      <c r="I438" s="9">
        <f t="shared" si="144"/>
        <v>396.36</v>
      </c>
      <c r="K438" s="21" t="str">
        <f t="shared" si="145"/>
        <v>N.M.</v>
      </c>
      <c r="M438" s="9">
        <v>396.36</v>
      </c>
      <c r="O438" s="9">
        <v>81547.34</v>
      </c>
      <c r="Q438" s="9">
        <f t="shared" si="146"/>
        <v>-81150.98</v>
      </c>
      <c r="S438" s="21">
        <f t="shared" si="147"/>
        <v>-0.9951395103752004</v>
      </c>
      <c r="U438" s="9">
        <v>396.36</v>
      </c>
      <c r="W438" s="9">
        <v>0</v>
      </c>
      <c r="Y438" s="9">
        <f t="shared" si="148"/>
        <v>396.36</v>
      </c>
      <c r="AA438" s="21" t="str">
        <f t="shared" si="149"/>
        <v>N.M.</v>
      </c>
      <c r="AC438" s="9">
        <v>2536.69</v>
      </c>
      <c r="AE438" s="9">
        <v>1614785.08</v>
      </c>
      <c r="AG438" s="9">
        <f t="shared" si="150"/>
        <v>-1612248.3900000001</v>
      </c>
      <c r="AI438" s="21">
        <f t="shared" si="151"/>
        <v>-0.9984290850643728</v>
      </c>
    </row>
    <row r="439" spans="1:35" ht="12.75" outlineLevel="1">
      <c r="A439" s="1" t="s">
        <v>907</v>
      </c>
      <c r="B439" s="16" t="s">
        <v>908</v>
      </c>
      <c r="C439" s="1" t="s">
        <v>1393</v>
      </c>
      <c r="E439" s="5">
        <v>-21285.760000000002</v>
      </c>
      <c r="G439" s="5">
        <v>98095.31</v>
      </c>
      <c r="I439" s="9">
        <f t="shared" si="144"/>
        <v>-119381.07</v>
      </c>
      <c r="K439" s="21">
        <f t="shared" si="145"/>
        <v>-1.2169905982253384</v>
      </c>
      <c r="M439" s="9">
        <v>-22998.27</v>
      </c>
      <c r="O439" s="9">
        <v>309914.61</v>
      </c>
      <c r="Q439" s="9">
        <f t="shared" si="146"/>
        <v>-332912.88</v>
      </c>
      <c r="S439" s="21">
        <f t="shared" si="147"/>
        <v>-1.0742084085677666</v>
      </c>
      <c r="U439" s="9">
        <v>-21575.2</v>
      </c>
      <c r="W439" s="9">
        <v>217260.87</v>
      </c>
      <c r="Y439" s="9">
        <f t="shared" si="148"/>
        <v>-238836.07</v>
      </c>
      <c r="AA439" s="21">
        <f t="shared" si="149"/>
        <v>-1.099305503103251</v>
      </c>
      <c r="AC439" s="9">
        <v>773539.8</v>
      </c>
      <c r="AE439" s="9">
        <v>471875.22</v>
      </c>
      <c r="AG439" s="9">
        <f t="shared" si="150"/>
        <v>301664.5800000001</v>
      </c>
      <c r="AI439" s="21">
        <f t="shared" si="151"/>
        <v>0.6392888781063776</v>
      </c>
    </row>
    <row r="440" spans="1:35" ht="12.75" outlineLevel="1">
      <c r="A440" s="1" t="s">
        <v>909</v>
      </c>
      <c r="B440" s="16" t="s">
        <v>910</v>
      </c>
      <c r="C440" s="1" t="s">
        <v>1394</v>
      </c>
      <c r="E440" s="5">
        <v>640</v>
      </c>
      <c r="G440" s="5">
        <v>640</v>
      </c>
      <c r="I440" s="9">
        <f t="shared" si="144"/>
        <v>0</v>
      </c>
      <c r="K440" s="21">
        <f t="shared" si="145"/>
        <v>0</v>
      </c>
      <c r="M440" s="9">
        <v>1430</v>
      </c>
      <c r="O440" s="9">
        <v>1430</v>
      </c>
      <c r="Q440" s="9">
        <f t="shared" si="146"/>
        <v>0</v>
      </c>
      <c r="S440" s="21">
        <f t="shared" si="147"/>
        <v>0</v>
      </c>
      <c r="U440" s="9">
        <v>1035</v>
      </c>
      <c r="W440" s="9">
        <v>1035</v>
      </c>
      <c r="Y440" s="9">
        <f t="shared" si="148"/>
        <v>0</v>
      </c>
      <c r="AA440" s="21">
        <f t="shared" si="149"/>
        <v>0</v>
      </c>
      <c r="AC440" s="9">
        <v>65011.9</v>
      </c>
      <c r="AE440" s="9">
        <v>65405.9</v>
      </c>
      <c r="AG440" s="9">
        <f t="shared" si="150"/>
        <v>-394</v>
      </c>
      <c r="AI440" s="21">
        <f t="shared" si="151"/>
        <v>-0.006023921389354783</v>
      </c>
    </row>
    <row r="441" spans="1:35" ht="12.75" outlineLevel="1">
      <c r="A441" s="1" t="s">
        <v>911</v>
      </c>
      <c r="B441" s="16" t="s">
        <v>912</v>
      </c>
      <c r="C441" s="1" t="s">
        <v>1395</v>
      </c>
      <c r="E441" s="5">
        <v>0</v>
      </c>
      <c r="G441" s="5">
        <v>0</v>
      </c>
      <c r="I441" s="9">
        <f t="shared" si="144"/>
        <v>0</v>
      </c>
      <c r="K441" s="21">
        <f t="shared" si="145"/>
        <v>0</v>
      </c>
      <c r="M441" s="9">
        <v>0</v>
      </c>
      <c r="O441" s="9">
        <v>0</v>
      </c>
      <c r="Q441" s="9">
        <f t="shared" si="146"/>
        <v>0</v>
      </c>
      <c r="S441" s="21">
        <f t="shared" si="147"/>
        <v>0</v>
      </c>
      <c r="U441" s="9">
        <v>0</v>
      </c>
      <c r="W441" s="9">
        <v>0</v>
      </c>
      <c r="Y441" s="9">
        <f t="shared" si="148"/>
        <v>0</v>
      </c>
      <c r="AA441" s="21">
        <f t="shared" si="149"/>
        <v>0</v>
      </c>
      <c r="AC441" s="9">
        <v>117765.63</v>
      </c>
      <c r="AE441" s="9">
        <v>33000</v>
      </c>
      <c r="AG441" s="9">
        <f t="shared" si="150"/>
        <v>84765.63</v>
      </c>
      <c r="AI441" s="21">
        <f t="shared" si="151"/>
        <v>2.5686554545454547</v>
      </c>
    </row>
    <row r="442" spans="1:35" ht="12.75" outlineLevel="1">
      <c r="A442" s="1" t="s">
        <v>913</v>
      </c>
      <c r="B442" s="16" t="s">
        <v>914</v>
      </c>
      <c r="C442" s="1" t="s">
        <v>1396</v>
      </c>
      <c r="E442" s="5">
        <v>0</v>
      </c>
      <c r="G442" s="5">
        <v>3845.3</v>
      </c>
      <c r="I442" s="9">
        <f t="shared" si="144"/>
        <v>-3845.3</v>
      </c>
      <c r="K442" s="21" t="str">
        <f t="shared" si="145"/>
        <v>N.M.</v>
      </c>
      <c r="M442" s="9">
        <v>0</v>
      </c>
      <c r="O442" s="9">
        <v>6997.85</v>
      </c>
      <c r="Q442" s="9">
        <f t="shared" si="146"/>
        <v>-6997.85</v>
      </c>
      <c r="S442" s="21" t="str">
        <f t="shared" si="147"/>
        <v>N.M.</v>
      </c>
      <c r="U442" s="9">
        <v>0</v>
      </c>
      <c r="W442" s="9">
        <v>3900.57</v>
      </c>
      <c r="Y442" s="9">
        <f t="shared" si="148"/>
        <v>-3900.57</v>
      </c>
      <c r="AA442" s="21" t="str">
        <f t="shared" si="149"/>
        <v>N.M.</v>
      </c>
      <c r="AC442" s="9">
        <v>-3900.57</v>
      </c>
      <c r="AE442" s="9">
        <v>48302.42</v>
      </c>
      <c r="AG442" s="9">
        <f t="shared" si="150"/>
        <v>-52202.99</v>
      </c>
      <c r="AI442" s="21">
        <f t="shared" si="151"/>
        <v>-1.080753096842767</v>
      </c>
    </row>
    <row r="443" spans="1:35" ht="12.75" outlineLevel="1">
      <c r="A443" s="1" t="s">
        <v>915</v>
      </c>
      <c r="B443" s="16" t="s">
        <v>916</v>
      </c>
      <c r="C443" s="1" t="s">
        <v>1397</v>
      </c>
      <c r="E443" s="5">
        <v>2105.1</v>
      </c>
      <c r="G443" s="5">
        <v>2157.7400000000002</v>
      </c>
      <c r="I443" s="9">
        <f t="shared" si="144"/>
        <v>-52.64000000000033</v>
      </c>
      <c r="K443" s="21">
        <f t="shared" si="145"/>
        <v>-0.024395895705692217</v>
      </c>
      <c r="M443" s="9">
        <v>6344.6</v>
      </c>
      <c r="O443" s="9">
        <v>6398.1900000000005</v>
      </c>
      <c r="Q443" s="9">
        <f t="shared" si="146"/>
        <v>-53.590000000000146</v>
      </c>
      <c r="S443" s="21">
        <f t="shared" si="147"/>
        <v>-0.008375806282714351</v>
      </c>
      <c r="U443" s="9">
        <v>4285.85</v>
      </c>
      <c r="W443" s="9">
        <v>4280.83</v>
      </c>
      <c r="Y443" s="9">
        <f t="shared" si="148"/>
        <v>5.020000000000437</v>
      </c>
      <c r="AA443" s="21">
        <f t="shared" si="149"/>
        <v>0.001172669785999546</v>
      </c>
      <c r="AC443" s="9">
        <v>25422.800000000003</v>
      </c>
      <c r="AE443" s="9">
        <v>25934.090000000004</v>
      </c>
      <c r="AG443" s="9">
        <f t="shared" si="150"/>
        <v>-511.2900000000009</v>
      </c>
      <c r="AI443" s="21">
        <f t="shared" si="151"/>
        <v>-0.01971497746788111</v>
      </c>
    </row>
    <row r="444" spans="1:35" ht="12.75" outlineLevel="1">
      <c r="A444" s="1" t="s">
        <v>917</v>
      </c>
      <c r="B444" s="16" t="s">
        <v>918</v>
      </c>
      <c r="C444" s="1" t="s">
        <v>1398</v>
      </c>
      <c r="E444" s="5">
        <v>0</v>
      </c>
      <c r="G444" s="5">
        <v>0</v>
      </c>
      <c r="I444" s="9">
        <f t="shared" si="144"/>
        <v>0</v>
      </c>
      <c r="K444" s="21">
        <f t="shared" si="145"/>
        <v>0</v>
      </c>
      <c r="M444" s="9">
        <v>0.55</v>
      </c>
      <c r="O444" s="9">
        <v>-36010</v>
      </c>
      <c r="Q444" s="9">
        <f t="shared" si="146"/>
        <v>36010.55</v>
      </c>
      <c r="S444" s="21">
        <f t="shared" si="147"/>
        <v>1.0000152735351293</v>
      </c>
      <c r="U444" s="9">
        <v>0</v>
      </c>
      <c r="W444" s="9">
        <v>0</v>
      </c>
      <c r="Y444" s="9">
        <f t="shared" si="148"/>
        <v>0</v>
      </c>
      <c r="AA444" s="21">
        <f t="shared" si="149"/>
        <v>0</v>
      </c>
      <c r="AC444" s="9">
        <v>-45.79</v>
      </c>
      <c r="AE444" s="9">
        <v>-86164.2</v>
      </c>
      <c r="AG444" s="9">
        <f t="shared" si="150"/>
        <v>86118.41</v>
      </c>
      <c r="AI444" s="21">
        <f t="shared" si="151"/>
        <v>0.9994685727947339</v>
      </c>
    </row>
    <row r="445" spans="1:35" ht="12.75" outlineLevel="1">
      <c r="A445" s="1" t="s">
        <v>919</v>
      </c>
      <c r="B445" s="16" t="s">
        <v>920</v>
      </c>
      <c r="C445" s="1" t="s">
        <v>1399</v>
      </c>
      <c r="E445" s="5">
        <v>0</v>
      </c>
      <c r="G445" s="5">
        <v>0</v>
      </c>
      <c r="I445" s="9">
        <f t="shared" si="144"/>
        <v>0</v>
      </c>
      <c r="K445" s="21">
        <f t="shared" si="145"/>
        <v>0</v>
      </c>
      <c r="M445" s="9">
        <v>0</v>
      </c>
      <c r="O445" s="9">
        <v>0</v>
      </c>
      <c r="Q445" s="9">
        <f t="shared" si="146"/>
        <v>0</v>
      </c>
      <c r="S445" s="21">
        <f t="shared" si="147"/>
        <v>0</v>
      </c>
      <c r="U445" s="9">
        <v>0</v>
      </c>
      <c r="W445" s="9">
        <v>0</v>
      </c>
      <c r="Y445" s="9">
        <f t="shared" si="148"/>
        <v>0</v>
      </c>
      <c r="AA445" s="21">
        <f t="shared" si="149"/>
        <v>0</v>
      </c>
      <c r="AC445" s="9">
        <v>0</v>
      </c>
      <c r="AE445" s="9">
        <v>-1037903.14</v>
      </c>
      <c r="AG445" s="9">
        <f t="shared" si="150"/>
        <v>1037903.14</v>
      </c>
      <c r="AI445" s="21" t="str">
        <f t="shared" si="151"/>
        <v>N.M.</v>
      </c>
    </row>
    <row r="446" spans="1:35" ht="12.75" outlineLevel="1">
      <c r="A446" s="1" t="s">
        <v>921</v>
      </c>
      <c r="B446" s="16" t="s">
        <v>922</v>
      </c>
      <c r="C446" s="1" t="s">
        <v>1400</v>
      </c>
      <c r="E446" s="5">
        <v>0</v>
      </c>
      <c r="G446" s="5">
        <v>0</v>
      </c>
      <c r="I446" s="9">
        <f t="shared" si="144"/>
        <v>0</v>
      </c>
      <c r="K446" s="21">
        <f t="shared" si="145"/>
        <v>0</v>
      </c>
      <c r="M446" s="9">
        <v>0</v>
      </c>
      <c r="O446" s="9">
        <v>-54746.41</v>
      </c>
      <c r="Q446" s="9">
        <f t="shared" si="146"/>
        <v>54746.41</v>
      </c>
      <c r="S446" s="21" t="str">
        <f t="shared" si="147"/>
        <v>N.M.</v>
      </c>
      <c r="U446" s="9">
        <v>0</v>
      </c>
      <c r="W446" s="9">
        <v>0</v>
      </c>
      <c r="Y446" s="9">
        <f t="shared" si="148"/>
        <v>0</v>
      </c>
      <c r="AA446" s="21">
        <f t="shared" si="149"/>
        <v>0</v>
      </c>
      <c r="AC446" s="9">
        <v>0</v>
      </c>
      <c r="AE446" s="9">
        <v>-414774.92</v>
      </c>
      <c r="AG446" s="9">
        <f t="shared" si="150"/>
        <v>414774.92</v>
      </c>
      <c r="AI446" s="21" t="str">
        <f t="shared" si="151"/>
        <v>N.M.</v>
      </c>
    </row>
    <row r="447" spans="1:35" ht="12.75" outlineLevel="1">
      <c r="A447" s="1" t="s">
        <v>923</v>
      </c>
      <c r="B447" s="16" t="s">
        <v>924</v>
      </c>
      <c r="C447" s="1" t="s">
        <v>1401</v>
      </c>
      <c r="E447" s="5">
        <v>0</v>
      </c>
      <c r="G447" s="5">
        <v>0</v>
      </c>
      <c r="I447" s="9">
        <f t="shared" si="144"/>
        <v>0</v>
      </c>
      <c r="K447" s="21">
        <f t="shared" si="145"/>
        <v>0</v>
      </c>
      <c r="M447" s="9">
        <v>0</v>
      </c>
      <c r="O447" s="9">
        <v>400.94000000000005</v>
      </c>
      <c r="Q447" s="9">
        <f t="shared" si="146"/>
        <v>-400.94000000000005</v>
      </c>
      <c r="S447" s="21" t="str">
        <f t="shared" si="147"/>
        <v>N.M.</v>
      </c>
      <c r="U447" s="9">
        <v>0</v>
      </c>
      <c r="W447" s="9">
        <v>37.1</v>
      </c>
      <c r="Y447" s="9">
        <f t="shared" si="148"/>
        <v>-37.1</v>
      </c>
      <c r="AA447" s="21" t="str">
        <f t="shared" si="149"/>
        <v>N.M.</v>
      </c>
      <c r="AC447" s="9">
        <v>0</v>
      </c>
      <c r="AE447" s="9">
        <v>3340.58</v>
      </c>
      <c r="AG447" s="9">
        <f t="shared" si="150"/>
        <v>-3340.58</v>
      </c>
      <c r="AI447" s="21" t="str">
        <f t="shared" si="151"/>
        <v>N.M.</v>
      </c>
    </row>
    <row r="448" spans="1:35" ht="12.75" outlineLevel="1">
      <c r="A448" s="1" t="s">
        <v>925</v>
      </c>
      <c r="B448" s="16" t="s">
        <v>926</v>
      </c>
      <c r="C448" s="1" t="s">
        <v>1402</v>
      </c>
      <c r="E448" s="5">
        <v>503233</v>
      </c>
      <c r="G448" s="5">
        <v>-1578142.76</v>
      </c>
      <c r="I448" s="9">
        <f t="shared" si="144"/>
        <v>2081375.76</v>
      </c>
      <c r="K448" s="21">
        <f t="shared" si="145"/>
        <v>1.3188767282371843</v>
      </c>
      <c r="M448" s="9">
        <v>3044330</v>
      </c>
      <c r="O448" s="9">
        <v>-2207424.76</v>
      </c>
      <c r="Q448" s="9">
        <f t="shared" si="146"/>
        <v>5251754.76</v>
      </c>
      <c r="S448" s="21">
        <f t="shared" si="147"/>
        <v>2.3791319437768745</v>
      </c>
      <c r="U448" s="9">
        <v>1710270</v>
      </c>
      <c r="W448" s="9">
        <v>-1759689.76</v>
      </c>
      <c r="Y448" s="9">
        <f t="shared" si="148"/>
        <v>3469959.76</v>
      </c>
      <c r="AA448" s="21">
        <f t="shared" si="149"/>
        <v>1.9719156404024307</v>
      </c>
      <c r="AC448" s="9">
        <v>9000467.76</v>
      </c>
      <c r="AE448" s="9">
        <v>-706109.76</v>
      </c>
      <c r="AG448" s="9">
        <f t="shared" si="150"/>
        <v>9706577.52</v>
      </c>
      <c r="AI448" s="21" t="str">
        <f t="shared" si="151"/>
        <v>N.M.</v>
      </c>
    </row>
    <row r="449" spans="1:35" ht="12.75" outlineLevel="1">
      <c r="A449" s="1" t="s">
        <v>927</v>
      </c>
      <c r="B449" s="16" t="s">
        <v>928</v>
      </c>
      <c r="C449" s="1" t="s">
        <v>1403</v>
      </c>
      <c r="E449" s="5">
        <v>-427116</v>
      </c>
      <c r="G449" s="5">
        <v>1728709</v>
      </c>
      <c r="I449" s="9">
        <f t="shared" si="144"/>
        <v>-2155825</v>
      </c>
      <c r="K449" s="21">
        <f t="shared" si="145"/>
        <v>-1.2470722371434406</v>
      </c>
      <c r="M449" s="9">
        <v>-2814437</v>
      </c>
      <c r="O449" s="9">
        <v>2539288</v>
      </c>
      <c r="Q449" s="9">
        <f t="shared" si="146"/>
        <v>-5353725</v>
      </c>
      <c r="S449" s="21">
        <f t="shared" si="147"/>
        <v>-2.1083567519714186</v>
      </c>
      <c r="U449" s="9">
        <v>-1567445</v>
      </c>
      <c r="W449" s="9">
        <v>2006196</v>
      </c>
      <c r="Y449" s="9">
        <f t="shared" si="148"/>
        <v>-3573641</v>
      </c>
      <c r="AA449" s="21">
        <f t="shared" si="149"/>
        <v>-1.781302026322453</v>
      </c>
      <c r="AC449" s="9">
        <v>-8290049</v>
      </c>
      <c r="AE449" s="9">
        <v>1573827</v>
      </c>
      <c r="AG449" s="9">
        <f t="shared" si="150"/>
        <v>-9863876</v>
      </c>
      <c r="AI449" s="21">
        <f t="shared" si="151"/>
        <v>-6.267446167844369</v>
      </c>
    </row>
    <row r="450" spans="1:35" ht="12.75" outlineLevel="1">
      <c r="A450" s="1" t="s">
        <v>929</v>
      </c>
      <c r="B450" s="16" t="s">
        <v>930</v>
      </c>
      <c r="C450" s="1" t="s">
        <v>1404</v>
      </c>
      <c r="E450" s="5">
        <v>-34299.63</v>
      </c>
      <c r="G450" s="5">
        <v>-317895.96</v>
      </c>
      <c r="I450" s="9">
        <f t="shared" si="144"/>
        <v>283596.33</v>
      </c>
      <c r="K450" s="21">
        <f t="shared" si="145"/>
        <v>0.8921042280625398</v>
      </c>
      <c r="M450" s="9">
        <v>-426377.51</v>
      </c>
      <c r="O450" s="9">
        <v>-700754.6499999999</v>
      </c>
      <c r="Q450" s="9">
        <f t="shared" si="146"/>
        <v>274377.1399999999</v>
      </c>
      <c r="S450" s="21">
        <f t="shared" si="147"/>
        <v>0.3915452291326214</v>
      </c>
      <c r="U450" s="9">
        <v>-171404.83000000002</v>
      </c>
      <c r="W450" s="9">
        <v>-583698.08</v>
      </c>
      <c r="Y450" s="9">
        <f t="shared" si="148"/>
        <v>412293.24999999994</v>
      </c>
      <c r="AA450" s="21">
        <f t="shared" si="149"/>
        <v>0.7063467640667929</v>
      </c>
      <c r="AC450" s="9">
        <v>-4582856.63</v>
      </c>
      <c r="AE450" s="9">
        <v>-1028557.44</v>
      </c>
      <c r="AG450" s="9">
        <f t="shared" si="150"/>
        <v>-3554299.19</v>
      </c>
      <c r="AI450" s="21">
        <f t="shared" si="151"/>
        <v>-3.45561565331733</v>
      </c>
    </row>
    <row r="451" spans="1:35" ht="12.75" outlineLevel="1">
      <c r="A451" s="1" t="s">
        <v>931</v>
      </c>
      <c r="B451" s="16" t="s">
        <v>932</v>
      </c>
      <c r="C451" s="1" t="s">
        <v>1405</v>
      </c>
      <c r="E451" s="5">
        <v>-41817.37</v>
      </c>
      <c r="G451" s="5">
        <v>264674.96</v>
      </c>
      <c r="I451" s="9">
        <f t="shared" si="144"/>
        <v>-306492.33</v>
      </c>
      <c r="K451" s="21">
        <f t="shared" si="145"/>
        <v>-1.1579951877578445</v>
      </c>
      <c r="M451" s="9">
        <v>196484.51</v>
      </c>
      <c r="O451" s="9">
        <v>466236.65</v>
      </c>
      <c r="Q451" s="9">
        <f t="shared" si="146"/>
        <v>-269752.14</v>
      </c>
      <c r="S451" s="21">
        <f t="shared" si="147"/>
        <v>-0.5785734347567915</v>
      </c>
      <c r="U451" s="9">
        <v>28579.83</v>
      </c>
      <c r="W451" s="9">
        <v>434537.08</v>
      </c>
      <c r="Y451" s="9">
        <f t="shared" si="148"/>
        <v>-405957.25</v>
      </c>
      <c r="AA451" s="21">
        <f t="shared" si="149"/>
        <v>-0.9342292492046939</v>
      </c>
      <c r="AC451" s="9">
        <v>3775092.63</v>
      </c>
      <c r="AE451" s="9">
        <v>258185.44</v>
      </c>
      <c r="AG451" s="9">
        <f t="shared" si="150"/>
        <v>3516907.19</v>
      </c>
      <c r="AI451" s="21" t="str">
        <f t="shared" si="151"/>
        <v>N.M.</v>
      </c>
    </row>
    <row r="452" spans="1:35" ht="12.75" outlineLevel="1">
      <c r="A452" s="1" t="s">
        <v>933</v>
      </c>
      <c r="B452" s="16" t="s">
        <v>934</v>
      </c>
      <c r="C452" s="1" t="s">
        <v>1406</v>
      </c>
      <c r="E452" s="5">
        <v>296069.15</v>
      </c>
      <c r="G452" s="5">
        <v>382824.16000000003</v>
      </c>
      <c r="I452" s="9">
        <f t="shared" si="144"/>
        <v>-86755.01000000001</v>
      </c>
      <c r="K452" s="21">
        <f t="shared" si="145"/>
        <v>-0.2266184297250205</v>
      </c>
      <c r="M452" s="9">
        <v>-54434.42000000004</v>
      </c>
      <c r="O452" s="9">
        <v>1376728.6400000001</v>
      </c>
      <c r="Q452" s="9">
        <f t="shared" si="146"/>
        <v>-1431163.06</v>
      </c>
      <c r="S452" s="21">
        <f t="shared" si="147"/>
        <v>-1.0395389609967</v>
      </c>
      <c r="U452" s="9">
        <v>650862.88</v>
      </c>
      <c r="W452" s="9">
        <v>774869.34</v>
      </c>
      <c r="Y452" s="9">
        <f t="shared" si="148"/>
        <v>-124006.45999999996</v>
      </c>
      <c r="AA452" s="21">
        <f t="shared" si="149"/>
        <v>-0.16003531640573102</v>
      </c>
      <c r="AC452" s="9">
        <v>4308167.94</v>
      </c>
      <c r="AE452" s="9">
        <v>8522089.5</v>
      </c>
      <c r="AG452" s="9">
        <f t="shared" si="150"/>
        <v>-4213921.56</v>
      </c>
      <c r="AI452" s="21">
        <f t="shared" si="151"/>
        <v>-0.49447046525385585</v>
      </c>
    </row>
    <row r="453" spans="1:35" ht="12.75" outlineLevel="1">
      <c r="A453" s="1" t="s">
        <v>935</v>
      </c>
      <c r="B453" s="16" t="s">
        <v>936</v>
      </c>
      <c r="C453" s="1" t="s">
        <v>1407</v>
      </c>
      <c r="E453" s="5">
        <v>-280183.78</v>
      </c>
      <c r="G453" s="5">
        <v>-325339.67</v>
      </c>
      <c r="I453" s="9">
        <f t="shared" si="144"/>
        <v>45155.889999999956</v>
      </c>
      <c r="K453" s="21">
        <f t="shared" si="145"/>
        <v>0.1387961388170092</v>
      </c>
      <c r="M453" s="9">
        <v>-949709.69</v>
      </c>
      <c r="O453" s="9">
        <v>-1177499.02</v>
      </c>
      <c r="Q453" s="9">
        <f t="shared" si="146"/>
        <v>227789.33000000007</v>
      </c>
      <c r="S453" s="21">
        <f t="shared" si="147"/>
        <v>0.1934518213017282</v>
      </c>
      <c r="U453" s="9">
        <v>-593901.88</v>
      </c>
      <c r="W453" s="9">
        <v>-665857.42</v>
      </c>
      <c r="Y453" s="9">
        <f t="shared" si="148"/>
        <v>71955.54000000004</v>
      </c>
      <c r="AA453" s="21">
        <f t="shared" si="149"/>
        <v>0.10806448623790967</v>
      </c>
      <c r="AC453" s="9">
        <v>-4618788.47</v>
      </c>
      <c r="AE453" s="9">
        <v>-7559270.23</v>
      </c>
      <c r="AG453" s="9">
        <f t="shared" si="150"/>
        <v>2940481.7600000007</v>
      </c>
      <c r="AI453" s="21">
        <f t="shared" si="151"/>
        <v>0.3889901631417138</v>
      </c>
    </row>
    <row r="454" spans="1:35" ht="12.75" outlineLevel="1">
      <c r="A454" s="1" t="s">
        <v>937</v>
      </c>
      <c r="B454" s="16" t="s">
        <v>938</v>
      </c>
      <c r="C454" s="1" t="s">
        <v>1408</v>
      </c>
      <c r="E454" s="5">
        <v>-247932.5</v>
      </c>
      <c r="G454" s="5">
        <v>204630.5</v>
      </c>
      <c r="I454" s="9">
        <f t="shared" si="144"/>
        <v>-452563</v>
      </c>
      <c r="K454" s="21">
        <f t="shared" si="145"/>
        <v>-2.211610683646866</v>
      </c>
      <c r="M454" s="9">
        <v>-934797.3200000001</v>
      </c>
      <c r="O454" s="9">
        <v>353840.91</v>
      </c>
      <c r="Q454" s="9">
        <f t="shared" si="146"/>
        <v>-1288638.23</v>
      </c>
      <c r="S454" s="21">
        <f t="shared" si="147"/>
        <v>-3.6418576642254283</v>
      </c>
      <c r="U454" s="9">
        <v>-542409.97</v>
      </c>
      <c r="W454" s="9">
        <v>312679.37</v>
      </c>
      <c r="Y454" s="9">
        <f t="shared" si="148"/>
        <v>-855089.34</v>
      </c>
      <c r="AA454" s="21">
        <f t="shared" si="149"/>
        <v>-2.7347162046539877</v>
      </c>
      <c r="AC454" s="9">
        <v>-1919429.5999999999</v>
      </c>
      <c r="AE454" s="9">
        <v>-485323.94000000006</v>
      </c>
      <c r="AG454" s="9">
        <f t="shared" si="150"/>
        <v>-1434105.6599999997</v>
      </c>
      <c r="AI454" s="21">
        <f t="shared" si="151"/>
        <v>-2.9549452268931953</v>
      </c>
    </row>
    <row r="455" spans="1:35" ht="12.75" outlineLevel="1">
      <c r="A455" s="1" t="s">
        <v>939</v>
      </c>
      <c r="B455" s="16" t="s">
        <v>940</v>
      </c>
      <c r="C455" s="1" t="s">
        <v>1409</v>
      </c>
      <c r="E455" s="5">
        <v>-207.34</v>
      </c>
      <c r="G455" s="5">
        <v>0</v>
      </c>
      <c r="I455" s="9">
        <f t="shared" si="144"/>
        <v>-207.34</v>
      </c>
      <c r="K455" s="21" t="str">
        <f t="shared" si="145"/>
        <v>N.M.</v>
      </c>
      <c r="M455" s="9">
        <v>3730.31</v>
      </c>
      <c r="O455" s="9">
        <v>3473.56</v>
      </c>
      <c r="Q455" s="9">
        <f t="shared" si="146"/>
        <v>256.75</v>
      </c>
      <c r="S455" s="21">
        <f t="shared" si="147"/>
        <v>0.0739155218277502</v>
      </c>
      <c r="U455" s="9">
        <v>3545.96</v>
      </c>
      <c r="W455" s="9">
        <v>-1174.15</v>
      </c>
      <c r="Y455" s="9">
        <f t="shared" si="148"/>
        <v>4720.110000000001</v>
      </c>
      <c r="AA455" s="21">
        <f t="shared" si="149"/>
        <v>4.020022995358344</v>
      </c>
      <c r="AC455" s="9">
        <v>3795.5</v>
      </c>
      <c r="AE455" s="9">
        <v>97514.90000000001</v>
      </c>
      <c r="AG455" s="9">
        <f t="shared" si="150"/>
        <v>-93719.40000000001</v>
      </c>
      <c r="AI455" s="21">
        <f t="shared" si="151"/>
        <v>-0.9610777429910711</v>
      </c>
    </row>
    <row r="456" spans="1:35" ht="12.75" outlineLevel="1">
      <c r="A456" s="1" t="s">
        <v>941</v>
      </c>
      <c r="B456" s="16" t="s">
        <v>942</v>
      </c>
      <c r="C456" s="1" t="s">
        <v>1410</v>
      </c>
      <c r="E456" s="5">
        <v>0</v>
      </c>
      <c r="G456" s="5">
        <v>0</v>
      </c>
      <c r="I456" s="9">
        <f t="shared" si="144"/>
        <v>0</v>
      </c>
      <c r="K456" s="21">
        <f t="shared" si="145"/>
        <v>0</v>
      </c>
      <c r="M456" s="9">
        <v>0</v>
      </c>
      <c r="O456" s="9">
        <v>0</v>
      </c>
      <c r="Q456" s="9">
        <f t="shared" si="146"/>
        <v>0</v>
      </c>
      <c r="S456" s="21">
        <f t="shared" si="147"/>
        <v>0</v>
      </c>
      <c r="U456" s="9">
        <v>0</v>
      </c>
      <c r="W456" s="9">
        <v>0</v>
      </c>
      <c r="Y456" s="9">
        <f t="shared" si="148"/>
        <v>0</v>
      </c>
      <c r="AA456" s="21">
        <f t="shared" si="149"/>
        <v>0</v>
      </c>
      <c r="AC456" s="9">
        <v>0</v>
      </c>
      <c r="AE456" s="9">
        <v>-111268.96</v>
      </c>
      <c r="AG456" s="9">
        <f t="shared" si="150"/>
        <v>111268.96</v>
      </c>
      <c r="AI456" s="21" t="str">
        <f t="shared" si="151"/>
        <v>N.M.</v>
      </c>
    </row>
    <row r="457" spans="1:35" ht="12.75" outlineLevel="1">
      <c r="A457" s="1" t="s">
        <v>943</v>
      </c>
      <c r="B457" s="16" t="s">
        <v>944</v>
      </c>
      <c r="C457" s="1" t="s">
        <v>1411</v>
      </c>
      <c r="E457" s="5">
        <v>0</v>
      </c>
      <c r="G457" s="5">
        <v>0</v>
      </c>
      <c r="I457" s="9">
        <f t="shared" si="144"/>
        <v>0</v>
      </c>
      <c r="K457" s="21">
        <f t="shared" si="145"/>
        <v>0</v>
      </c>
      <c r="M457" s="9">
        <v>0</v>
      </c>
      <c r="O457" s="9">
        <v>3162.34</v>
      </c>
      <c r="Q457" s="9">
        <f t="shared" si="146"/>
        <v>-3162.34</v>
      </c>
      <c r="S457" s="21" t="str">
        <f t="shared" si="147"/>
        <v>N.M.</v>
      </c>
      <c r="U457" s="9">
        <v>0</v>
      </c>
      <c r="W457" s="9">
        <v>3162.34</v>
      </c>
      <c r="Y457" s="9">
        <f t="shared" si="148"/>
        <v>-3162.34</v>
      </c>
      <c r="AA457" s="21" t="str">
        <f t="shared" si="149"/>
        <v>N.M.</v>
      </c>
      <c r="AC457" s="9">
        <v>-501.63</v>
      </c>
      <c r="AE457" s="9">
        <v>8320.130000000001</v>
      </c>
      <c r="AG457" s="9">
        <f t="shared" si="150"/>
        <v>-8821.76</v>
      </c>
      <c r="AI457" s="21">
        <f t="shared" si="151"/>
        <v>-1.06029112525886</v>
      </c>
    </row>
    <row r="458" spans="1:35" ht="12.75" outlineLevel="1">
      <c r="A458" s="1" t="s">
        <v>945</v>
      </c>
      <c r="B458" s="16" t="s">
        <v>946</v>
      </c>
      <c r="C458" s="1" t="s">
        <v>1412</v>
      </c>
      <c r="E458" s="5">
        <v>13744.37</v>
      </c>
      <c r="G458" s="5">
        <v>14760.14</v>
      </c>
      <c r="I458" s="9">
        <f t="shared" si="144"/>
        <v>-1015.7699999999986</v>
      </c>
      <c r="K458" s="21">
        <f t="shared" si="145"/>
        <v>-0.06881845294150317</v>
      </c>
      <c r="M458" s="9">
        <v>41495.33</v>
      </c>
      <c r="O458" s="9">
        <v>44523.7</v>
      </c>
      <c r="Q458" s="9">
        <f t="shared" si="146"/>
        <v>-3028.3699999999953</v>
      </c>
      <c r="S458" s="21">
        <f t="shared" si="147"/>
        <v>-0.06801703362478849</v>
      </c>
      <c r="U458" s="9">
        <v>27576.33</v>
      </c>
      <c r="W458" s="9">
        <v>29601.54</v>
      </c>
      <c r="Y458" s="9">
        <f t="shared" si="148"/>
        <v>-2025.2099999999991</v>
      </c>
      <c r="AA458" s="21">
        <f t="shared" si="149"/>
        <v>-0.06841569729142467</v>
      </c>
      <c r="AC458" s="9">
        <v>170594.77000000002</v>
      </c>
      <c r="AE458" s="9">
        <v>182375.2</v>
      </c>
      <c r="AG458" s="9">
        <f t="shared" si="150"/>
        <v>-11780.429999999993</v>
      </c>
      <c r="AI458" s="21">
        <f t="shared" si="151"/>
        <v>-0.0645944733713794</v>
      </c>
    </row>
    <row r="459" spans="1:35" ht="12.75" outlineLevel="1">
      <c r="A459" s="1" t="s">
        <v>947</v>
      </c>
      <c r="B459" s="16" t="s">
        <v>948</v>
      </c>
      <c r="C459" s="1" t="s">
        <v>1413</v>
      </c>
      <c r="E459" s="5">
        <v>-389</v>
      </c>
      <c r="G459" s="5">
        <v>-481</v>
      </c>
      <c r="I459" s="9">
        <f t="shared" si="144"/>
        <v>92</v>
      </c>
      <c r="K459" s="21">
        <f t="shared" si="145"/>
        <v>0.19126819126819128</v>
      </c>
      <c r="M459" s="9">
        <v>-1978</v>
      </c>
      <c r="O459" s="9">
        <v>-3577</v>
      </c>
      <c r="Q459" s="9">
        <f t="shared" si="146"/>
        <v>1599</v>
      </c>
      <c r="S459" s="21">
        <f t="shared" si="147"/>
        <v>0.4470226446743081</v>
      </c>
      <c r="U459" s="9">
        <v>-1155</v>
      </c>
      <c r="W459" s="9">
        <v>-1331</v>
      </c>
      <c r="Y459" s="9">
        <f t="shared" si="148"/>
        <v>176</v>
      </c>
      <c r="AA459" s="21">
        <f t="shared" si="149"/>
        <v>0.1322314049586777</v>
      </c>
      <c r="AC459" s="9">
        <v>-18076</v>
      </c>
      <c r="AE459" s="9">
        <v>-7289</v>
      </c>
      <c r="AG459" s="9">
        <f t="shared" si="150"/>
        <v>-10787</v>
      </c>
      <c r="AI459" s="21">
        <f t="shared" si="151"/>
        <v>-1.4799012210179723</v>
      </c>
    </row>
    <row r="460" spans="1:35" ht="12.75" outlineLevel="1">
      <c r="A460" s="1" t="s">
        <v>949</v>
      </c>
      <c r="B460" s="16" t="s">
        <v>950</v>
      </c>
      <c r="C460" s="1" t="s">
        <v>1414</v>
      </c>
      <c r="E460" s="5">
        <v>195191</v>
      </c>
      <c r="G460" s="5">
        <v>-313154</v>
      </c>
      <c r="I460" s="9">
        <f t="shared" si="144"/>
        <v>508345</v>
      </c>
      <c r="K460" s="21">
        <f t="shared" si="145"/>
        <v>1.6233067436468958</v>
      </c>
      <c r="M460" s="9">
        <v>722319</v>
      </c>
      <c r="O460" s="9">
        <v>-399617</v>
      </c>
      <c r="Q460" s="9">
        <f t="shared" si="146"/>
        <v>1121936</v>
      </c>
      <c r="S460" s="21">
        <f t="shared" si="147"/>
        <v>2.8075282082594084</v>
      </c>
      <c r="U460" s="9">
        <v>434467</v>
      </c>
      <c r="W460" s="9">
        <v>-270366</v>
      </c>
      <c r="Y460" s="9">
        <f t="shared" si="148"/>
        <v>704833</v>
      </c>
      <c r="AA460" s="21">
        <f t="shared" si="149"/>
        <v>2.606958715223068</v>
      </c>
      <c r="AC460" s="9">
        <v>1577792</v>
      </c>
      <c r="AE460" s="9">
        <v>-76225</v>
      </c>
      <c r="AG460" s="9">
        <f t="shared" si="150"/>
        <v>1654017</v>
      </c>
      <c r="AI460" s="21" t="str">
        <f t="shared" si="151"/>
        <v>N.M.</v>
      </c>
    </row>
    <row r="461" spans="1:35" ht="12.75" outlineLevel="1">
      <c r="A461" s="1" t="s">
        <v>951</v>
      </c>
      <c r="B461" s="16" t="s">
        <v>952</v>
      </c>
      <c r="C461" s="1" t="s">
        <v>1415</v>
      </c>
      <c r="E461" s="5">
        <v>1201.99</v>
      </c>
      <c r="G461" s="5">
        <v>-34411.98</v>
      </c>
      <c r="I461" s="9">
        <f t="shared" si="144"/>
        <v>35613.97</v>
      </c>
      <c r="K461" s="21">
        <f t="shared" si="145"/>
        <v>1.0349294053989337</v>
      </c>
      <c r="M461" s="9">
        <v>-28867.5</v>
      </c>
      <c r="O461" s="9">
        <v>-84413.20999999999</v>
      </c>
      <c r="Q461" s="9">
        <f t="shared" si="146"/>
        <v>55545.70999999999</v>
      </c>
      <c r="S461" s="21">
        <f t="shared" si="147"/>
        <v>0.6580215347811083</v>
      </c>
      <c r="U461" s="9">
        <v>-12858.15</v>
      </c>
      <c r="W461" s="9">
        <v>-61885.64</v>
      </c>
      <c r="Y461" s="9">
        <f t="shared" si="148"/>
        <v>49027.49</v>
      </c>
      <c r="AA461" s="21">
        <f t="shared" si="149"/>
        <v>0.7922272436707449</v>
      </c>
      <c r="AC461" s="9">
        <v>-422136.03</v>
      </c>
      <c r="AE461" s="9">
        <v>-310007.23</v>
      </c>
      <c r="AG461" s="9">
        <f t="shared" si="150"/>
        <v>-112128.80000000005</v>
      </c>
      <c r="AI461" s="21">
        <f t="shared" si="151"/>
        <v>-0.36169737073551494</v>
      </c>
    </row>
    <row r="462" spans="1:35" ht="12.75" outlineLevel="1">
      <c r="A462" s="1" t="s">
        <v>953</v>
      </c>
      <c r="B462" s="16" t="s">
        <v>954</v>
      </c>
      <c r="C462" s="1" t="s">
        <v>1416</v>
      </c>
      <c r="E462" s="5">
        <v>-415.56</v>
      </c>
      <c r="G462" s="5">
        <v>131.14000000000001</v>
      </c>
      <c r="I462" s="9">
        <f t="shared" si="144"/>
        <v>-546.7</v>
      </c>
      <c r="K462" s="21">
        <f t="shared" si="145"/>
        <v>-4.168827207564435</v>
      </c>
      <c r="M462" s="9">
        <v>-962.0600000000001</v>
      </c>
      <c r="O462" s="9">
        <v>131.14000000000001</v>
      </c>
      <c r="Q462" s="9">
        <f t="shared" si="146"/>
        <v>-1093.2</v>
      </c>
      <c r="S462" s="21">
        <f t="shared" si="147"/>
        <v>-8.336129327436327</v>
      </c>
      <c r="U462" s="9">
        <v>-530.07</v>
      </c>
      <c r="W462" s="9">
        <v>131.14000000000001</v>
      </c>
      <c r="Y462" s="9">
        <f t="shared" si="148"/>
        <v>-661.21</v>
      </c>
      <c r="AA462" s="21">
        <f t="shared" si="149"/>
        <v>-5.042016165929541</v>
      </c>
      <c r="AC462" s="9">
        <v>893.5400000000001</v>
      </c>
      <c r="AE462" s="9">
        <v>131.14000000000001</v>
      </c>
      <c r="AG462" s="9">
        <f t="shared" si="150"/>
        <v>762.4000000000001</v>
      </c>
      <c r="AI462" s="21">
        <f t="shared" si="151"/>
        <v>5.813634283971329</v>
      </c>
    </row>
    <row r="463" spans="1:35" ht="12.75" outlineLevel="1">
      <c r="A463" s="1" t="s">
        <v>955</v>
      </c>
      <c r="B463" s="16" t="s">
        <v>956</v>
      </c>
      <c r="C463" s="1" t="s">
        <v>1417</v>
      </c>
      <c r="E463" s="5">
        <v>0</v>
      </c>
      <c r="G463" s="5">
        <v>0</v>
      </c>
      <c r="I463" s="9">
        <f t="shared" si="144"/>
        <v>0</v>
      </c>
      <c r="K463" s="21">
        <f t="shared" si="145"/>
        <v>0</v>
      </c>
      <c r="M463" s="9">
        <v>28.2</v>
      </c>
      <c r="O463" s="9">
        <v>0</v>
      </c>
      <c r="Q463" s="9">
        <f t="shared" si="146"/>
        <v>28.2</v>
      </c>
      <c r="S463" s="21" t="str">
        <f t="shared" si="147"/>
        <v>N.M.</v>
      </c>
      <c r="U463" s="9">
        <v>28.2</v>
      </c>
      <c r="W463" s="9">
        <v>0</v>
      </c>
      <c r="Y463" s="9">
        <f t="shared" si="148"/>
        <v>28.2</v>
      </c>
      <c r="AA463" s="21" t="str">
        <f t="shared" si="149"/>
        <v>N.M.</v>
      </c>
      <c r="AC463" s="9">
        <v>4778.51</v>
      </c>
      <c r="AE463" s="9">
        <v>0</v>
      </c>
      <c r="AG463" s="9">
        <f t="shared" si="150"/>
        <v>4778.51</v>
      </c>
      <c r="AI463" s="21" t="str">
        <f t="shared" si="151"/>
        <v>N.M.</v>
      </c>
    </row>
    <row r="464" spans="1:35" ht="12.75" outlineLevel="1">
      <c r="A464" s="1" t="s">
        <v>957</v>
      </c>
      <c r="B464" s="16" t="s">
        <v>958</v>
      </c>
      <c r="C464" s="1" t="s">
        <v>1418</v>
      </c>
      <c r="E464" s="5">
        <v>13.790000000000001</v>
      </c>
      <c r="G464" s="5">
        <v>0</v>
      </c>
      <c r="I464" s="9">
        <f t="shared" si="144"/>
        <v>13.790000000000001</v>
      </c>
      <c r="K464" s="21" t="str">
        <f t="shared" si="145"/>
        <v>N.M.</v>
      </c>
      <c r="M464" s="9">
        <v>13.790000000000001</v>
      </c>
      <c r="O464" s="9">
        <v>0</v>
      </c>
      <c r="Q464" s="9">
        <f t="shared" si="146"/>
        <v>13.790000000000001</v>
      </c>
      <c r="S464" s="21" t="str">
        <f t="shared" si="147"/>
        <v>N.M.</v>
      </c>
      <c r="U464" s="9">
        <v>13.790000000000001</v>
      </c>
      <c r="W464" s="9">
        <v>0</v>
      </c>
      <c r="Y464" s="9">
        <f t="shared" si="148"/>
        <v>13.790000000000001</v>
      </c>
      <c r="AA464" s="21" t="str">
        <f t="shared" si="149"/>
        <v>N.M.</v>
      </c>
      <c r="AC464" s="9">
        <v>8605.560000000001</v>
      </c>
      <c r="AE464" s="9">
        <v>0</v>
      </c>
      <c r="AG464" s="9">
        <f t="shared" si="150"/>
        <v>8605.560000000001</v>
      </c>
      <c r="AI464" s="21" t="str">
        <f t="shared" si="151"/>
        <v>N.M.</v>
      </c>
    </row>
    <row r="465" spans="1:53" s="16" customFormat="1" ht="12.75">
      <c r="A465" s="16" t="s">
        <v>47</v>
      </c>
      <c r="C465" s="16" t="s">
        <v>1419</v>
      </c>
      <c r="D465" s="71"/>
      <c r="E465" s="71">
        <v>-34904.080000000016</v>
      </c>
      <c r="F465" s="71"/>
      <c r="G465" s="71">
        <v>140416.75000000003</v>
      </c>
      <c r="H465" s="71"/>
      <c r="I465" s="71">
        <f>+E465-G465</f>
        <v>-175320.83000000005</v>
      </c>
      <c r="J465" s="75" t="str">
        <f>IF((+E465-G465)=(I465),"  ",$AO$532)</f>
        <v>  </v>
      </c>
      <c r="K465" s="72">
        <f>IF(G465&lt;0,IF(I465=0,0,IF(OR(G465=0,E465=0),"N.M.",IF(ABS(I465/G465)&gt;=10,"N.M.",I465/(-G465)))),IF(I465=0,0,IF(OR(G465=0,E465=0),"N.M.",IF(ABS(I465/G465)&gt;=10,"N.M.",I465/G465))))</f>
        <v>-1.2485749029229063</v>
      </c>
      <c r="L465" s="73"/>
      <c r="M465" s="71">
        <v>-1201910.2599999998</v>
      </c>
      <c r="N465" s="71"/>
      <c r="O465" s="71">
        <v>562004.8200000001</v>
      </c>
      <c r="P465" s="71"/>
      <c r="Q465" s="71">
        <f>+M465-O465</f>
        <v>-1763915.0799999998</v>
      </c>
      <c r="R465" s="75" t="str">
        <f>IF((+M465-O465)=(Q465),"  ",$AO$532)</f>
        <v>  </v>
      </c>
      <c r="S465" s="72">
        <f>IF(O465&lt;0,IF(Q465=0,0,IF(OR(O465=0,M465=0),"N.M.",IF(ABS(Q465/O465)&gt;=10,"N.M.",Q465/(-O465)))),IF(Q465=0,0,IF(OR(O465=0,M465=0),"N.M.",IF(ABS(Q465/O465)&gt;=10,"N.M.",Q465/O465))))</f>
        <v>-3.1386120140393095</v>
      </c>
      <c r="T465" s="73"/>
      <c r="U465" s="71">
        <v>-38201.15999999994</v>
      </c>
      <c r="V465" s="71"/>
      <c r="W465" s="71">
        <v>462698.64000000013</v>
      </c>
      <c r="X465" s="71"/>
      <c r="Y465" s="71">
        <f>+U465-W465</f>
        <v>-500899.80000000005</v>
      </c>
      <c r="Z465" s="75" t="str">
        <f>IF((+U465-W465)=(Y465),"  ",$AO$532)</f>
        <v>  </v>
      </c>
      <c r="AA465" s="72">
        <f>IF(W465&lt;0,IF(Y465=0,0,IF(OR(W465=0,U465=0),"N.M.",IF(ABS(Y465/W465)&gt;=10,"N.M.",Y465/(-W465)))),IF(Y465=0,0,IF(OR(W465=0,U465=0),"N.M.",IF(ABS(Y465/W465)&gt;=10,"N.M.",Y465/W465))))</f>
        <v>-1.0825616431463898</v>
      </c>
      <c r="AB465" s="73"/>
      <c r="AC465" s="71">
        <v>1945052.0800000017</v>
      </c>
      <c r="AD465" s="71"/>
      <c r="AE465" s="71">
        <v>1278314.4999999993</v>
      </c>
      <c r="AF465" s="71"/>
      <c r="AG465" s="71">
        <f>+AC465-AE465</f>
        <v>666737.5800000024</v>
      </c>
      <c r="AH465" s="75" t="str">
        <f>IF((+AC465-AE465)=(AG465),"  ",$AO$532)</f>
        <v>  </v>
      </c>
      <c r="AI465" s="72">
        <f>IF(AE465&lt;0,IF(AG465=0,0,IF(OR(AE465=0,AC465=0),"N.M.",IF(ABS(AG465/AE465)&gt;=10,"N.M.",AG465/(-AE465)))),IF(AG465=0,0,IF(OR(AE465=0,AC465=0),"N.M.",IF(ABS(AG465/AE465)&gt;=10,"N.M.",AG465/AE465))))</f>
        <v>0.5215755434206549</v>
      </c>
      <c r="AJ465" s="73"/>
      <c r="AK465" s="74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35" ht="12.75" outlineLevel="1">
      <c r="A466" s="1" t="s">
        <v>959</v>
      </c>
      <c r="B466" s="16" t="s">
        <v>960</v>
      </c>
      <c r="C466" s="1" t="s">
        <v>1369</v>
      </c>
      <c r="E466" s="5">
        <v>-4583</v>
      </c>
      <c r="G466" s="5">
        <v>0</v>
      </c>
      <c r="I466" s="9">
        <f aca="true" t="shared" si="152" ref="I466:I478">+E466-G466</f>
        <v>-4583</v>
      </c>
      <c r="K466" s="21" t="str">
        <f aca="true" t="shared" si="153" ref="K466:K478">IF(G466&lt;0,IF(I466=0,0,IF(OR(G466=0,E466=0),"N.M.",IF(ABS(I466/G466)&gt;=10,"N.M.",I466/(-G466)))),IF(I466=0,0,IF(OR(G466=0,E466=0),"N.M.",IF(ABS(I466/G466)&gt;=10,"N.M.",I466/G466))))</f>
        <v>N.M.</v>
      </c>
      <c r="M466" s="9">
        <v>-9166</v>
      </c>
      <c r="O466" s="9">
        <v>0</v>
      </c>
      <c r="Q466" s="9">
        <f aca="true" t="shared" si="154" ref="Q466:Q478">+M466-O466</f>
        <v>-9166</v>
      </c>
      <c r="S466" s="21" t="str">
        <f aca="true" t="shared" si="155" ref="S466:S478">IF(O466&lt;0,IF(Q466=0,0,IF(OR(O466=0,M466=0),"N.M.",IF(ABS(Q466/O466)&gt;=10,"N.M.",Q466/(-O466)))),IF(Q466=0,0,IF(OR(O466=0,M466=0),"N.M.",IF(ABS(Q466/O466)&gt;=10,"N.M.",Q466/O466))))</f>
        <v>N.M.</v>
      </c>
      <c r="U466" s="9">
        <v>-9166</v>
      </c>
      <c r="W466" s="9">
        <v>0</v>
      </c>
      <c r="Y466" s="9">
        <f aca="true" t="shared" si="156" ref="Y466:Y478">+U466-W466</f>
        <v>-9166</v>
      </c>
      <c r="AA466" s="21" t="str">
        <f aca="true" t="shared" si="157" ref="AA466:AA478">IF(W466&lt;0,IF(Y466=0,0,IF(OR(W466=0,U466=0),"N.M.",IF(ABS(Y466/W466)&gt;=10,"N.M.",Y466/(-W466)))),IF(Y466=0,0,IF(OR(W466=0,U466=0),"N.M.",IF(ABS(Y466/W466)&gt;=10,"N.M.",Y466/W466))))</f>
        <v>N.M.</v>
      </c>
      <c r="AC466" s="9">
        <v>-9166</v>
      </c>
      <c r="AE466" s="9">
        <v>0</v>
      </c>
      <c r="AG466" s="9">
        <f aca="true" t="shared" si="158" ref="AG466:AG478">+AC466-AE466</f>
        <v>-9166</v>
      </c>
      <c r="AI466" s="21" t="str">
        <f aca="true" t="shared" si="159" ref="AI466:AI478">IF(AE466&lt;0,IF(AG466=0,0,IF(OR(AE466=0,AC466=0),"N.M.",IF(ABS(AG466/AE466)&gt;=10,"N.M.",AG466/(-AE466)))),IF(AG466=0,0,IF(OR(AE466=0,AC466=0),"N.M.",IF(ABS(AG466/AE466)&gt;=10,"N.M.",AG466/AE466))))</f>
        <v>N.M.</v>
      </c>
    </row>
    <row r="467" spans="1:35" ht="12.75" outlineLevel="1">
      <c r="A467" s="1" t="s">
        <v>961</v>
      </c>
      <c r="B467" s="16" t="s">
        <v>962</v>
      </c>
      <c r="C467" s="1" t="s">
        <v>1420</v>
      </c>
      <c r="E467" s="5">
        <v>0</v>
      </c>
      <c r="G467" s="5">
        <v>0</v>
      </c>
      <c r="I467" s="9">
        <f t="shared" si="152"/>
        <v>0</v>
      </c>
      <c r="K467" s="21">
        <f t="shared" si="153"/>
        <v>0</v>
      </c>
      <c r="M467" s="9">
        <v>-336</v>
      </c>
      <c r="O467" s="9">
        <v>-22146.34</v>
      </c>
      <c r="Q467" s="9">
        <f t="shared" si="154"/>
        <v>21810.34</v>
      </c>
      <c r="S467" s="21">
        <f t="shared" si="155"/>
        <v>0.9848281928300568</v>
      </c>
      <c r="U467" s="9">
        <v>0</v>
      </c>
      <c r="W467" s="9">
        <v>-22146.34</v>
      </c>
      <c r="Y467" s="9">
        <f t="shared" si="156"/>
        <v>22146.34</v>
      </c>
      <c r="AA467" s="21" t="str">
        <f t="shared" si="157"/>
        <v>N.M.</v>
      </c>
      <c r="AC467" s="9">
        <v>-155867.44</v>
      </c>
      <c r="AE467" s="9">
        <v>-22146.34</v>
      </c>
      <c r="AG467" s="9">
        <f t="shared" si="158"/>
        <v>-133721.1</v>
      </c>
      <c r="AI467" s="21">
        <f t="shared" si="159"/>
        <v>-6.0380676897401555</v>
      </c>
    </row>
    <row r="468" spans="1:35" ht="12.75" outlineLevel="1">
      <c r="A468" s="1" t="s">
        <v>963</v>
      </c>
      <c r="B468" s="16" t="s">
        <v>964</v>
      </c>
      <c r="C468" s="1" t="s">
        <v>1421</v>
      </c>
      <c r="E468" s="5">
        <v>-9638.48</v>
      </c>
      <c r="G468" s="5">
        <v>-25163.165</v>
      </c>
      <c r="I468" s="9">
        <f t="shared" si="152"/>
        <v>15524.685000000001</v>
      </c>
      <c r="K468" s="21">
        <f t="shared" si="153"/>
        <v>0.6169607440081564</v>
      </c>
      <c r="M468" s="9">
        <v>-1593673.29</v>
      </c>
      <c r="O468" s="9">
        <v>-819524.5850000001</v>
      </c>
      <c r="Q468" s="9">
        <f t="shared" si="154"/>
        <v>-774148.705</v>
      </c>
      <c r="S468" s="21">
        <f t="shared" si="155"/>
        <v>-0.9446314597139266</v>
      </c>
      <c r="U468" s="9">
        <v>-20405.510000000002</v>
      </c>
      <c r="W468" s="9">
        <v>-48021.285</v>
      </c>
      <c r="Y468" s="9">
        <f t="shared" si="156"/>
        <v>27615.775</v>
      </c>
      <c r="AA468" s="21">
        <f t="shared" si="157"/>
        <v>0.5750736366175957</v>
      </c>
      <c r="AC468" s="9">
        <v>-1707421.9400000002</v>
      </c>
      <c r="AE468" s="9">
        <v>-1051137.815</v>
      </c>
      <c r="AG468" s="9">
        <f t="shared" si="158"/>
        <v>-656284.1250000002</v>
      </c>
      <c r="AI468" s="21">
        <f t="shared" si="159"/>
        <v>-0.6243559271055245</v>
      </c>
    </row>
    <row r="469" spans="1:35" ht="12.75" outlineLevel="1">
      <c r="A469" s="1" t="s">
        <v>965</v>
      </c>
      <c r="B469" s="16" t="s">
        <v>966</v>
      </c>
      <c r="C469" s="1" t="s">
        <v>1422</v>
      </c>
      <c r="E469" s="5">
        <v>-4.05</v>
      </c>
      <c r="G469" s="5">
        <v>0</v>
      </c>
      <c r="I469" s="9">
        <f t="shared" si="152"/>
        <v>-4.05</v>
      </c>
      <c r="K469" s="21" t="str">
        <f t="shared" si="153"/>
        <v>N.M.</v>
      </c>
      <c r="M469" s="9">
        <v>-152.94</v>
      </c>
      <c r="O469" s="9">
        <v>-528.51</v>
      </c>
      <c r="Q469" s="9">
        <f t="shared" si="154"/>
        <v>375.57</v>
      </c>
      <c r="S469" s="21">
        <f t="shared" si="155"/>
        <v>0.7106204234546177</v>
      </c>
      <c r="U469" s="9">
        <v>-152.94</v>
      </c>
      <c r="W469" s="9">
        <v>-45.13</v>
      </c>
      <c r="Y469" s="9">
        <f t="shared" si="156"/>
        <v>-107.81</v>
      </c>
      <c r="AA469" s="21">
        <f t="shared" si="157"/>
        <v>-2.388876578772435</v>
      </c>
      <c r="AC469" s="9">
        <v>-317.40999999999997</v>
      </c>
      <c r="AE469" s="9">
        <v>-578.95</v>
      </c>
      <c r="AG469" s="9">
        <f t="shared" si="158"/>
        <v>261.5400000000001</v>
      </c>
      <c r="AI469" s="21">
        <f t="shared" si="159"/>
        <v>0.4517488556870197</v>
      </c>
    </row>
    <row r="470" spans="1:35" ht="12.75" outlineLevel="1">
      <c r="A470" s="1" t="s">
        <v>967</v>
      </c>
      <c r="B470" s="16" t="s">
        <v>968</v>
      </c>
      <c r="C470" s="1" t="s">
        <v>1423</v>
      </c>
      <c r="E470" s="5">
        <v>0</v>
      </c>
      <c r="G470" s="5">
        <v>0</v>
      </c>
      <c r="I470" s="9">
        <f t="shared" si="152"/>
        <v>0</v>
      </c>
      <c r="K470" s="21">
        <f t="shared" si="153"/>
        <v>0</v>
      </c>
      <c r="M470" s="9">
        <v>0</v>
      </c>
      <c r="O470" s="9">
        <v>0</v>
      </c>
      <c r="Q470" s="9">
        <f t="shared" si="154"/>
        <v>0</v>
      </c>
      <c r="S470" s="21">
        <f t="shared" si="155"/>
        <v>0</v>
      </c>
      <c r="U470" s="9">
        <v>0</v>
      </c>
      <c r="W470" s="9">
        <v>0</v>
      </c>
      <c r="Y470" s="9">
        <f t="shared" si="156"/>
        <v>0</v>
      </c>
      <c r="AA470" s="21">
        <f t="shared" si="157"/>
        <v>0</v>
      </c>
      <c r="AC470" s="9">
        <v>74948</v>
      </c>
      <c r="AE470" s="9">
        <v>-1018500</v>
      </c>
      <c r="AG470" s="9">
        <f t="shared" si="158"/>
        <v>1093448</v>
      </c>
      <c r="AI470" s="21">
        <f t="shared" si="159"/>
        <v>1.073586647029946</v>
      </c>
    </row>
    <row r="471" spans="1:35" ht="12.75" outlineLevel="1">
      <c r="A471" s="1" t="s">
        <v>969</v>
      </c>
      <c r="B471" s="16" t="s">
        <v>970</v>
      </c>
      <c r="C471" s="1" t="s">
        <v>1424</v>
      </c>
      <c r="E471" s="5">
        <v>39474.72</v>
      </c>
      <c r="G471" s="5">
        <v>-42743.298</v>
      </c>
      <c r="I471" s="9">
        <f t="shared" si="152"/>
        <v>82218.01800000001</v>
      </c>
      <c r="K471" s="21">
        <f t="shared" si="153"/>
        <v>1.923530046745574</v>
      </c>
      <c r="M471" s="9">
        <v>-185005.68</v>
      </c>
      <c r="O471" s="9">
        <v>-83557.15</v>
      </c>
      <c r="Q471" s="9">
        <f t="shared" si="154"/>
        <v>-101448.53</v>
      </c>
      <c r="S471" s="21">
        <f t="shared" si="155"/>
        <v>-1.214121472549028</v>
      </c>
      <c r="U471" s="9">
        <v>49900.33</v>
      </c>
      <c r="W471" s="9">
        <v>-71089.786</v>
      </c>
      <c r="Y471" s="9">
        <f t="shared" si="156"/>
        <v>120990.116</v>
      </c>
      <c r="AA471" s="21">
        <f t="shared" si="157"/>
        <v>1.7019338896307834</v>
      </c>
      <c r="AC471" s="9">
        <v>-315384.8</v>
      </c>
      <c r="AE471" s="9">
        <v>-193657.69799999997</v>
      </c>
      <c r="AG471" s="9">
        <f t="shared" si="158"/>
        <v>-121727.10200000001</v>
      </c>
      <c r="AI471" s="21">
        <f t="shared" si="159"/>
        <v>-0.6285683618938815</v>
      </c>
    </row>
    <row r="472" spans="1:35" ht="12.75" outlineLevel="1">
      <c r="A472" s="1" t="s">
        <v>971</v>
      </c>
      <c r="B472" s="16" t="s">
        <v>972</v>
      </c>
      <c r="C472" s="1" t="s">
        <v>1425</v>
      </c>
      <c r="E472" s="5">
        <v>-246.43</v>
      </c>
      <c r="G472" s="5">
        <v>-1978.16</v>
      </c>
      <c r="I472" s="9">
        <f t="shared" si="152"/>
        <v>1731.73</v>
      </c>
      <c r="K472" s="21">
        <f t="shared" si="153"/>
        <v>0.8754246370364379</v>
      </c>
      <c r="M472" s="9">
        <v>-32436.54</v>
      </c>
      <c r="O472" s="9">
        <v>-3904.74</v>
      </c>
      <c r="Q472" s="9">
        <f t="shared" si="154"/>
        <v>-28531.800000000003</v>
      </c>
      <c r="S472" s="21">
        <f t="shared" si="155"/>
        <v>-7.306965380537502</v>
      </c>
      <c r="U472" s="9">
        <v>-6093.61</v>
      </c>
      <c r="W472" s="9">
        <v>-1675.55</v>
      </c>
      <c r="Y472" s="9">
        <f t="shared" si="156"/>
        <v>-4418.0599999999995</v>
      </c>
      <c r="AA472" s="21">
        <f t="shared" si="157"/>
        <v>-2.6367819521948013</v>
      </c>
      <c r="AC472" s="9">
        <v>-42721.69</v>
      </c>
      <c r="AE472" s="9">
        <v>-26128.65</v>
      </c>
      <c r="AG472" s="9">
        <f t="shared" si="158"/>
        <v>-16593.04</v>
      </c>
      <c r="AI472" s="21">
        <f t="shared" si="159"/>
        <v>-0.6350515621740886</v>
      </c>
    </row>
    <row r="473" spans="1:35" ht="12.75" outlineLevel="1">
      <c r="A473" s="1" t="s">
        <v>973</v>
      </c>
      <c r="B473" s="16" t="s">
        <v>974</v>
      </c>
      <c r="C473" s="1" t="s">
        <v>1426</v>
      </c>
      <c r="E473" s="5">
        <v>0</v>
      </c>
      <c r="G473" s="5">
        <v>3.5300000000000002</v>
      </c>
      <c r="I473" s="9">
        <f t="shared" si="152"/>
        <v>-3.5300000000000002</v>
      </c>
      <c r="K473" s="21" t="str">
        <f t="shared" si="153"/>
        <v>N.M.</v>
      </c>
      <c r="M473" s="9">
        <v>0</v>
      </c>
      <c r="O473" s="9">
        <v>-32218.920000000002</v>
      </c>
      <c r="Q473" s="9">
        <f t="shared" si="154"/>
        <v>32218.920000000002</v>
      </c>
      <c r="S473" s="21" t="str">
        <f t="shared" si="155"/>
        <v>N.M.</v>
      </c>
      <c r="U473" s="9">
        <v>0</v>
      </c>
      <c r="W473" s="9">
        <v>-2777.23</v>
      </c>
      <c r="Y473" s="9">
        <f t="shared" si="156"/>
        <v>2777.23</v>
      </c>
      <c r="AA473" s="21" t="str">
        <f t="shared" si="157"/>
        <v>N.M.</v>
      </c>
      <c r="AC473" s="9">
        <v>2771.52</v>
      </c>
      <c r="AE473" s="9">
        <v>-107260.66</v>
      </c>
      <c r="AG473" s="9">
        <f t="shared" si="158"/>
        <v>110032.18000000001</v>
      </c>
      <c r="AI473" s="21">
        <f t="shared" si="159"/>
        <v>1.025839110070738</v>
      </c>
    </row>
    <row r="474" spans="1:35" ht="12.75" outlineLevel="1">
      <c r="A474" s="1" t="s">
        <v>975</v>
      </c>
      <c r="B474" s="16" t="s">
        <v>976</v>
      </c>
      <c r="C474" s="1" t="s">
        <v>1427</v>
      </c>
      <c r="E474" s="5">
        <v>-118431.8</v>
      </c>
      <c r="G474" s="5">
        <v>-47299.450000000004</v>
      </c>
      <c r="I474" s="9">
        <f t="shared" si="152"/>
        <v>-71132.35</v>
      </c>
      <c r="K474" s="21">
        <f t="shared" si="153"/>
        <v>-1.503872666595489</v>
      </c>
      <c r="M474" s="9">
        <v>-138785.3</v>
      </c>
      <c r="O474" s="9">
        <v>-96695.79000000001</v>
      </c>
      <c r="Q474" s="9">
        <f t="shared" si="154"/>
        <v>-42089.50999999998</v>
      </c>
      <c r="S474" s="21">
        <f t="shared" si="155"/>
        <v>-0.4352775855081175</v>
      </c>
      <c r="U474" s="9">
        <v>-120946.28</v>
      </c>
      <c r="W474" s="9">
        <v>-52296.14</v>
      </c>
      <c r="Y474" s="9">
        <f t="shared" si="156"/>
        <v>-68650.14</v>
      </c>
      <c r="AA474" s="21">
        <f t="shared" si="157"/>
        <v>-1.3127190649252507</v>
      </c>
      <c r="AC474" s="9">
        <v>-161075.11</v>
      </c>
      <c r="AE474" s="9">
        <v>-171888.27000000002</v>
      </c>
      <c r="AG474" s="9">
        <f t="shared" si="158"/>
        <v>10813.160000000033</v>
      </c>
      <c r="AI474" s="21">
        <f t="shared" si="159"/>
        <v>0.06290807394826901</v>
      </c>
    </row>
    <row r="475" spans="1:35" ht="12.75" outlineLevel="1">
      <c r="A475" s="1" t="s">
        <v>977</v>
      </c>
      <c r="B475" s="16" t="s">
        <v>978</v>
      </c>
      <c r="C475" s="1" t="s">
        <v>1428</v>
      </c>
      <c r="E475" s="5">
        <v>0</v>
      </c>
      <c r="G475" s="5">
        <v>-23.98</v>
      </c>
      <c r="I475" s="9">
        <f t="shared" si="152"/>
        <v>23.98</v>
      </c>
      <c r="K475" s="21" t="str">
        <f t="shared" si="153"/>
        <v>N.M.</v>
      </c>
      <c r="M475" s="9">
        <v>0</v>
      </c>
      <c r="O475" s="9">
        <v>-23.98</v>
      </c>
      <c r="Q475" s="9">
        <f t="shared" si="154"/>
        <v>23.98</v>
      </c>
      <c r="S475" s="21" t="str">
        <f t="shared" si="155"/>
        <v>N.M.</v>
      </c>
      <c r="U475" s="9">
        <v>0</v>
      </c>
      <c r="W475" s="9">
        <v>-23.98</v>
      </c>
      <c r="Y475" s="9">
        <f t="shared" si="156"/>
        <v>23.98</v>
      </c>
      <c r="AA475" s="21" t="str">
        <f t="shared" si="157"/>
        <v>N.M.</v>
      </c>
      <c r="AC475" s="9">
        <v>-43.83</v>
      </c>
      <c r="AE475" s="9">
        <v>-23.98</v>
      </c>
      <c r="AG475" s="9">
        <f t="shared" si="158"/>
        <v>-19.849999999999998</v>
      </c>
      <c r="AI475" s="21">
        <f t="shared" si="159"/>
        <v>-0.8277731442869056</v>
      </c>
    </row>
    <row r="476" spans="1:35" ht="12.75" outlineLevel="1">
      <c r="A476" s="1" t="s">
        <v>979</v>
      </c>
      <c r="B476" s="16" t="s">
        <v>980</v>
      </c>
      <c r="C476" s="1" t="s">
        <v>1429</v>
      </c>
      <c r="E476" s="5">
        <v>0</v>
      </c>
      <c r="G476" s="5">
        <v>0</v>
      </c>
      <c r="I476" s="9">
        <f t="shared" si="152"/>
        <v>0</v>
      </c>
      <c r="K476" s="21">
        <f t="shared" si="153"/>
        <v>0</v>
      </c>
      <c r="M476" s="9">
        <v>0</v>
      </c>
      <c r="O476" s="9">
        <v>0</v>
      </c>
      <c r="Q476" s="9">
        <f t="shared" si="154"/>
        <v>0</v>
      </c>
      <c r="S476" s="21">
        <f t="shared" si="155"/>
        <v>0</v>
      </c>
      <c r="U476" s="9">
        <v>0</v>
      </c>
      <c r="W476" s="9">
        <v>0</v>
      </c>
      <c r="Y476" s="9">
        <f t="shared" si="156"/>
        <v>0</v>
      </c>
      <c r="AA476" s="21">
        <f t="shared" si="157"/>
        <v>0</v>
      </c>
      <c r="AC476" s="9">
        <v>0</v>
      </c>
      <c r="AE476" s="9">
        <v>916371.14</v>
      </c>
      <c r="AG476" s="9">
        <f t="shared" si="158"/>
        <v>-916371.14</v>
      </c>
      <c r="AI476" s="21" t="str">
        <f t="shared" si="159"/>
        <v>N.M.</v>
      </c>
    </row>
    <row r="477" spans="1:35" ht="12.75" outlineLevel="1">
      <c r="A477" s="1" t="s">
        <v>981</v>
      </c>
      <c r="B477" s="16" t="s">
        <v>982</v>
      </c>
      <c r="C477" s="1" t="s">
        <v>1430</v>
      </c>
      <c r="E477" s="5">
        <v>5846.158</v>
      </c>
      <c r="G477" s="5">
        <v>0</v>
      </c>
      <c r="I477" s="9">
        <f t="shared" si="152"/>
        <v>5846.158</v>
      </c>
      <c r="K477" s="21" t="str">
        <f t="shared" si="153"/>
        <v>N.M.</v>
      </c>
      <c r="M477" s="9">
        <v>5861.058000000001</v>
      </c>
      <c r="O477" s="9">
        <v>0</v>
      </c>
      <c r="Q477" s="9">
        <f t="shared" si="154"/>
        <v>5861.058000000001</v>
      </c>
      <c r="S477" s="21" t="str">
        <f t="shared" si="155"/>
        <v>N.M.</v>
      </c>
      <c r="U477" s="9">
        <v>7805.968000000001</v>
      </c>
      <c r="W477" s="9">
        <v>0</v>
      </c>
      <c r="Y477" s="9">
        <f t="shared" si="156"/>
        <v>7805.968000000001</v>
      </c>
      <c r="AA477" s="21" t="str">
        <f t="shared" si="157"/>
        <v>N.M.</v>
      </c>
      <c r="AC477" s="9">
        <v>-14866.482</v>
      </c>
      <c r="AE477" s="9">
        <v>0</v>
      </c>
      <c r="AG477" s="9">
        <f t="shared" si="158"/>
        <v>-14866.482</v>
      </c>
      <c r="AI477" s="21" t="str">
        <f t="shared" si="159"/>
        <v>N.M.</v>
      </c>
    </row>
    <row r="478" spans="1:35" ht="12.75" outlineLevel="1">
      <c r="A478" s="1" t="s">
        <v>983</v>
      </c>
      <c r="B478" s="16" t="s">
        <v>984</v>
      </c>
      <c r="C478" s="1" t="s">
        <v>1431</v>
      </c>
      <c r="E478" s="5">
        <v>0</v>
      </c>
      <c r="G478" s="5">
        <v>0</v>
      </c>
      <c r="I478" s="9">
        <f t="shared" si="152"/>
        <v>0</v>
      </c>
      <c r="K478" s="21">
        <f t="shared" si="153"/>
        <v>0</v>
      </c>
      <c r="M478" s="9">
        <v>0</v>
      </c>
      <c r="O478" s="9">
        <v>0</v>
      </c>
      <c r="Q478" s="9">
        <f t="shared" si="154"/>
        <v>0</v>
      </c>
      <c r="S478" s="21">
        <f t="shared" si="155"/>
        <v>0</v>
      </c>
      <c r="U478" s="9">
        <v>0</v>
      </c>
      <c r="W478" s="9">
        <v>0</v>
      </c>
      <c r="Y478" s="9">
        <f t="shared" si="156"/>
        <v>0</v>
      </c>
      <c r="AA478" s="21">
        <f t="shared" si="157"/>
        <v>0</v>
      </c>
      <c r="AC478" s="9">
        <v>-2987.66</v>
      </c>
      <c r="AE478" s="9">
        <v>0</v>
      </c>
      <c r="AG478" s="9">
        <f t="shared" si="158"/>
        <v>-2987.66</v>
      </c>
      <c r="AI478" s="21" t="str">
        <f t="shared" si="159"/>
        <v>N.M.</v>
      </c>
    </row>
    <row r="479" spans="1:53" s="16" customFormat="1" ht="12.75">
      <c r="A479" s="16" t="s">
        <v>48</v>
      </c>
      <c r="C479" s="16" t="s">
        <v>1432</v>
      </c>
      <c r="D479" s="9"/>
      <c r="E479" s="9">
        <v>-87582.88200000001</v>
      </c>
      <c r="F479" s="9"/>
      <c r="G479" s="9">
        <v>-117204.523</v>
      </c>
      <c r="H479" s="9"/>
      <c r="I479" s="9">
        <f>+E479-G479</f>
        <v>29621.64099999999</v>
      </c>
      <c r="J479" s="37" t="str">
        <f>IF((+E479-G479)=(I479),"  ",$AO$532)</f>
        <v>  </v>
      </c>
      <c r="K479" s="38">
        <f>IF(G479&lt;0,IF(I479=0,0,IF(OR(G479=0,E479=0),"N.M.",IF(ABS(I479/G479)&gt;=10,"N.M.",I479/(-G479)))),IF(I479=0,0,IF(OR(G479=0,E479=0),"N.M.",IF(ABS(I479/G479)&gt;=10,"N.M.",I479/G479))))</f>
        <v>0.2527346235605599</v>
      </c>
      <c r="L479" s="39"/>
      <c r="M479" s="9">
        <v>-1953694.6919999998</v>
      </c>
      <c r="N479" s="9"/>
      <c r="O479" s="9">
        <v>-1058600.015</v>
      </c>
      <c r="P479" s="9"/>
      <c r="Q479" s="9">
        <f>+M479-O479</f>
        <v>-895094.6769999999</v>
      </c>
      <c r="R479" s="37" t="str">
        <f>IF((+M479-O479)=(Q479),"  ",$AO$532)</f>
        <v>  </v>
      </c>
      <c r="S479" s="38">
        <f>IF(O479&lt;0,IF(Q479=0,0,IF(OR(O479=0,M479=0),"N.M.",IF(ABS(Q479/O479)&gt;=10,"N.M.",Q479/(-O479)))),IF(Q479=0,0,IF(OR(O479=0,M479=0),"N.M.",IF(ABS(Q479/O479)&gt;=10,"N.M.",Q479/O479))))</f>
        <v>-0.84554568705537</v>
      </c>
      <c r="T479" s="39"/>
      <c r="U479" s="9">
        <v>-99058.04199999999</v>
      </c>
      <c r="V479" s="9"/>
      <c r="W479" s="9">
        <v>-198075.44100000002</v>
      </c>
      <c r="X479" s="9"/>
      <c r="Y479" s="9">
        <f>+U479-W479</f>
        <v>99017.39900000003</v>
      </c>
      <c r="Z479" s="37" t="str">
        <f>IF((+U479-W479)=(Y479),"  ",$AO$532)</f>
        <v>  </v>
      </c>
      <c r="AA479" s="38">
        <f>IF(W479&lt;0,IF(Y479=0,0,IF(OR(W479=0,U479=0),"N.M.",IF(ABS(Y479/W479)&gt;=10,"N.M.",Y479/(-W479)))),IF(Y479=0,0,IF(OR(W479=0,U479=0),"N.M.",IF(ABS(Y479/W479)&gt;=10,"N.M.",Y479/W479))))</f>
        <v>0.49989740525176984</v>
      </c>
      <c r="AB479" s="39"/>
      <c r="AC479" s="9">
        <v>-2332132.842</v>
      </c>
      <c r="AD479" s="9"/>
      <c r="AE479" s="9">
        <v>-1674951.223</v>
      </c>
      <c r="AF479" s="9"/>
      <c r="AG479" s="9">
        <f>+AC479-AE479</f>
        <v>-657181.6190000002</v>
      </c>
      <c r="AH479" s="37" t="str">
        <f>IF((+AC479-AE479)=(AG479),"  ",$AO$532)</f>
        <v>  </v>
      </c>
      <c r="AI479" s="38">
        <f>IF(AE479&lt;0,IF(AG479=0,0,IF(OR(AE479=0,AC479=0),"N.M.",IF(ABS(AG479/AE479)&gt;=10,"N.M.",AG479/(-AE479)))),IF(AG479=0,0,IF(OR(AE479=0,AC479=0),"N.M.",IF(ABS(AG479/AE479)&gt;=10,"N.M.",AG479/AE479))))</f>
        <v>-0.39235866094233135</v>
      </c>
      <c r="AJ479" s="39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</row>
    <row r="480" spans="1:35" ht="12.75" outlineLevel="1">
      <c r="A480" s="1" t="s">
        <v>985</v>
      </c>
      <c r="B480" s="16" t="s">
        <v>986</v>
      </c>
      <c r="C480" s="1" t="s">
        <v>1433</v>
      </c>
      <c r="E480" s="5">
        <v>-34376.63</v>
      </c>
      <c r="G480" s="5">
        <v>157649.77</v>
      </c>
      <c r="I480" s="9">
        <f aca="true" t="shared" si="160" ref="I480:I486">+E480-G480</f>
        <v>-192026.4</v>
      </c>
      <c r="K480" s="21">
        <f aca="true" t="shared" si="161" ref="K480:K486">IF(G480&lt;0,IF(I480=0,0,IF(OR(G480=0,E480=0),"N.M.",IF(ABS(I480/G480)&gt;=10,"N.M.",I480/(-G480)))),IF(I480=0,0,IF(OR(G480=0,E480=0),"N.M.",IF(ABS(I480/G480)&gt;=10,"N.M.",I480/G480))))</f>
        <v>-1.2180569625949977</v>
      </c>
      <c r="M480" s="9">
        <v>349354.94000000006</v>
      </c>
      <c r="O480" s="9">
        <v>561844.1900000001</v>
      </c>
      <c r="Q480" s="9">
        <f aca="true" t="shared" si="162" ref="Q480:Q486">+M480-O480</f>
        <v>-212489.25</v>
      </c>
      <c r="S480" s="21">
        <f aca="true" t="shared" si="163" ref="S480:S486">IF(O480&lt;0,IF(Q480=0,0,IF(OR(O480=0,M480=0),"N.M.",IF(ABS(Q480/O480)&gt;=10,"N.M.",Q480/(-O480)))),IF(Q480=0,0,IF(OR(O480=0,M480=0),"N.M.",IF(ABS(Q480/O480)&gt;=10,"N.M.",Q480/O480))))</f>
        <v>-0.3781996037015173</v>
      </c>
      <c r="U480" s="9">
        <v>-117225.35</v>
      </c>
      <c r="W480" s="9">
        <v>112777.16</v>
      </c>
      <c r="Y480" s="9">
        <f aca="true" t="shared" si="164" ref="Y480:Y486">+U480-W480</f>
        <v>-230002.51</v>
      </c>
      <c r="AA480" s="21">
        <f aca="true" t="shared" si="165" ref="AA480:AA486">IF(W480&lt;0,IF(Y480=0,0,IF(OR(W480=0,U480=0),"N.M.",IF(ABS(Y480/W480)&gt;=10,"N.M.",Y480/(-W480)))),IF(Y480=0,0,IF(OR(W480=0,U480=0),"N.M.",IF(ABS(Y480/W480)&gt;=10,"N.M.",Y480/W480))))</f>
        <v>-2.0394422948760194</v>
      </c>
      <c r="AC480" s="9">
        <v>-769055.29</v>
      </c>
      <c r="AE480" s="9">
        <v>27874.449999999997</v>
      </c>
      <c r="AG480" s="9">
        <f aca="true" t="shared" si="166" ref="AG480:AG486">+AC480-AE480</f>
        <v>-796929.74</v>
      </c>
      <c r="AI480" s="21" t="str">
        <f aca="true" t="shared" si="167" ref="AI480:AI486">IF(AE480&lt;0,IF(AG480=0,0,IF(OR(AE480=0,AC480=0),"N.M.",IF(ABS(AG480/AE480)&gt;=10,"N.M.",AG480/(-AE480)))),IF(AG480=0,0,IF(OR(AE480=0,AC480=0),"N.M.",IF(ABS(AG480/AE480)&gt;=10,"N.M.",AG480/AE480))))</f>
        <v>N.M.</v>
      </c>
    </row>
    <row r="481" spans="1:35" ht="12.75" outlineLevel="1">
      <c r="A481" s="1" t="s">
        <v>987</v>
      </c>
      <c r="B481" s="16" t="s">
        <v>988</v>
      </c>
      <c r="C481" s="1" t="s">
        <v>1434</v>
      </c>
      <c r="E481" s="5">
        <v>0</v>
      </c>
      <c r="G481" s="5">
        <v>0</v>
      </c>
      <c r="I481" s="9">
        <f t="shared" si="160"/>
        <v>0</v>
      </c>
      <c r="K481" s="21">
        <f t="shared" si="161"/>
        <v>0</v>
      </c>
      <c r="M481" s="9">
        <v>0</v>
      </c>
      <c r="O481" s="9">
        <v>0</v>
      </c>
      <c r="Q481" s="9">
        <f t="shared" si="162"/>
        <v>0</v>
      </c>
      <c r="S481" s="21">
        <f t="shared" si="163"/>
        <v>0</v>
      </c>
      <c r="U481" s="9">
        <v>0</v>
      </c>
      <c r="W481" s="9">
        <v>0</v>
      </c>
      <c r="Y481" s="9">
        <f t="shared" si="164"/>
        <v>0</v>
      </c>
      <c r="AA481" s="21">
        <f t="shared" si="165"/>
        <v>0</v>
      </c>
      <c r="AC481" s="9">
        <v>-21874.100000000002</v>
      </c>
      <c r="AE481" s="9">
        <v>0</v>
      </c>
      <c r="AG481" s="9">
        <f t="shared" si="166"/>
        <v>-21874.100000000002</v>
      </c>
      <c r="AI481" s="21" t="str">
        <f t="shared" si="167"/>
        <v>N.M.</v>
      </c>
    </row>
    <row r="482" spans="1:35" ht="12.75" outlineLevel="1">
      <c r="A482" s="1" t="s">
        <v>989</v>
      </c>
      <c r="B482" s="16" t="s">
        <v>990</v>
      </c>
      <c r="C482" s="1" t="s">
        <v>1434</v>
      </c>
      <c r="E482" s="5">
        <v>0</v>
      </c>
      <c r="G482" s="5">
        <v>23060.84</v>
      </c>
      <c r="I482" s="9">
        <f t="shared" si="160"/>
        <v>-23060.84</v>
      </c>
      <c r="K482" s="21" t="str">
        <f t="shared" si="161"/>
        <v>N.M.</v>
      </c>
      <c r="M482" s="9">
        <v>72490.83</v>
      </c>
      <c r="O482" s="9">
        <v>23060.84</v>
      </c>
      <c r="Q482" s="9">
        <f t="shared" si="162"/>
        <v>49429.990000000005</v>
      </c>
      <c r="S482" s="21">
        <f t="shared" si="163"/>
        <v>2.1434600821132275</v>
      </c>
      <c r="U482" s="9">
        <v>0</v>
      </c>
      <c r="W482" s="9">
        <v>23060.84</v>
      </c>
      <c r="Y482" s="9">
        <f t="shared" si="164"/>
        <v>-23060.84</v>
      </c>
      <c r="AA482" s="21" t="str">
        <f t="shared" si="165"/>
        <v>N.M.</v>
      </c>
      <c r="AC482" s="9">
        <v>-79612.27</v>
      </c>
      <c r="AE482" s="9">
        <v>23060.84</v>
      </c>
      <c r="AG482" s="9">
        <f t="shared" si="166"/>
        <v>-102673.11</v>
      </c>
      <c r="AI482" s="21">
        <f t="shared" si="167"/>
        <v>-4.452271036094088</v>
      </c>
    </row>
    <row r="483" spans="1:35" ht="12.75" outlineLevel="1">
      <c r="A483" s="1" t="s">
        <v>991</v>
      </c>
      <c r="B483" s="16" t="s">
        <v>992</v>
      </c>
      <c r="C483" s="1" t="s">
        <v>1434</v>
      </c>
      <c r="E483" s="5">
        <v>-5017.95</v>
      </c>
      <c r="G483" s="5">
        <v>0</v>
      </c>
      <c r="I483" s="9">
        <f t="shared" si="160"/>
        <v>-5017.95</v>
      </c>
      <c r="K483" s="21" t="str">
        <f t="shared" si="161"/>
        <v>N.M.</v>
      </c>
      <c r="M483" s="9">
        <v>-17111.32</v>
      </c>
      <c r="O483" s="9">
        <v>0</v>
      </c>
      <c r="Q483" s="9">
        <f t="shared" si="162"/>
        <v>-17111.32</v>
      </c>
      <c r="S483" s="21" t="str">
        <f t="shared" si="163"/>
        <v>N.M.</v>
      </c>
      <c r="U483" s="9">
        <v>-17111.32</v>
      </c>
      <c r="W483" s="9">
        <v>0</v>
      </c>
      <c r="Y483" s="9">
        <f t="shared" si="164"/>
        <v>-17111.32</v>
      </c>
      <c r="AA483" s="21" t="str">
        <f t="shared" si="165"/>
        <v>N.M.</v>
      </c>
      <c r="AC483" s="9">
        <v>-17111.32</v>
      </c>
      <c r="AE483" s="9">
        <v>0</v>
      </c>
      <c r="AG483" s="9">
        <f t="shared" si="166"/>
        <v>-17111.32</v>
      </c>
      <c r="AI483" s="21" t="str">
        <f t="shared" si="167"/>
        <v>N.M.</v>
      </c>
    </row>
    <row r="484" spans="1:35" ht="12.75" outlineLevel="1">
      <c r="A484" s="1" t="s">
        <v>993</v>
      </c>
      <c r="B484" s="16" t="s">
        <v>994</v>
      </c>
      <c r="C484" s="1" t="s">
        <v>1435</v>
      </c>
      <c r="E484" s="5">
        <v>-898.1</v>
      </c>
      <c r="G484" s="5">
        <v>-145330.5</v>
      </c>
      <c r="I484" s="9">
        <f t="shared" si="160"/>
        <v>144432.4</v>
      </c>
      <c r="K484" s="21">
        <f t="shared" si="161"/>
        <v>0.9938202923680851</v>
      </c>
      <c r="M484" s="9">
        <v>-3523.8</v>
      </c>
      <c r="O484" s="9">
        <v>-686970.55</v>
      </c>
      <c r="Q484" s="9">
        <f t="shared" si="162"/>
        <v>683446.75</v>
      </c>
      <c r="S484" s="21">
        <f t="shared" si="163"/>
        <v>0.9948705224699952</v>
      </c>
      <c r="U484" s="9">
        <v>-2869.65</v>
      </c>
      <c r="W484" s="9">
        <v>-155384.25</v>
      </c>
      <c r="Y484" s="9">
        <f t="shared" si="164"/>
        <v>152514.6</v>
      </c>
      <c r="AA484" s="21">
        <f t="shared" si="165"/>
        <v>0.98153191201811</v>
      </c>
      <c r="AC484" s="9">
        <v>-719981.5</v>
      </c>
      <c r="AE484" s="9">
        <v>-3350997</v>
      </c>
      <c r="AG484" s="9">
        <f t="shared" si="166"/>
        <v>2631015.5</v>
      </c>
      <c r="AI484" s="21">
        <f t="shared" si="167"/>
        <v>0.785144092937117</v>
      </c>
    </row>
    <row r="485" spans="1:35" ht="12.75" outlineLevel="1">
      <c r="A485" s="1" t="s">
        <v>995</v>
      </c>
      <c r="B485" s="16" t="s">
        <v>996</v>
      </c>
      <c r="C485" s="1" t="s">
        <v>1436</v>
      </c>
      <c r="E485" s="5">
        <v>86849</v>
      </c>
      <c r="G485" s="5">
        <v>2.1</v>
      </c>
      <c r="I485" s="9">
        <f t="shared" si="160"/>
        <v>86846.9</v>
      </c>
      <c r="K485" s="21" t="str">
        <f t="shared" si="161"/>
        <v>N.M.</v>
      </c>
      <c r="M485" s="9">
        <v>729389.26</v>
      </c>
      <c r="O485" s="9">
        <v>430226.30000000005</v>
      </c>
      <c r="Q485" s="9">
        <f t="shared" si="162"/>
        <v>299162.95999999996</v>
      </c>
      <c r="S485" s="21">
        <f t="shared" si="163"/>
        <v>0.6953618595608867</v>
      </c>
      <c r="U485" s="9">
        <v>188602.4</v>
      </c>
      <c r="W485" s="9">
        <v>10966.9</v>
      </c>
      <c r="Y485" s="9">
        <f t="shared" si="164"/>
        <v>177635.5</v>
      </c>
      <c r="AA485" s="21" t="str">
        <f t="shared" si="165"/>
        <v>N.M.</v>
      </c>
      <c r="AC485" s="9">
        <v>1984572.91</v>
      </c>
      <c r="AE485" s="9">
        <v>3267169.8</v>
      </c>
      <c r="AG485" s="9">
        <f t="shared" si="166"/>
        <v>-1282596.89</v>
      </c>
      <c r="AI485" s="21">
        <f t="shared" si="167"/>
        <v>-0.39257123703824637</v>
      </c>
    </row>
    <row r="486" spans="1:35" ht="12.75" outlineLevel="1">
      <c r="A486" s="1" t="s">
        <v>997</v>
      </c>
      <c r="B486" s="16" t="s">
        <v>998</v>
      </c>
      <c r="C486" s="1" t="s">
        <v>1437</v>
      </c>
      <c r="E486" s="5">
        <v>0</v>
      </c>
      <c r="G486" s="5">
        <v>0</v>
      </c>
      <c r="I486" s="9">
        <f t="shared" si="160"/>
        <v>0</v>
      </c>
      <c r="K486" s="21">
        <f t="shared" si="161"/>
        <v>0</v>
      </c>
      <c r="M486" s="9">
        <v>0</v>
      </c>
      <c r="O486" s="9">
        <v>0</v>
      </c>
      <c r="Q486" s="9">
        <f t="shared" si="162"/>
        <v>0</v>
      </c>
      <c r="S486" s="21">
        <f t="shared" si="163"/>
        <v>0</v>
      </c>
      <c r="U486" s="9">
        <v>0</v>
      </c>
      <c r="W486" s="9">
        <v>0</v>
      </c>
      <c r="Y486" s="9">
        <f t="shared" si="164"/>
        <v>0</v>
      </c>
      <c r="AA486" s="21">
        <f t="shared" si="165"/>
        <v>0</v>
      </c>
      <c r="AC486" s="9">
        <v>0</v>
      </c>
      <c r="AE486" s="9">
        <v>71259</v>
      </c>
      <c r="AG486" s="9">
        <f t="shared" si="166"/>
        <v>-71259</v>
      </c>
      <c r="AI486" s="21" t="str">
        <f t="shared" si="167"/>
        <v>N.M.</v>
      </c>
    </row>
    <row r="487" spans="1:53" s="16" customFormat="1" ht="12.75">
      <c r="A487" s="16" t="s">
        <v>49</v>
      </c>
      <c r="C487" s="16" t="s">
        <v>1438</v>
      </c>
      <c r="D487" s="9"/>
      <c r="E487" s="9">
        <v>46556.32000000001</v>
      </c>
      <c r="F487" s="9"/>
      <c r="G487" s="9">
        <v>35382.209999999985</v>
      </c>
      <c r="H487" s="9"/>
      <c r="I487" s="9">
        <f>+E487-G487</f>
        <v>11174.110000000022</v>
      </c>
      <c r="J487" s="37" t="str">
        <f>IF((+E487-G487)=(I487),"  ",$AO$532)</f>
        <v>  </v>
      </c>
      <c r="K487" s="38">
        <f>IF(G487&lt;0,IF(I487=0,0,IF(OR(G487=0,E487=0),"N.M.",IF(ABS(I487/G487)&gt;=10,"N.M.",I487/(-G487)))),IF(I487=0,0,IF(OR(G487=0,E487=0),"N.M.",IF(ABS(I487/G487)&gt;=10,"N.M.",I487/G487))))</f>
        <v>0.3158115335362044</v>
      </c>
      <c r="L487" s="39"/>
      <c r="M487" s="9">
        <v>1130599.9100000001</v>
      </c>
      <c r="N487" s="9"/>
      <c r="O487" s="9">
        <v>328160.7800000001</v>
      </c>
      <c r="P487" s="9"/>
      <c r="Q487" s="9">
        <f>+M487-O487</f>
        <v>802439.1300000001</v>
      </c>
      <c r="R487" s="37" t="str">
        <f>IF((+M487-O487)=(Q487),"  ",$AO$532)</f>
        <v>  </v>
      </c>
      <c r="S487" s="38">
        <f>IF(O487&lt;0,IF(Q487=0,0,IF(OR(O487=0,M487=0),"N.M.",IF(ABS(Q487/O487)&gt;=10,"N.M.",Q487/(-O487)))),IF(Q487=0,0,IF(OR(O487=0,M487=0),"N.M.",IF(ABS(Q487/O487)&gt;=10,"N.M.",Q487/O487))))</f>
        <v>2.4452621364442146</v>
      </c>
      <c r="T487" s="39"/>
      <c r="U487" s="9">
        <v>51396.07999999999</v>
      </c>
      <c r="V487" s="9"/>
      <c r="W487" s="9">
        <v>-8579.35</v>
      </c>
      <c r="X487" s="9"/>
      <c r="Y487" s="9">
        <f>+U487-W487</f>
        <v>59975.429999999986</v>
      </c>
      <c r="Z487" s="37" t="str">
        <f>IF((+U487-W487)=(Y487),"  ",$AO$532)</f>
        <v>  </v>
      </c>
      <c r="AA487" s="38">
        <f>IF(W487&lt;0,IF(Y487=0,0,IF(OR(W487=0,U487=0),"N.M.",IF(ABS(Y487/W487)&gt;=10,"N.M.",Y487/(-W487)))),IF(Y487=0,0,IF(OR(W487=0,U487=0),"N.M.",IF(ABS(Y487/W487)&gt;=10,"N.M.",Y487/W487))))</f>
        <v>6.990672953079194</v>
      </c>
      <c r="AB487" s="39"/>
      <c r="AC487" s="9">
        <v>376938.4299999998</v>
      </c>
      <c r="AD487" s="9"/>
      <c r="AE487" s="9">
        <v>38367.089999999946</v>
      </c>
      <c r="AF487" s="9"/>
      <c r="AG487" s="9">
        <f>+AC487-AE487</f>
        <v>338571.33999999985</v>
      </c>
      <c r="AH487" s="37" t="str">
        <f>IF((+AC487-AE487)=(AG487),"  ",$AO$532)</f>
        <v>  </v>
      </c>
      <c r="AI487" s="38">
        <f>IF(AE487&lt;0,IF(AG487=0,0,IF(OR(AE487=0,AC487=0),"N.M.",IF(ABS(AG487/AE487)&gt;=10,"N.M.",AG487/(-AE487)))),IF(AG487=0,0,IF(OR(AE487=0,AC487=0),"N.M.",IF(ABS(AG487/AE487)&gt;=10,"N.M.",AG487/AE487))))</f>
        <v>8.824524872749024</v>
      </c>
      <c r="AJ487" s="39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</row>
    <row r="488" spans="1:53" s="16" customFormat="1" ht="12.75">
      <c r="A488" s="77" t="s">
        <v>50</v>
      </c>
      <c r="C488" s="17" t="s">
        <v>51</v>
      </c>
      <c r="D488" s="18"/>
      <c r="E488" s="18">
        <v>-75930.64199999999</v>
      </c>
      <c r="F488" s="18"/>
      <c r="G488" s="18">
        <v>58594.43699999999</v>
      </c>
      <c r="H488" s="18"/>
      <c r="I488" s="18">
        <f>+E488-G488</f>
        <v>-134525.07899999997</v>
      </c>
      <c r="J488" s="37" t="str">
        <f>IF((+E488-G488)=(I488),"  ",$AO$532)</f>
        <v>  </v>
      </c>
      <c r="K488" s="40">
        <f>IF(G488&lt;0,IF(I488=0,0,IF(OR(G488=0,E488=0),"N.M.",IF(ABS(I488/G488)&gt;=10,"N.M.",I488/(-G488)))),IF(I488=0,0,IF(OR(G488=0,E488=0),"N.M.",IF(ABS(I488/G488)&gt;=10,"N.M.",I488/G488))))</f>
        <v>-2.2958677630096522</v>
      </c>
      <c r="L488" s="39"/>
      <c r="M488" s="18">
        <v>-2025005.0420000001</v>
      </c>
      <c r="N488" s="18"/>
      <c r="O488" s="18">
        <v>-168434.41499999986</v>
      </c>
      <c r="P488" s="18"/>
      <c r="Q488" s="18">
        <f>+M488-O488</f>
        <v>-1856570.6270000003</v>
      </c>
      <c r="R488" s="37" t="str">
        <f>IF((+M488-O488)=(Q488),"  ",$AO$532)</f>
        <v>  </v>
      </c>
      <c r="S488" s="40" t="str">
        <f>IF(O488&lt;0,IF(Q488=0,0,IF(OR(O488=0,M488=0),"N.M.",IF(ABS(Q488/O488)&gt;=10,"N.M.",Q488/(-O488)))),IF(Q488=0,0,IF(OR(O488=0,M488=0),"N.M.",IF(ABS(Q488/O488)&gt;=10,"N.M.",Q488/O488))))</f>
        <v>N.M.</v>
      </c>
      <c r="T488" s="39"/>
      <c r="U488" s="18">
        <v>-85863.122</v>
      </c>
      <c r="V488" s="18"/>
      <c r="W488" s="18">
        <v>256043.84900000002</v>
      </c>
      <c r="X488" s="18"/>
      <c r="Y488" s="18">
        <f>+U488-W488</f>
        <v>-341906.971</v>
      </c>
      <c r="Z488" s="37" t="str">
        <f>IF((+U488-W488)=(Y488),"  ",$AO$532)</f>
        <v>  </v>
      </c>
      <c r="AA488" s="40">
        <f>IF(W488&lt;0,IF(Y488=0,0,IF(OR(W488=0,U488=0),"N.M.",IF(ABS(Y488/W488)&gt;=10,"N.M.",Y488/(-W488)))),IF(Y488=0,0,IF(OR(W488=0,U488=0),"N.M.",IF(ABS(Y488/W488)&gt;=10,"N.M.",Y488/W488))))</f>
        <v>-1.3353453806265816</v>
      </c>
      <c r="AB488" s="39"/>
      <c r="AC488" s="18">
        <v>-10142.332000000133</v>
      </c>
      <c r="AD488" s="18"/>
      <c r="AE488" s="18">
        <v>-358269.63300000026</v>
      </c>
      <c r="AF488" s="18"/>
      <c r="AG488" s="18">
        <f>+AC488-AE488</f>
        <v>348127.30100000015</v>
      </c>
      <c r="AH488" s="37" t="str">
        <f>IF((+AC488-AE488)=(AG488),"  ",$AO$532)</f>
        <v>  </v>
      </c>
      <c r="AI488" s="40">
        <f>IF(AE488&lt;0,IF(AG488=0,0,IF(OR(AE488=0,AC488=0),"N.M.",IF(ABS(AG488/AE488)&gt;=10,"N.M.",AG488/(-AE488)))),IF(AG488=0,0,IF(OR(AE488=0,AC488=0),"N.M.",IF(ABS(AG488/AE488)&gt;=10,"N.M.",AG488/AE488))))</f>
        <v>0.9716907851913865</v>
      </c>
      <c r="AJ488" s="39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</row>
    <row r="489" spans="4:53" s="16" customFormat="1" ht="12.75">
      <c r="D489" s="9"/>
      <c r="E489" s="43" t="str">
        <f>IF(ABS(+E465+E479+E487-E488)&gt;$AO$528,$AO$531," ")</f>
        <v> </v>
      </c>
      <c r="F489" s="28"/>
      <c r="G489" s="43" t="str">
        <f>IF(ABS(+G465+G479+G487-G488)&gt;$AO$528,$AO$531," ")</f>
        <v> </v>
      </c>
      <c r="H489" s="42"/>
      <c r="I489" s="43" t="str">
        <f>IF(ABS(+I465+I479+I487-I488)&gt;$AO$528,$AO$531," ")</f>
        <v> </v>
      </c>
      <c r="J489" s="9"/>
      <c r="K489" s="21"/>
      <c r="L489" s="11"/>
      <c r="M489" s="43" t="str">
        <f>IF(ABS(+M465+M479+M487-M488)&gt;$AO$528,$AO$531," ")</f>
        <v> </v>
      </c>
      <c r="N489" s="42"/>
      <c r="O489" s="43" t="str">
        <f>IF(ABS(+O465+O479+O487-O488)&gt;$AO$528,$AO$531," ")</f>
        <v> </v>
      </c>
      <c r="P489" s="28"/>
      <c r="Q489" s="43" t="str">
        <f>IF(ABS(+Q465+Q479+Q487-Q488)&gt;$AO$528,$AO$531," ")</f>
        <v> </v>
      </c>
      <c r="R489" s="9"/>
      <c r="S489" s="21"/>
      <c r="T489" s="9"/>
      <c r="U489" s="43" t="str">
        <f>IF(ABS(+U465+U479+U487-U488)&gt;$AO$528,$AO$531," ")</f>
        <v> </v>
      </c>
      <c r="V489" s="28"/>
      <c r="W489" s="43" t="str">
        <f>IF(ABS(+W465+W479+W487-W488)&gt;$AO$528,$AO$531," ")</f>
        <v> </v>
      </c>
      <c r="X489" s="28"/>
      <c r="Y489" s="43" t="str">
        <f>IF(ABS(+Y465+Y479+Y487-Y488)&gt;$AO$528,$AO$531," ")</f>
        <v> </v>
      </c>
      <c r="Z489" s="9"/>
      <c r="AA489" s="21"/>
      <c r="AB489" s="9"/>
      <c r="AC489" s="43" t="str">
        <f>IF(ABS(+AC465+AC479+AC487-AC488)&gt;$AO$528,$AO$531," ")</f>
        <v> </v>
      </c>
      <c r="AD489" s="28"/>
      <c r="AE489" s="43" t="str">
        <f>IF(ABS(+AE465+AE479+AE487-AE488)&gt;$AO$528,$AO$531," ")</f>
        <v> </v>
      </c>
      <c r="AF489" s="42"/>
      <c r="AG489" s="43" t="str">
        <f>IF(ABS(+AG465+AG479+AG487-AG488)&gt;$AO$528,$AO$531," ")</f>
        <v> </v>
      </c>
      <c r="AH489" s="9"/>
      <c r="AI489" s="2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</row>
    <row r="490" spans="1:53" s="16" customFormat="1" ht="12.75">
      <c r="A490" s="77" t="s">
        <v>52</v>
      </c>
      <c r="C490" s="17" t="s">
        <v>53</v>
      </c>
      <c r="D490" s="18"/>
      <c r="E490" s="18">
        <v>692782.5499999949</v>
      </c>
      <c r="F490" s="18"/>
      <c r="G490" s="18">
        <v>4461092.865000019</v>
      </c>
      <c r="H490" s="18"/>
      <c r="I490" s="18">
        <f>+E490-G490</f>
        <v>-3768310.3150000237</v>
      </c>
      <c r="J490" s="37" t="str">
        <f>IF((+E490-G490)=(I490),"  ",$AO$532)</f>
        <v>  </v>
      </c>
      <c r="K490" s="40">
        <f>IF(G490&lt;0,IF(I490=0,0,IF(OR(G490=0,E490=0),"N.M.",IF(ABS(I490/G490)&gt;=10,"N.M.",I490/(-G490)))),IF(I490=0,0,IF(OR(G490=0,E490=0),"N.M.",IF(ABS(I490/G490)&gt;=10,"N.M.",I490/G490))))</f>
        <v>-0.8447056425488708</v>
      </c>
      <c r="L490" s="39"/>
      <c r="M490" s="18">
        <v>5052978.893000021</v>
      </c>
      <c r="N490" s="18"/>
      <c r="O490" s="18">
        <v>19529313.86500004</v>
      </c>
      <c r="P490" s="18"/>
      <c r="Q490" s="18">
        <f>+M490-O490</f>
        <v>-14476334.972000018</v>
      </c>
      <c r="R490" s="37" t="str">
        <f>IF((+M490-O490)=(Q490),"  ",$AO$532)</f>
        <v>  </v>
      </c>
      <c r="S490" s="40">
        <f>IF(O490&lt;0,IF(Q490=0,0,IF(OR(O490=0,M490=0),"N.M.",IF(ABS(Q490/O490)&gt;=10,"N.M.",Q490/(-O490)))),IF(Q490=0,0,IF(OR(O490=0,M490=0),"N.M.",IF(ABS(Q490/O490)&gt;=10,"N.M.",Q490/O490))))</f>
        <v>-0.7412618319348204</v>
      </c>
      <c r="T490" s="39"/>
      <c r="U490" s="18">
        <v>8367640.249000016</v>
      </c>
      <c r="V490" s="18"/>
      <c r="W490" s="18">
        <v>11668164.782000022</v>
      </c>
      <c r="X490" s="18"/>
      <c r="Y490" s="18">
        <f>+U490-W490</f>
        <v>-3300524.5330000063</v>
      </c>
      <c r="Z490" s="37" t="str">
        <f>IF((+U490-W490)=(Y490),"  ",$AO$532)</f>
        <v>  </v>
      </c>
      <c r="AA490" s="40">
        <f>IF(W490&lt;0,IF(Y490=0,0,IF(OR(W490=0,U490=0),"N.M.",IF(ABS(Y490/W490)&gt;=10,"N.M.",Y490/(-W490)))),IF(Y490=0,0,IF(OR(W490=0,U490=0),"N.M.",IF(ABS(Y490/W490)&gt;=10,"N.M.",Y490/W490))))</f>
        <v>-0.28286578006608065</v>
      </c>
      <c r="AB490" s="39"/>
      <c r="AC490" s="18">
        <v>55766430.49900003</v>
      </c>
      <c r="AD490" s="18"/>
      <c r="AE490" s="18">
        <v>54749361.04000011</v>
      </c>
      <c r="AF490" s="18"/>
      <c r="AG490" s="18">
        <f>+AC490-AE490</f>
        <v>1017069.4589999169</v>
      </c>
      <c r="AH490" s="37" t="str">
        <f>IF((+AC490-AE490)=(AG490),"  ",$AO$532)</f>
        <v>  </v>
      </c>
      <c r="AI490" s="40">
        <f>IF(AE490&lt;0,IF(AG490=0,0,IF(OR(AE490=0,AC490=0),"N.M.",IF(ABS(AG490/AE490)&gt;=10,"N.M.",AG490/(-AE490)))),IF(AG490=0,0,IF(OR(AE490=0,AC490=0),"N.M.",IF(ABS(AG490/AE490)&gt;=10,"N.M.",AG490/AE490))))</f>
        <v>0.01857682792419882</v>
      </c>
      <c r="AJ490" s="39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</row>
    <row r="491" spans="4:53" s="16" customFormat="1" ht="12.75">
      <c r="D491" s="9"/>
      <c r="E491" s="43" t="str">
        <f>IF(ABS(E432+E488-E490)&gt;$AO$528,$AO$531," ")</f>
        <v> </v>
      </c>
      <c r="F491" s="28"/>
      <c r="G491" s="43" t="str">
        <f>IF(ABS(G432+G488-G490)&gt;$AO$528,$AO$531," ")</f>
        <v> </v>
      </c>
      <c r="H491" s="42"/>
      <c r="I491" s="43" t="str">
        <f>IF(ABS(I432+I488-I490)&gt;$AO$528,$AO$531," ")</f>
        <v> </v>
      </c>
      <c r="J491" s="9"/>
      <c r="K491" s="21"/>
      <c r="L491" s="11"/>
      <c r="M491" s="43" t="str">
        <f>IF(ABS(M432+M488-M490)&gt;$AO$528,$AO$531," ")</f>
        <v> </v>
      </c>
      <c r="N491" s="42"/>
      <c r="O491" s="43" t="str">
        <f>IF(ABS(O432+O488-O490)&gt;$AO$528,$AO$531," ")</f>
        <v> </v>
      </c>
      <c r="P491" s="28"/>
      <c r="Q491" s="43" t="str">
        <f>IF(ABS(Q432+Q488-Q490)&gt;$AO$528,$AO$531," ")</f>
        <v> </v>
      </c>
      <c r="R491" s="9"/>
      <c r="S491" s="21"/>
      <c r="T491" s="9"/>
      <c r="U491" s="43" t="str">
        <f>IF(ABS(U432+U488-U490)&gt;$AO$528,$AO$531," ")</f>
        <v> </v>
      </c>
      <c r="V491" s="28"/>
      <c r="W491" s="43" t="str">
        <f>IF(ABS(W432+W488-W490)&gt;$AO$528,$AO$531," ")</f>
        <v> </v>
      </c>
      <c r="X491" s="28"/>
      <c r="Y491" s="43" t="str">
        <f>IF(ABS(Y432+Y488-Y490)&gt;$AO$528,$AO$531," ")</f>
        <v> </v>
      </c>
      <c r="Z491" s="9"/>
      <c r="AA491" s="21"/>
      <c r="AB491" s="9"/>
      <c r="AC491" s="43" t="str">
        <f>IF(ABS(AC432+AC488-AC490)&gt;$AO$528,$AO$531," ")</f>
        <v> </v>
      </c>
      <c r="AD491" s="28"/>
      <c r="AE491" s="43" t="str">
        <f>IF(ABS(AE432+AE488-AE490)&gt;$AO$528,$AO$531," ")</f>
        <v> </v>
      </c>
      <c r="AF491" s="42"/>
      <c r="AG491" s="43" t="str">
        <f>IF(ABS(AG432+AG488-AG490)&gt;$AO$528,$AO$531," ")</f>
        <v> </v>
      </c>
      <c r="AH491" s="9"/>
      <c r="AI491" s="2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</row>
    <row r="492" spans="3:53" s="16" customFormat="1" ht="12.75">
      <c r="C492" s="17" t="s">
        <v>54</v>
      </c>
      <c r="D492" s="18"/>
      <c r="E492" s="9"/>
      <c r="F492" s="9"/>
      <c r="G492" s="9"/>
      <c r="H492" s="9"/>
      <c r="I492" s="9"/>
      <c r="J492" s="9"/>
      <c r="K492" s="21"/>
      <c r="L492" s="11"/>
      <c r="M492" s="9"/>
      <c r="N492" s="9"/>
      <c r="O492" s="9"/>
      <c r="P492" s="9"/>
      <c r="Q492" s="9"/>
      <c r="R492" s="9"/>
      <c r="S492" s="21"/>
      <c r="T492" s="9"/>
      <c r="U492" s="9"/>
      <c r="V492" s="9"/>
      <c r="W492" s="9"/>
      <c r="X492" s="9"/>
      <c r="Y492" s="9"/>
      <c r="Z492" s="9"/>
      <c r="AA492" s="21"/>
      <c r="AB492" s="9"/>
      <c r="AC492" s="9"/>
      <c r="AD492" s="9"/>
      <c r="AE492" s="9"/>
      <c r="AF492" s="9"/>
      <c r="AG492" s="9"/>
      <c r="AH492" s="9"/>
      <c r="AI492" s="2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</row>
    <row r="493" spans="1:35" ht="12.75" outlineLevel="1">
      <c r="A493" s="1" t="s">
        <v>999</v>
      </c>
      <c r="B493" s="16" t="s">
        <v>1000</v>
      </c>
      <c r="C493" s="1" t="s">
        <v>1439</v>
      </c>
      <c r="E493" s="5">
        <v>1984308.85</v>
      </c>
      <c r="G493" s="5">
        <v>2145558.9</v>
      </c>
      <c r="I493" s="9">
        <f>(+E493-G493)</f>
        <v>-161250.0499999998</v>
      </c>
      <c r="K493" s="21">
        <f>IF(G493&lt;0,IF(I493=0,0,IF(OR(G493=0,E493=0),"N.M.",IF(ABS(I493/G493)&gt;=10,"N.M.",I493/(-G493)))),IF(I493=0,0,IF(OR(G493=0,E493=0),"N.M.",IF(ABS(I493/G493)&gt;=10,"N.M.",I493/G493))))</f>
        <v>-0.0751552660707659</v>
      </c>
      <c r="M493" s="9">
        <v>5952926.550000001</v>
      </c>
      <c r="O493" s="9">
        <v>6537961.63</v>
      </c>
      <c r="Q493" s="9">
        <f>(+M493-O493)</f>
        <v>-585035.0799999991</v>
      </c>
      <c r="S493" s="21">
        <f>IF(O493&lt;0,IF(Q493=0,0,IF(OR(O493=0,M493=0),"N.M.",IF(ABS(Q493/O493)&gt;=10,"N.M.",Q493/(-O493)))),IF(Q493=0,0,IF(OR(O493=0,M493=0),"N.M.",IF(ABS(Q493/O493)&gt;=10,"N.M.",Q493/O493))))</f>
        <v>-0.08948279496097306</v>
      </c>
      <c r="U493" s="9">
        <v>3968617.7</v>
      </c>
      <c r="W493" s="9">
        <v>4291117.75</v>
      </c>
      <c r="Y493" s="9">
        <f>(+U493-W493)</f>
        <v>-322500.0499999998</v>
      </c>
      <c r="AA493" s="21">
        <f>IF(W493&lt;0,IF(Y493=0,0,IF(OR(W493=0,U493=0),"N.M.",IF(ABS(Y493/W493)&gt;=10,"N.M.",Y493/(-W493)))),IF(Y493=0,0,IF(OR(W493=0,U493=0),"N.M.",IF(ABS(Y493/W493)&gt;=10,"N.M.",Y493/W493))))</f>
        <v>-0.07515525529449753</v>
      </c>
      <c r="AC493" s="9">
        <v>25150081.04</v>
      </c>
      <c r="AE493" s="9">
        <v>24575595.25</v>
      </c>
      <c r="AG493" s="9">
        <f>(+AC493-AE493)</f>
        <v>574485.7899999991</v>
      </c>
      <c r="AI493" s="21">
        <f>IF(AE493&lt;0,IF(AG493=0,0,IF(OR(AE493=0,AC493=0),"N.M.",IF(ABS(AG493/AE493)&gt;=10,"N.M.",AG493/(-AE493)))),IF(AG493=0,0,IF(OR(AE493=0,AC493=0),"N.M.",IF(ABS(AG493/AE493)&gt;=10,"N.M.",AG493/AE493))))</f>
        <v>0.0233762716286597</v>
      </c>
    </row>
    <row r="494" spans="1:35" ht="12.75" outlineLevel="1">
      <c r="A494" s="1" t="s">
        <v>1001</v>
      </c>
      <c r="B494" s="16" t="s">
        <v>1002</v>
      </c>
      <c r="C494" s="1" t="s">
        <v>1440</v>
      </c>
      <c r="E494" s="5">
        <v>87500</v>
      </c>
      <c r="G494" s="5">
        <v>87500</v>
      </c>
      <c r="I494" s="9">
        <f>(+E494-G494)</f>
        <v>0</v>
      </c>
      <c r="K494" s="21">
        <f>IF(G494&lt;0,IF(I494=0,0,IF(OR(G494=0,E494=0),"N.M.",IF(ABS(I494/G494)&gt;=10,"N.M.",I494/(-G494)))),IF(I494=0,0,IF(OR(G494=0,E494=0),"N.M.",IF(ABS(I494/G494)&gt;=10,"N.M.",I494/G494))))</f>
        <v>0</v>
      </c>
      <c r="M494" s="9">
        <v>6148621.83</v>
      </c>
      <c r="O494" s="9">
        <v>262500</v>
      </c>
      <c r="Q494" s="9">
        <f>(+M494-O494)</f>
        <v>5886121.83</v>
      </c>
      <c r="S494" s="21" t="str">
        <f>IF(O494&lt;0,IF(Q494=0,0,IF(OR(O494=0,M494=0),"N.M.",IF(ABS(Q494/O494)&gt;=10,"N.M.",Q494/(-O494)))),IF(Q494=0,0,IF(OR(O494=0,M494=0),"N.M.",IF(ABS(Q494/O494)&gt;=10,"N.M.",Q494/O494))))</f>
        <v>N.M.</v>
      </c>
      <c r="U494" s="9">
        <v>233527</v>
      </c>
      <c r="W494" s="9">
        <v>175000</v>
      </c>
      <c r="Y494" s="9">
        <f>(+U494-W494)</f>
        <v>58527</v>
      </c>
      <c r="AA494" s="21">
        <f>IF(W494&lt;0,IF(Y494=0,0,IF(OR(W494=0,U494=0),"N.M.",IF(ABS(Y494/W494)&gt;=10,"N.M.",Y494/(-W494)))),IF(Y494=0,0,IF(OR(W494=0,U494=0),"N.M.",IF(ABS(Y494/W494)&gt;=10,"N.M.",Y494/W494))))</f>
        <v>0.33444</v>
      </c>
      <c r="AC494" s="9">
        <v>6936121.83</v>
      </c>
      <c r="AE494" s="9">
        <v>1050000</v>
      </c>
      <c r="AG494" s="9">
        <f>(+AC494-AE494)</f>
        <v>5886121.83</v>
      </c>
      <c r="AI494" s="21">
        <f>IF(AE494&lt;0,IF(AG494=0,0,IF(OR(AE494=0,AC494=0),"N.M.",IF(ABS(AG494/AE494)&gt;=10,"N.M.",AG494/(-AE494)))),IF(AG494=0,0,IF(OR(AE494=0,AC494=0),"N.M.",IF(ABS(AG494/AE494)&gt;=10,"N.M.",AG494/AE494))))</f>
        <v>5.605830314285714</v>
      </c>
    </row>
    <row r="495" spans="1:53" s="16" customFormat="1" ht="12.75">
      <c r="A495" s="16" t="s">
        <v>55</v>
      </c>
      <c r="C495" s="16" t="s">
        <v>1441</v>
      </c>
      <c r="D495" s="9"/>
      <c r="E495" s="9">
        <v>2071808.85</v>
      </c>
      <c r="F495" s="9"/>
      <c r="G495" s="9">
        <v>2233058.9</v>
      </c>
      <c r="H495" s="9"/>
      <c r="I495" s="9">
        <f aca="true" t="shared" si="168" ref="I495:I512">(+E495-G495)</f>
        <v>-161250.0499999998</v>
      </c>
      <c r="J495" s="37" t="str">
        <f aca="true" t="shared" si="169" ref="J495:J512">IF((+E495-G495)=(I495),"  ",$AO$532)</f>
        <v>  </v>
      </c>
      <c r="K495" s="38">
        <f aca="true" t="shared" si="170" ref="K495:K512">IF(G495&lt;0,IF(I495=0,0,IF(OR(G495=0,E495=0),"N.M.",IF(ABS(I495/G495)&gt;=10,"N.M.",I495/(-G495)))),IF(I495=0,0,IF(OR(G495=0,E495=0),"N.M.",IF(ABS(I495/G495)&gt;=10,"N.M.",I495/G495))))</f>
        <v>-0.07221038818098341</v>
      </c>
      <c r="L495" s="39"/>
      <c r="M495" s="9">
        <v>12101548.379999999</v>
      </c>
      <c r="N495" s="9"/>
      <c r="O495" s="9">
        <v>6800461.63</v>
      </c>
      <c r="P495" s="9"/>
      <c r="Q495" s="9">
        <f aca="true" t="shared" si="171" ref="Q495:Q512">(+M495-O495)</f>
        <v>5301086.749999999</v>
      </c>
      <c r="R495" s="37" t="str">
        <f aca="true" t="shared" si="172" ref="R495:R512">IF((+M495-O495)=(Q495),"  ",$AO$532)</f>
        <v>  </v>
      </c>
      <c r="S495" s="38">
        <f aca="true" t="shared" si="173" ref="S495:S512">IF(O495&lt;0,IF(Q495=0,0,IF(OR(O495=0,M495=0),"N.M.",IF(ABS(Q495/O495)&gt;=10,"N.M.",Q495/(-O495)))),IF(Q495=0,0,IF(OR(O495=0,M495=0),"N.M.",IF(ABS(Q495/O495)&gt;=10,"N.M.",Q495/O495))))</f>
        <v>0.7795186618823697</v>
      </c>
      <c r="T495" s="39"/>
      <c r="U495" s="9">
        <v>4202144.7</v>
      </c>
      <c r="V495" s="9"/>
      <c r="W495" s="9">
        <v>4466117.75</v>
      </c>
      <c r="X495" s="9"/>
      <c r="Y495" s="9">
        <f aca="true" t="shared" si="174" ref="Y495:Y512">(+U495-W495)</f>
        <v>-263973.0499999998</v>
      </c>
      <c r="Z495" s="37" t="str">
        <f aca="true" t="shared" si="175" ref="Z495:Z512">IF((+U495-W495)=(Y495),"  ",$AO$532)</f>
        <v>  </v>
      </c>
      <c r="AA495" s="38">
        <f aca="true" t="shared" si="176" ref="AA495:AA512">IF(W495&lt;0,IF(Y495=0,0,IF(OR(W495=0,U495=0),"N.M.",IF(ABS(Y495/W495)&gt;=10,"N.M.",Y495/(-W495)))),IF(Y495=0,0,IF(OR(W495=0,U495=0),"N.M.",IF(ABS(Y495/W495)&gt;=10,"N.M.",Y495/W495))))</f>
        <v>-0.05910570763612308</v>
      </c>
      <c r="AB495" s="39"/>
      <c r="AC495" s="9">
        <v>32086202.87</v>
      </c>
      <c r="AD495" s="9"/>
      <c r="AE495" s="9">
        <v>25625595.25</v>
      </c>
      <c r="AF495" s="9"/>
      <c r="AG495" s="9">
        <f aca="true" t="shared" si="177" ref="AG495:AG512">(+AC495-AE495)</f>
        <v>6460607.620000001</v>
      </c>
      <c r="AH495" s="37" t="str">
        <f aca="true" t="shared" si="178" ref="AH495:AH512">IF((+AC495-AE495)=(AG495),"  ",$AO$532)</f>
        <v>  </v>
      </c>
      <c r="AI495" s="38">
        <f aca="true" t="shared" si="179" ref="AI495:AI512">IF(AE495&lt;0,IF(AG495=0,0,IF(OR(AE495=0,AC495=0),"N.M.",IF(ABS(AG495/AE495)&gt;=10,"N.M.",AG495/(-AE495)))),IF(AG495=0,0,IF(OR(AE495=0,AC495=0),"N.M.",IF(ABS(AG495/AE495)&gt;=10,"N.M.",AG495/AE495))))</f>
        <v>0.25211541651895875</v>
      </c>
      <c r="AJ495" s="39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</row>
    <row r="496" spans="1:35" ht="12.75" outlineLevel="1">
      <c r="A496" s="1" t="s">
        <v>1003</v>
      </c>
      <c r="B496" s="16" t="s">
        <v>1004</v>
      </c>
      <c r="C496" s="1" t="s">
        <v>1442</v>
      </c>
      <c r="E496" s="5">
        <v>202299.05000000002</v>
      </c>
      <c r="G496" s="5">
        <v>48779.9</v>
      </c>
      <c r="I496" s="9">
        <f>(+E496-G496)</f>
        <v>153519.15000000002</v>
      </c>
      <c r="K496" s="21">
        <f>IF(G496&lt;0,IF(I496=0,0,IF(OR(G496=0,E496=0),"N.M.",IF(ABS(I496/G496)&gt;=10,"N.M.",I496/(-G496)))),IF(I496=0,0,IF(OR(G496=0,E496=0),"N.M.",IF(ABS(I496/G496)&gt;=10,"N.M.",I496/G496))))</f>
        <v>3.1471804985250076</v>
      </c>
      <c r="M496" s="9">
        <v>777109.91</v>
      </c>
      <c r="O496" s="9">
        <v>196140.08000000002</v>
      </c>
      <c r="Q496" s="9">
        <f>(+M496-O496)</f>
        <v>580969.8300000001</v>
      </c>
      <c r="S496" s="21">
        <f>IF(O496&lt;0,IF(Q496=0,0,IF(OR(O496=0,M496=0),"N.M.",IF(ABS(Q496/O496)&gt;=10,"N.M.",Q496/(-O496)))),IF(Q496=0,0,IF(OR(O496=0,M496=0),"N.M.",IF(ABS(Q496/O496)&gt;=10,"N.M.",Q496/O496))))</f>
        <v>2.9620148518344647</v>
      </c>
      <c r="U496" s="9">
        <v>424298.63</v>
      </c>
      <c r="W496" s="9">
        <v>136246.47</v>
      </c>
      <c r="Y496" s="9">
        <f>(+U496-W496)</f>
        <v>288052.16000000003</v>
      </c>
      <c r="AA496" s="21">
        <f>IF(W496&lt;0,IF(Y496=0,0,IF(OR(W496=0,U496=0),"N.M.",IF(ABS(Y496/W496)&gt;=10,"N.M.",Y496/(-W496)))),IF(Y496=0,0,IF(OR(W496=0,U496=0),"N.M.",IF(ABS(Y496/W496)&gt;=10,"N.M.",Y496/W496))))</f>
        <v>2.114199068790553</v>
      </c>
      <c r="AC496" s="9">
        <v>2181573.06</v>
      </c>
      <c r="AE496" s="9">
        <v>2329319.93</v>
      </c>
      <c r="AG496" s="9">
        <f>(+AC496-AE496)</f>
        <v>-147746.8700000001</v>
      </c>
      <c r="AI496" s="21">
        <f>IF(AE496&lt;0,IF(AG496=0,0,IF(OR(AE496=0,AC496=0),"N.M.",IF(ABS(AG496/AE496)&gt;=10,"N.M.",AG496/(-AE496)))),IF(AG496=0,0,IF(OR(AE496=0,AC496=0),"N.M.",IF(ABS(AG496/AE496)&gt;=10,"N.M.",AG496/AE496))))</f>
        <v>-0.06342918724779902</v>
      </c>
    </row>
    <row r="497" spans="1:53" s="16" customFormat="1" ht="12.75" customHeight="1">
      <c r="A497" s="16" t="s">
        <v>85</v>
      </c>
      <c r="C497" s="16" t="s">
        <v>1443</v>
      </c>
      <c r="D497" s="9"/>
      <c r="E497" s="9">
        <v>202299.05000000002</v>
      </c>
      <c r="F497" s="9"/>
      <c r="G497" s="9">
        <v>48779.9</v>
      </c>
      <c r="H497" s="9"/>
      <c r="I497" s="9">
        <f>(+E497-G497)</f>
        <v>153519.15000000002</v>
      </c>
      <c r="J497" s="37" t="str">
        <f>IF((+E497-G497)=(I497),"  ",$AO$532)</f>
        <v>  </v>
      </c>
      <c r="K497" s="38">
        <f>IF(G497&lt;0,IF(I497=0,0,IF(OR(G497=0,E497=0),"N.M.",IF(ABS(I497/G497)&gt;=10,"N.M.",I497/(-G497)))),IF(I497=0,0,IF(OR(G497=0,E497=0),"N.M.",IF(ABS(I497/G497)&gt;=10,"N.M.",I497/G497))))</f>
        <v>3.1471804985250076</v>
      </c>
      <c r="L497" s="39"/>
      <c r="M497" s="9">
        <v>777109.91</v>
      </c>
      <c r="N497" s="9"/>
      <c r="O497" s="9">
        <v>196140.08000000002</v>
      </c>
      <c r="P497" s="9"/>
      <c r="Q497" s="9">
        <f>(+M497-O497)</f>
        <v>580969.8300000001</v>
      </c>
      <c r="R497" s="37" t="str">
        <f>IF((+M497-O497)=(Q497),"  ",$AO$532)</f>
        <v>  </v>
      </c>
      <c r="S497" s="38">
        <f>IF(O497&lt;0,IF(Q497=0,0,IF(OR(O497=0,M497=0),"N.M.",IF(ABS(Q497/O497)&gt;=10,"N.M.",Q497/(-O497)))),IF(Q497=0,0,IF(OR(O497=0,M497=0),"N.M.",IF(ABS(Q497/O497)&gt;=10,"N.M.",Q497/O497))))</f>
        <v>2.9620148518344647</v>
      </c>
      <c r="T497" s="39"/>
      <c r="U497" s="9">
        <v>424298.63</v>
      </c>
      <c r="V497" s="9"/>
      <c r="W497" s="9">
        <v>136246.47</v>
      </c>
      <c r="X497" s="9"/>
      <c r="Y497" s="9">
        <f>(+U497-W497)</f>
        <v>288052.16000000003</v>
      </c>
      <c r="Z497" s="37" t="str">
        <f>IF((+U497-W497)=(Y497),"  ",$AO$532)</f>
        <v>  </v>
      </c>
      <c r="AA497" s="38">
        <f>IF(W497&lt;0,IF(Y497=0,0,IF(OR(W497=0,U497=0),"N.M.",IF(ABS(Y497/W497)&gt;=10,"N.M.",Y497/(-W497)))),IF(Y497=0,0,IF(OR(W497=0,U497=0),"N.M.",IF(ABS(Y497/W497)&gt;=10,"N.M.",Y497/W497))))</f>
        <v>2.114199068790553</v>
      </c>
      <c r="AB497" s="39"/>
      <c r="AC497" s="9">
        <v>2181573.06</v>
      </c>
      <c r="AD497" s="9"/>
      <c r="AE497" s="9">
        <v>2329319.93</v>
      </c>
      <c r="AF497" s="9"/>
      <c r="AG497" s="9">
        <f>(+AC497-AE497)</f>
        <v>-147746.8700000001</v>
      </c>
      <c r="AH497" s="37" t="str">
        <f>IF((+AC497-AE497)=(AG497),"  ",$AO$532)</f>
        <v>  </v>
      </c>
      <c r="AI497" s="38">
        <f>IF(AE497&lt;0,IF(AG497=0,0,IF(OR(AE497=0,AC497=0),"N.M.",IF(ABS(AG497/AE497)&gt;=10,"N.M.",AG497/(-AE497)))),IF(AG497=0,0,IF(OR(AE497=0,AC497=0),"N.M.",IF(ABS(AG497/AE497)&gt;=10,"N.M.",AG497/AE497))))</f>
        <v>-0.06342918724779902</v>
      </c>
      <c r="AJ497" s="39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</row>
    <row r="498" spans="1:35" ht="12.75" outlineLevel="1">
      <c r="A498" s="1" t="s">
        <v>1005</v>
      </c>
      <c r="B498" s="16" t="s">
        <v>1006</v>
      </c>
      <c r="C498" s="1" t="s">
        <v>1444</v>
      </c>
      <c r="E498" s="5">
        <v>5870.91</v>
      </c>
      <c r="G498" s="5">
        <v>4158.84</v>
      </c>
      <c r="I498" s="9">
        <f>(+E498-G498)</f>
        <v>1712.0699999999997</v>
      </c>
      <c r="K498" s="21">
        <f>IF(G498&lt;0,IF(I498=0,0,IF(OR(G498=0,E498=0),"N.M.",IF(ABS(I498/G498)&gt;=10,"N.M.",I498/(-G498)))),IF(I498=0,0,IF(OR(G498=0,E498=0),"N.M.",IF(ABS(I498/G498)&gt;=10,"N.M.",I498/G498))))</f>
        <v>0.4116700810803012</v>
      </c>
      <c r="M498" s="9">
        <v>32322</v>
      </c>
      <c r="O498" s="9">
        <v>59927.92</v>
      </c>
      <c r="Q498" s="9">
        <f>(+M498-O498)</f>
        <v>-27605.92</v>
      </c>
      <c r="S498" s="21">
        <f>IF(O498&lt;0,IF(Q498=0,0,IF(OR(O498=0,M498=0),"N.M.",IF(ABS(Q498/O498)&gt;=10,"N.M.",Q498/(-O498)))),IF(Q498=0,0,IF(OR(O498=0,M498=0),"N.M.",IF(ABS(Q498/O498)&gt;=10,"N.M.",Q498/O498))))</f>
        <v>-0.4606520633454323</v>
      </c>
      <c r="U498" s="9">
        <v>16165.86</v>
      </c>
      <c r="W498" s="9">
        <v>8937.59</v>
      </c>
      <c r="Y498" s="9">
        <f>(+U498-W498)</f>
        <v>7228.27</v>
      </c>
      <c r="AA498" s="21">
        <f>IF(W498&lt;0,IF(Y498=0,0,IF(OR(W498=0,U498=0),"N.M.",IF(ABS(Y498/W498)&gt;=10,"N.M.",Y498/(-W498)))),IF(Y498=0,0,IF(OR(W498=0,U498=0),"N.M.",IF(ABS(Y498/W498)&gt;=10,"N.M.",Y498/W498))))</f>
        <v>0.8087493384682001</v>
      </c>
      <c r="AC498" s="9">
        <v>194518.87</v>
      </c>
      <c r="AE498" s="9">
        <v>188213.25</v>
      </c>
      <c r="AG498" s="9">
        <f>(+AC498-AE498)</f>
        <v>6305.619999999995</v>
      </c>
      <c r="AI498" s="21">
        <f>IF(AE498&lt;0,IF(AG498=0,0,IF(OR(AE498=0,AC498=0),"N.M.",IF(ABS(AG498/AE498)&gt;=10,"N.M.",AG498/(-AE498)))),IF(AG498=0,0,IF(OR(AE498=0,AC498=0),"N.M.",IF(ABS(AG498/AE498)&gt;=10,"N.M.",AG498/AE498))))</f>
        <v>0.03350252971031527</v>
      </c>
    </row>
    <row r="499" spans="1:53" s="16" customFormat="1" ht="12.75" customHeight="1">
      <c r="A499" s="16" t="s">
        <v>86</v>
      </c>
      <c r="C499" s="16" t="s">
        <v>1445</v>
      </c>
      <c r="D499" s="9"/>
      <c r="E499" s="9">
        <v>5870.91</v>
      </c>
      <c r="F499" s="9"/>
      <c r="G499" s="9">
        <v>4158.84</v>
      </c>
      <c r="H499" s="9"/>
      <c r="I499" s="9">
        <f t="shared" si="168"/>
        <v>1712.0699999999997</v>
      </c>
      <c r="J499" s="85" t="str">
        <f t="shared" si="169"/>
        <v>  </v>
      </c>
      <c r="K499" s="38">
        <f t="shared" si="170"/>
        <v>0.4116700810803012</v>
      </c>
      <c r="L499" s="39"/>
      <c r="M499" s="9">
        <v>32322</v>
      </c>
      <c r="N499" s="9"/>
      <c r="O499" s="9">
        <v>59927.92</v>
      </c>
      <c r="P499" s="9"/>
      <c r="Q499" s="9">
        <f t="shared" si="171"/>
        <v>-27605.92</v>
      </c>
      <c r="R499" s="85" t="str">
        <f t="shared" si="172"/>
        <v>  </v>
      </c>
      <c r="S499" s="38">
        <f t="shared" si="173"/>
        <v>-0.4606520633454323</v>
      </c>
      <c r="T499" s="39"/>
      <c r="U499" s="9">
        <v>16165.86</v>
      </c>
      <c r="V499" s="9"/>
      <c r="W499" s="9">
        <v>8937.59</v>
      </c>
      <c r="X499" s="9"/>
      <c r="Y499" s="9">
        <f t="shared" si="174"/>
        <v>7228.27</v>
      </c>
      <c r="Z499" s="85" t="str">
        <f t="shared" si="175"/>
        <v>  </v>
      </c>
      <c r="AA499" s="38">
        <f t="shared" si="176"/>
        <v>0.8087493384682001</v>
      </c>
      <c r="AB499" s="39"/>
      <c r="AC499" s="9">
        <v>194518.87</v>
      </c>
      <c r="AD499" s="9"/>
      <c r="AE499" s="9">
        <v>188213.25</v>
      </c>
      <c r="AF499" s="9"/>
      <c r="AG499" s="9">
        <f t="shared" si="177"/>
        <v>6305.619999999995</v>
      </c>
      <c r="AH499" s="85" t="str">
        <f t="shared" si="178"/>
        <v>  </v>
      </c>
      <c r="AI499" s="38">
        <f t="shared" si="179"/>
        <v>0.03350252971031527</v>
      </c>
      <c r="AJ499" s="39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</row>
    <row r="500" spans="1:35" ht="12.75" outlineLevel="1">
      <c r="A500" s="1" t="s">
        <v>1007</v>
      </c>
      <c r="B500" s="16" t="s">
        <v>1008</v>
      </c>
      <c r="C500" s="1" t="s">
        <v>1446</v>
      </c>
      <c r="E500" s="5">
        <v>36191.35</v>
      </c>
      <c r="G500" s="5">
        <v>37668.66</v>
      </c>
      <c r="I500" s="9">
        <f>(+E500-G500)</f>
        <v>-1477.310000000005</v>
      </c>
      <c r="K500" s="21">
        <f>IF(G500&lt;0,IF(I500=0,0,IF(OR(G500=0,E500=0),"N.M.",IF(ABS(I500/G500)&gt;=10,"N.M.",I500/(-G500)))),IF(I500=0,0,IF(OR(G500=0,E500=0),"N.M.",IF(ABS(I500/G500)&gt;=10,"N.M.",I500/G500))))</f>
        <v>-0.039218544009795006</v>
      </c>
      <c r="M500" s="9">
        <v>108574.04999999999</v>
      </c>
      <c r="O500" s="9">
        <v>113306.53</v>
      </c>
      <c r="Q500" s="9">
        <f>(+M500-O500)</f>
        <v>-4732.4800000000105</v>
      </c>
      <c r="S500" s="21">
        <f>IF(O500&lt;0,IF(Q500=0,0,IF(OR(O500=0,M500=0),"N.M.",IF(ABS(Q500/O500)&gt;=10,"N.M.",Q500/(-O500)))),IF(Q500=0,0,IF(OR(O500=0,M500=0),"N.M.",IF(ABS(Q500/O500)&gt;=10,"N.M.",Q500/O500))))</f>
        <v>-0.041767054378948947</v>
      </c>
      <c r="U500" s="9">
        <v>72382.7</v>
      </c>
      <c r="W500" s="9">
        <v>75337.31</v>
      </c>
      <c r="Y500" s="9">
        <f>(+U500-W500)</f>
        <v>-2954.6100000000006</v>
      </c>
      <c r="AA500" s="21">
        <f>IF(W500&lt;0,IF(Y500=0,0,IF(OR(W500=0,U500=0),"N.M.",IF(ABS(Y500/W500)&gt;=10,"N.M.",Y500/(-W500)))),IF(Y500=0,0,IF(OR(W500=0,U500=0),"N.M.",IF(ABS(Y500/W500)&gt;=10,"N.M.",Y500/W500))))</f>
        <v>-0.03921841647916551</v>
      </c>
      <c r="AC500" s="9">
        <v>448690.31</v>
      </c>
      <c r="AE500" s="9">
        <v>910978.51</v>
      </c>
      <c r="AG500" s="9">
        <f>(+AC500-AE500)</f>
        <v>-462288.2</v>
      </c>
      <c r="AI500" s="21">
        <f>IF(AE500&lt;0,IF(AG500=0,0,IF(OR(AE500=0,AC500=0),"N.M.",IF(ABS(AG500/AE500)&gt;=10,"N.M.",AG500/(-AE500)))),IF(AG500=0,0,IF(OR(AE500=0,AC500=0),"N.M.",IF(ABS(AG500/AE500)&gt;=10,"N.M.",AG500/AE500))))</f>
        <v>-0.5074633429058607</v>
      </c>
    </row>
    <row r="501" spans="1:53" s="16" customFormat="1" ht="12.75">
      <c r="A501" s="16" t="s">
        <v>56</v>
      </c>
      <c r="C501" s="16" t="s">
        <v>1447</v>
      </c>
      <c r="D501" s="9"/>
      <c r="E501" s="9">
        <v>36191.35</v>
      </c>
      <c r="F501" s="9"/>
      <c r="G501" s="9">
        <v>37668.66</v>
      </c>
      <c r="H501" s="9"/>
      <c r="I501" s="9">
        <f t="shared" si="168"/>
        <v>-1477.310000000005</v>
      </c>
      <c r="J501" s="37" t="str">
        <f t="shared" si="169"/>
        <v>  </v>
      </c>
      <c r="K501" s="38">
        <f t="shared" si="170"/>
        <v>-0.039218544009795006</v>
      </c>
      <c r="L501" s="39"/>
      <c r="M501" s="9">
        <v>108574.04999999999</v>
      </c>
      <c r="N501" s="9"/>
      <c r="O501" s="9">
        <v>113306.53</v>
      </c>
      <c r="P501" s="9"/>
      <c r="Q501" s="9">
        <f t="shared" si="171"/>
        <v>-4732.4800000000105</v>
      </c>
      <c r="R501" s="37" t="str">
        <f t="shared" si="172"/>
        <v>  </v>
      </c>
      <c r="S501" s="38">
        <f t="shared" si="173"/>
        <v>-0.041767054378948947</v>
      </c>
      <c r="T501" s="39"/>
      <c r="U501" s="9">
        <v>72382.7</v>
      </c>
      <c r="V501" s="9"/>
      <c r="W501" s="9">
        <v>75337.31</v>
      </c>
      <c r="X501" s="9"/>
      <c r="Y501" s="9">
        <f t="shared" si="174"/>
        <v>-2954.6100000000006</v>
      </c>
      <c r="Z501" s="37" t="str">
        <f t="shared" si="175"/>
        <v>  </v>
      </c>
      <c r="AA501" s="38">
        <f t="shared" si="176"/>
        <v>-0.03921841647916551</v>
      </c>
      <c r="AB501" s="39"/>
      <c r="AC501" s="9">
        <v>448690.31</v>
      </c>
      <c r="AD501" s="9"/>
      <c r="AE501" s="9">
        <v>910978.51</v>
      </c>
      <c r="AF501" s="9"/>
      <c r="AG501" s="9">
        <f t="shared" si="177"/>
        <v>-462288.2</v>
      </c>
      <c r="AH501" s="37" t="str">
        <f t="shared" si="178"/>
        <v>  </v>
      </c>
      <c r="AI501" s="38">
        <f t="shared" si="179"/>
        <v>-0.5074633429058607</v>
      </c>
      <c r="AJ501" s="39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</row>
    <row r="502" spans="1:35" ht="12.75" outlineLevel="1">
      <c r="A502" s="1" t="s">
        <v>1009</v>
      </c>
      <c r="B502" s="16" t="s">
        <v>1010</v>
      </c>
      <c r="C502" s="1" t="s">
        <v>1448</v>
      </c>
      <c r="E502" s="5">
        <v>0</v>
      </c>
      <c r="G502" s="5">
        <v>0</v>
      </c>
      <c r="I502" s="9">
        <f>(+E502-G502)</f>
        <v>0</v>
      </c>
      <c r="K502" s="21">
        <f>IF(G502&lt;0,IF(I502=0,0,IF(OR(G502=0,E502=0),"N.M.",IF(ABS(I502/G502)&gt;=10,"N.M.",I502/(-G502)))),IF(I502=0,0,IF(OR(G502=0,E502=0),"N.M.",IF(ABS(I502/G502)&gt;=10,"N.M.",I502/G502))))</f>
        <v>0</v>
      </c>
      <c r="M502" s="9">
        <v>0</v>
      </c>
      <c r="O502" s="9">
        <v>0</v>
      </c>
      <c r="Q502" s="9">
        <f>(+M502-O502)</f>
        <v>0</v>
      </c>
      <c r="S502" s="21">
        <f>IF(O502&lt;0,IF(Q502=0,0,IF(OR(O502=0,M502=0),"N.M.",IF(ABS(Q502/O502)&gt;=10,"N.M.",Q502/(-O502)))),IF(Q502=0,0,IF(OR(O502=0,M502=0),"N.M.",IF(ABS(Q502/O502)&gt;=10,"N.M.",Q502/O502))))</f>
        <v>0</v>
      </c>
      <c r="U502" s="9">
        <v>0</v>
      </c>
      <c r="W502" s="9">
        <v>0</v>
      </c>
      <c r="Y502" s="9">
        <f>(+U502-W502)</f>
        <v>0</v>
      </c>
      <c r="AA502" s="21">
        <f>IF(W502&lt;0,IF(Y502=0,0,IF(OR(W502=0,U502=0),"N.M.",IF(ABS(Y502/W502)&gt;=10,"N.M.",Y502/(-W502)))),IF(Y502=0,0,IF(OR(W502=0,U502=0),"N.M.",IF(ABS(Y502/W502)&gt;=10,"N.M.",Y502/W502))))</f>
        <v>0</v>
      </c>
      <c r="AC502" s="9">
        <v>0</v>
      </c>
      <c r="AE502" s="9">
        <v>11247.07</v>
      </c>
      <c r="AG502" s="9">
        <f>(+AC502-AE502)</f>
        <v>-11247.07</v>
      </c>
      <c r="AI502" s="21" t="str">
        <f>IF(AE502&lt;0,IF(AG502=0,0,IF(OR(AE502=0,AC502=0),"N.M.",IF(ABS(AG502/AE502)&gt;=10,"N.M.",AG502/(-AE502)))),IF(AG502=0,0,IF(OR(AE502=0,AC502=0),"N.M.",IF(ABS(AG502/AE502)&gt;=10,"N.M.",AG502/AE502))))</f>
        <v>N.M.</v>
      </c>
    </row>
    <row r="503" spans="1:35" ht="12.75" outlineLevel="1">
      <c r="A503" s="1" t="s">
        <v>1011</v>
      </c>
      <c r="B503" s="16" t="s">
        <v>1012</v>
      </c>
      <c r="C503" s="1" t="s">
        <v>1449</v>
      </c>
      <c r="E503" s="5">
        <v>2804.05</v>
      </c>
      <c r="G503" s="5">
        <v>2804.07</v>
      </c>
      <c r="I503" s="9">
        <f>(+E503-G503)</f>
        <v>-0.01999999999998181</v>
      </c>
      <c r="K503" s="21">
        <f>IF(G503&lt;0,IF(I503=0,0,IF(OR(G503=0,E503=0),"N.M.",IF(ABS(I503/G503)&gt;=10,"N.M.",I503/(-G503)))),IF(I503=0,0,IF(OR(G503=0,E503=0),"N.M.",IF(ABS(I503/G503)&gt;=10,"N.M.",I503/G503))))</f>
        <v>-7.132489559811919E-06</v>
      </c>
      <c r="M503" s="9">
        <v>8412.150000000001</v>
      </c>
      <c r="O503" s="9">
        <v>8412.16</v>
      </c>
      <c r="Q503" s="9">
        <f>(+M503-O503)</f>
        <v>-0.00999999999839929</v>
      </c>
      <c r="S503" s="21">
        <f>IF(O503&lt;0,IF(Q503=0,0,IF(OR(O503=0,M503=0),"N.M.",IF(ABS(Q503/O503)&gt;=10,"N.M.",Q503/(-O503)))),IF(Q503=0,0,IF(OR(O503=0,M503=0),"N.M.",IF(ABS(Q503/O503)&gt;=10,"N.M.",Q503/O503))))</f>
        <v>-1.1887553254335735E-06</v>
      </c>
      <c r="U503" s="9">
        <v>5608.1</v>
      </c>
      <c r="W503" s="9">
        <v>5608.11</v>
      </c>
      <c r="Y503" s="9">
        <f>(+U503-W503)</f>
        <v>-0.009999999999308784</v>
      </c>
      <c r="AA503" s="21">
        <f>IF(W503&lt;0,IF(Y503=0,0,IF(OR(W503=0,U503=0),"N.M.",IF(ABS(Y503/W503)&gt;=10,"N.M.",Y503/(-W503)))),IF(Y503=0,0,IF(OR(W503=0,U503=0),"N.M.",IF(ABS(Y503/W503)&gt;=10,"N.M.",Y503/W503))))</f>
        <v>-1.7831319284587472E-06</v>
      </c>
      <c r="AC503" s="9">
        <v>33648.62</v>
      </c>
      <c r="AE503" s="9">
        <v>33648.65</v>
      </c>
      <c r="AG503" s="9">
        <f>(+AC503-AE503)</f>
        <v>-0.029999999998835847</v>
      </c>
      <c r="AI503" s="21">
        <f>IF(AE503&lt;0,IF(AG503=0,0,IF(OR(AE503=0,AC503=0),"N.M.",IF(ABS(AG503/AE503)&gt;=10,"N.M.",AG503/(-AE503)))),IF(AG503=0,0,IF(OR(AE503=0,AC503=0),"N.M.",IF(ABS(AG503/AE503)&gt;=10,"N.M.",AG503/AE503))))</f>
        <v>-8.915662292197709E-07</v>
      </c>
    </row>
    <row r="504" spans="1:36" s="16" customFormat="1" ht="12.75">
      <c r="A504" s="16" t="s">
        <v>57</v>
      </c>
      <c r="C504" s="16" t="s">
        <v>1450</v>
      </c>
      <c r="D504" s="9"/>
      <c r="E504" s="9">
        <v>2804.05</v>
      </c>
      <c r="F504" s="9"/>
      <c r="G504" s="9">
        <v>2804.07</v>
      </c>
      <c r="H504" s="9"/>
      <c r="I504" s="9">
        <f t="shared" si="168"/>
        <v>-0.01999999999998181</v>
      </c>
      <c r="J504" s="37" t="str">
        <f t="shared" si="169"/>
        <v>  </v>
      </c>
      <c r="K504" s="38">
        <f t="shared" si="170"/>
        <v>-7.132489559811919E-06</v>
      </c>
      <c r="L504" s="39"/>
      <c r="M504" s="9">
        <v>8412.150000000001</v>
      </c>
      <c r="N504" s="9"/>
      <c r="O504" s="9">
        <v>8412.16</v>
      </c>
      <c r="P504" s="9"/>
      <c r="Q504" s="9">
        <f t="shared" si="171"/>
        <v>-0.00999999999839929</v>
      </c>
      <c r="R504" s="37" t="str">
        <f t="shared" si="172"/>
        <v>  </v>
      </c>
      <c r="S504" s="38">
        <f t="shared" si="173"/>
        <v>-1.1887553254335735E-06</v>
      </c>
      <c r="T504" s="39"/>
      <c r="U504" s="9">
        <v>5608.1</v>
      </c>
      <c r="V504" s="9"/>
      <c r="W504" s="9">
        <v>5608.11</v>
      </c>
      <c r="X504" s="9"/>
      <c r="Y504" s="9">
        <f t="shared" si="174"/>
        <v>-0.009999999999308784</v>
      </c>
      <c r="Z504" s="37" t="str">
        <f t="shared" si="175"/>
        <v>  </v>
      </c>
      <c r="AA504" s="38">
        <f t="shared" si="176"/>
        <v>-1.7831319284587472E-06</v>
      </c>
      <c r="AB504" s="39"/>
      <c r="AC504" s="9">
        <v>33648.62</v>
      </c>
      <c r="AD504" s="9"/>
      <c r="AE504" s="9">
        <v>44895.72</v>
      </c>
      <c r="AF504" s="9"/>
      <c r="AG504" s="9">
        <f t="shared" si="177"/>
        <v>-11247.099999999999</v>
      </c>
      <c r="AH504" s="37" t="str">
        <f t="shared" si="178"/>
        <v>  </v>
      </c>
      <c r="AI504" s="38">
        <f t="shared" si="179"/>
        <v>-0.250516084829467</v>
      </c>
      <c r="AJ504" s="39"/>
    </row>
    <row r="505" spans="1:36" s="16" customFormat="1" ht="12.75">
      <c r="A505" s="16" t="s">
        <v>58</v>
      </c>
      <c r="C505" s="16" t="s">
        <v>1451</v>
      </c>
      <c r="D505" s="9"/>
      <c r="E505" s="9">
        <v>0</v>
      </c>
      <c r="F505" s="9"/>
      <c r="G505" s="9">
        <v>0</v>
      </c>
      <c r="H505" s="9"/>
      <c r="I505" s="9">
        <f t="shared" si="168"/>
        <v>0</v>
      </c>
      <c r="J505" s="37" t="str">
        <f t="shared" si="169"/>
        <v>  </v>
      </c>
      <c r="K505" s="38">
        <f t="shared" si="170"/>
        <v>0</v>
      </c>
      <c r="L505" s="39"/>
      <c r="M505" s="9">
        <v>0</v>
      </c>
      <c r="N505" s="9"/>
      <c r="O505" s="9">
        <v>0</v>
      </c>
      <c r="P505" s="9"/>
      <c r="Q505" s="9">
        <f t="shared" si="171"/>
        <v>0</v>
      </c>
      <c r="R505" s="37" t="str">
        <f t="shared" si="172"/>
        <v>  </v>
      </c>
      <c r="S505" s="38">
        <f t="shared" si="173"/>
        <v>0</v>
      </c>
      <c r="T505" s="39"/>
      <c r="U505" s="9">
        <v>0</v>
      </c>
      <c r="V505" s="9"/>
      <c r="W505" s="9">
        <v>0</v>
      </c>
      <c r="X505" s="9"/>
      <c r="Y505" s="9">
        <f t="shared" si="174"/>
        <v>0</v>
      </c>
      <c r="Z505" s="37" t="str">
        <f t="shared" si="175"/>
        <v>  </v>
      </c>
      <c r="AA505" s="38">
        <f t="shared" si="176"/>
        <v>0</v>
      </c>
      <c r="AB505" s="39"/>
      <c r="AC505" s="9">
        <v>0</v>
      </c>
      <c r="AD505" s="9"/>
      <c r="AE505" s="9">
        <v>0</v>
      </c>
      <c r="AF505" s="9"/>
      <c r="AG505" s="9">
        <f t="shared" si="177"/>
        <v>0</v>
      </c>
      <c r="AH505" s="37" t="str">
        <f t="shared" si="178"/>
        <v>  </v>
      </c>
      <c r="AI505" s="38">
        <f t="shared" si="179"/>
        <v>0</v>
      </c>
      <c r="AJ505" s="39"/>
    </row>
    <row r="506" spans="1:35" ht="12.75" outlineLevel="1">
      <c r="A506" s="1" t="s">
        <v>1013</v>
      </c>
      <c r="B506" s="16" t="s">
        <v>1014</v>
      </c>
      <c r="C506" s="1" t="s">
        <v>1452</v>
      </c>
      <c r="E506" s="5">
        <v>3570.56</v>
      </c>
      <c r="G506" s="5">
        <v>-219318.97</v>
      </c>
      <c r="I506" s="9">
        <f>(+E506-G506)</f>
        <v>222889.53</v>
      </c>
      <c r="K506" s="21">
        <f>IF(G506&lt;0,IF(I506=0,0,IF(OR(G506=0,E506=0),"N.M.",IF(ABS(I506/G506)&gt;=10,"N.M.",I506/(-G506)))),IF(I506=0,0,IF(OR(G506=0,E506=0),"N.M.",IF(ABS(I506/G506)&gt;=10,"N.M.",I506/G506))))</f>
        <v>1.0162802150675794</v>
      </c>
      <c r="M506" s="9">
        <v>21574.02</v>
      </c>
      <c r="O506" s="9">
        <v>-121975.40999999999</v>
      </c>
      <c r="Q506" s="9">
        <f>(+M506-O506)</f>
        <v>143549.43</v>
      </c>
      <c r="S506" s="21">
        <f>IF(O506&lt;0,IF(Q506=0,0,IF(OR(O506=0,M506=0),"N.M.",IF(ABS(Q506/O506)&gt;=10,"N.M.",Q506/(-O506)))),IF(Q506=0,0,IF(OR(O506=0,M506=0),"N.M.",IF(ABS(Q506/O506)&gt;=10,"N.M.",Q506/O506))))</f>
        <v>1.1768718793402704</v>
      </c>
      <c r="U506" s="9">
        <v>19007.33</v>
      </c>
      <c r="W506" s="9">
        <v>-157551.21</v>
      </c>
      <c r="Y506" s="9">
        <f>(+U506-W506)</f>
        <v>176558.53999999998</v>
      </c>
      <c r="AA506" s="21">
        <f>IF(W506&lt;0,IF(Y506=0,0,IF(OR(W506=0,U506=0),"N.M.",IF(ABS(Y506/W506)&gt;=10,"N.M.",Y506/(-W506)))),IF(Y506=0,0,IF(OR(W506=0,U506=0),"N.M.",IF(ABS(Y506/W506)&gt;=10,"N.M.",Y506/W506))))</f>
        <v>1.1206422343566893</v>
      </c>
      <c r="AC506" s="9">
        <v>600988.73</v>
      </c>
      <c r="AE506" s="9">
        <v>-906390.96</v>
      </c>
      <c r="AG506" s="9">
        <f>(+AC506-AE506)</f>
        <v>1507379.69</v>
      </c>
      <c r="AI506" s="21">
        <f>IF(AE506&lt;0,IF(AG506=0,0,IF(OR(AE506=0,AC506=0),"N.M.",IF(ABS(AG506/AE506)&gt;=10,"N.M.",AG506/(-AE506)))),IF(AG506=0,0,IF(OR(AE506=0,AC506=0),"N.M.",IF(ABS(AG506/AE506)&gt;=10,"N.M.",AG506/AE506))))</f>
        <v>1.6630568446975684</v>
      </c>
    </row>
    <row r="507" spans="1:35" ht="12.75" outlineLevel="1">
      <c r="A507" s="1" t="s">
        <v>1015</v>
      </c>
      <c r="B507" s="16" t="s">
        <v>1016</v>
      </c>
      <c r="C507" s="1" t="s">
        <v>1453</v>
      </c>
      <c r="E507" s="5">
        <v>72535.5</v>
      </c>
      <c r="G507" s="5">
        <v>68276.71</v>
      </c>
      <c r="I507" s="9">
        <f>(+E507-G507)</f>
        <v>4258.789999999994</v>
      </c>
      <c r="K507" s="21">
        <f>IF(G507&lt;0,IF(I507=0,0,IF(OR(G507=0,E507=0),"N.M.",IF(ABS(I507/G507)&gt;=10,"N.M.",I507/(-G507)))),IF(I507=0,0,IF(OR(G507=0,E507=0),"N.M.",IF(ABS(I507/G507)&gt;=10,"N.M.",I507/G507))))</f>
        <v>0.062375442519125385</v>
      </c>
      <c r="M507" s="9">
        <v>231637.2</v>
      </c>
      <c r="O507" s="9">
        <v>211768.87</v>
      </c>
      <c r="Q507" s="9">
        <f>(+M507-O507)</f>
        <v>19868.330000000016</v>
      </c>
      <c r="S507" s="21">
        <f>IF(O507&lt;0,IF(Q507=0,0,IF(OR(O507=0,M507=0),"N.M.",IF(ABS(Q507/O507)&gt;=10,"N.M.",Q507/(-O507)))),IF(Q507=0,0,IF(OR(O507=0,M507=0),"N.M.",IF(ABS(Q507/O507)&gt;=10,"N.M.",Q507/O507))))</f>
        <v>0.09382082456217487</v>
      </c>
      <c r="U507" s="9">
        <v>152407.69</v>
      </c>
      <c r="W507" s="9">
        <v>140248.38</v>
      </c>
      <c r="Y507" s="9">
        <f>(+U507-W507)</f>
        <v>12159.309999999998</v>
      </c>
      <c r="AA507" s="21">
        <f>IF(W507&lt;0,IF(Y507=0,0,IF(OR(W507=0,U507=0),"N.M.",IF(ABS(Y507/W507)&gt;=10,"N.M.",Y507/(-W507)))),IF(Y507=0,0,IF(OR(W507=0,U507=0),"N.M.",IF(ABS(Y507/W507)&gt;=10,"N.M.",Y507/W507))))</f>
        <v>0.08669839894050824</v>
      </c>
      <c r="AC507" s="9">
        <v>907793.3400000001</v>
      </c>
      <c r="AE507" s="9">
        <v>812443.23</v>
      </c>
      <c r="AG507" s="9">
        <f>(+AC507-AE507)</f>
        <v>95350.1100000001</v>
      </c>
      <c r="AI507" s="21">
        <f>IF(AE507&lt;0,IF(AG507=0,0,IF(OR(AE507=0,AC507=0),"N.M.",IF(ABS(AG507/AE507)&gt;=10,"N.M.",AG507/(-AE507)))),IF(AG507=0,0,IF(OR(AE507=0,AC507=0),"N.M.",IF(ABS(AG507/AE507)&gt;=10,"N.M.",AG507/AE507))))</f>
        <v>0.11736218172437735</v>
      </c>
    </row>
    <row r="508" spans="1:36" s="16" customFormat="1" ht="12.75">
      <c r="A508" s="16" t="s">
        <v>59</v>
      </c>
      <c r="C508" s="16" t="s">
        <v>1454</v>
      </c>
      <c r="D508" s="9"/>
      <c r="E508" s="9">
        <v>76106.06</v>
      </c>
      <c r="F508" s="9"/>
      <c r="G508" s="9">
        <v>-151042.26</v>
      </c>
      <c r="H508" s="9"/>
      <c r="I508" s="9">
        <f t="shared" si="168"/>
        <v>227148.32</v>
      </c>
      <c r="J508" s="37" t="str">
        <f t="shared" si="169"/>
        <v>  </v>
      </c>
      <c r="K508" s="38">
        <f t="shared" si="170"/>
        <v>1.5038726247872616</v>
      </c>
      <c r="L508" s="39"/>
      <c r="M508" s="9">
        <v>253211.22</v>
      </c>
      <c r="N508" s="9"/>
      <c r="O508" s="9">
        <v>89793.46000000002</v>
      </c>
      <c r="P508" s="9"/>
      <c r="Q508" s="9">
        <f t="shared" si="171"/>
        <v>163417.75999999998</v>
      </c>
      <c r="R508" s="37" t="str">
        <f t="shared" si="172"/>
        <v>  </v>
      </c>
      <c r="S508" s="38">
        <f t="shared" si="173"/>
        <v>1.819929424704204</v>
      </c>
      <c r="T508" s="39"/>
      <c r="U508" s="9">
        <v>171415.02000000002</v>
      </c>
      <c r="V508" s="9"/>
      <c r="W508" s="9">
        <v>-17302.829999999987</v>
      </c>
      <c r="X508" s="9"/>
      <c r="Y508" s="9">
        <f t="shared" si="174"/>
        <v>188717.85</v>
      </c>
      <c r="Z508" s="37" t="str">
        <f t="shared" si="175"/>
        <v>  </v>
      </c>
      <c r="AA508" s="38" t="str">
        <f t="shared" si="176"/>
        <v>N.M.</v>
      </c>
      <c r="AB508" s="39"/>
      <c r="AC508" s="9">
        <v>1508782.07</v>
      </c>
      <c r="AD508" s="9"/>
      <c r="AE508" s="9">
        <v>-93947.73000000001</v>
      </c>
      <c r="AF508" s="9"/>
      <c r="AG508" s="9">
        <f t="shared" si="177"/>
        <v>1602729.8</v>
      </c>
      <c r="AH508" s="37" t="str">
        <f t="shared" si="178"/>
        <v>  </v>
      </c>
      <c r="AI508" s="38" t="str">
        <f t="shared" si="179"/>
        <v>N.M.</v>
      </c>
      <c r="AJ508" s="39"/>
    </row>
    <row r="509" spans="1:36" s="16" customFormat="1" ht="12.75">
      <c r="A509" s="77" t="s">
        <v>60</v>
      </c>
      <c r="C509" s="17" t="s">
        <v>61</v>
      </c>
      <c r="D509" s="18"/>
      <c r="E509" s="18">
        <v>2395080.27</v>
      </c>
      <c r="F509" s="18"/>
      <c r="G509" s="18">
        <v>2175428.1099999994</v>
      </c>
      <c r="H509" s="18"/>
      <c r="I509" s="18">
        <f t="shared" si="168"/>
        <v>219652.16000000061</v>
      </c>
      <c r="J509" s="37" t="str">
        <f t="shared" si="169"/>
        <v>  </v>
      </c>
      <c r="K509" s="40">
        <f t="shared" si="170"/>
        <v>0.10096962477882143</v>
      </c>
      <c r="L509" s="39"/>
      <c r="M509" s="18">
        <v>13281177.709999997</v>
      </c>
      <c r="N509" s="18"/>
      <c r="O509" s="18">
        <v>7268041.779999999</v>
      </c>
      <c r="P509" s="18"/>
      <c r="Q509" s="18">
        <f t="shared" si="171"/>
        <v>6013135.929999998</v>
      </c>
      <c r="R509" s="37" t="str">
        <f t="shared" si="172"/>
        <v>  </v>
      </c>
      <c r="S509" s="40">
        <f t="shared" si="173"/>
        <v>0.8273392080032868</v>
      </c>
      <c r="T509" s="39"/>
      <c r="U509" s="18">
        <v>4892015.01</v>
      </c>
      <c r="V509" s="18"/>
      <c r="W509" s="18">
        <v>4674944.399999999</v>
      </c>
      <c r="X509" s="18"/>
      <c r="Y509" s="18">
        <f t="shared" si="174"/>
        <v>217070.61000000034</v>
      </c>
      <c r="Z509" s="37" t="str">
        <f t="shared" si="175"/>
        <v>  </v>
      </c>
      <c r="AA509" s="40">
        <f t="shared" si="176"/>
        <v>0.04643276826992859</v>
      </c>
      <c r="AB509" s="39"/>
      <c r="AC509" s="18">
        <v>36453415.80000001</v>
      </c>
      <c r="AD509" s="18"/>
      <c r="AE509" s="18">
        <v>29005054.93</v>
      </c>
      <c r="AF509" s="18"/>
      <c r="AG509" s="18">
        <f t="shared" si="177"/>
        <v>7448360.870000012</v>
      </c>
      <c r="AH509" s="37" t="str">
        <f t="shared" si="178"/>
        <v>  </v>
      </c>
      <c r="AI509" s="40">
        <f t="shared" si="179"/>
        <v>0.25679526854804036</v>
      </c>
      <c r="AJ509" s="39"/>
    </row>
    <row r="510" spans="1:35" ht="12.75" outlineLevel="1">
      <c r="A510" s="1" t="s">
        <v>1017</v>
      </c>
      <c r="B510" s="16" t="s">
        <v>1018</v>
      </c>
      <c r="C510" s="1" t="s">
        <v>1455</v>
      </c>
      <c r="E510" s="5">
        <v>22382.97</v>
      </c>
      <c r="G510" s="5">
        <v>-116918.24</v>
      </c>
      <c r="I510" s="9">
        <f>(+E510-G510)</f>
        <v>139301.21000000002</v>
      </c>
      <c r="K510" s="21">
        <f>IF(G510&lt;0,IF(I510=0,0,IF(OR(G510=0,E510=0),"N.M.",IF(ABS(I510/G510)&gt;=10,"N.M.",I510/(-G510)))),IF(I510=0,0,IF(OR(G510=0,E510=0),"N.M.",IF(ABS(I510/G510)&gt;=10,"N.M.",I510/G510))))</f>
        <v>1.1914412156734484</v>
      </c>
      <c r="M510" s="9">
        <v>-267266.56</v>
      </c>
      <c r="O510" s="9">
        <v>-262291.78</v>
      </c>
      <c r="Q510" s="9">
        <f>(+M510-O510)</f>
        <v>-4974.77999999997</v>
      </c>
      <c r="S510" s="21">
        <f>IF(O510&lt;0,IF(Q510=0,0,IF(OR(O510=0,M510=0),"N.M.",IF(ABS(Q510/O510)&gt;=10,"N.M.",Q510/(-O510)))),IF(Q510=0,0,IF(OR(O510=0,M510=0),"N.M.",IF(ABS(Q510/O510)&gt;=10,"N.M.",Q510/O510))))</f>
        <v>-0.01896658751562847</v>
      </c>
      <c r="U510" s="9">
        <v>-35274.79</v>
      </c>
      <c r="W510" s="9">
        <v>-192699.99</v>
      </c>
      <c r="Y510" s="9">
        <f>(+U510-W510)</f>
        <v>157425.19999999998</v>
      </c>
      <c r="AA510" s="21">
        <f>IF(W510&lt;0,IF(Y510=0,0,IF(OR(W510=0,U510=0),"N.M.",IF(ABS(Y510/W510)&gt;=10,"N.M.",Y510/(-W510)))),IF(Y510=0,0,IF(OR(W510=0,U510=0),"N.M.",IF(ABS(Y510/W510)&gt;=10,"N.M.",Y510/W510))))</f>
        <v>0.8169445156691497</v>
      </c>
      <c r="AC510" s="9">
        <v>-1543285.92</v>
      </c>
      <c r="AE510" s="9">
        <v>-638161.24</v>
      </c>
      <c r="AG510" s="9">
        <f>(+AC510-AE510)</f>
        <v>-905124.6799999999</v>
      </c>
      <c r="AI510" s="21">
        <f>IF(AE510&lt;0,IF(AG510=0,0,IF(OR(AE510=0,AC510=0),"N.M.",IF(ABS(AG510/AE510)&gt;=10,"N.M.",AG510/(-AE510)))),IF(AG510=0,0,IF(OR(AE510=0,AC510=0),"N.M.",IF(ABS(AG510/AE510)&gt;=10,"N.M.",AG510/AE510))))</f>
        <v>-1.418332269756778</v>
      </c>
    </row>
    <row r="511" spans="1:36" s="16" customFormat="1" ht="12.75">
      <c r="A511" s="16" t="s">
        <v>62</v>
      </c>
      <c r="C511" s="16" t="s">
        <v>1456</v>
      </c>
      <c r="D511" s="9"/>
      <c r="E511" s="9">
        <v>22382.97</v>
      </c>
      <c r="F511" s="9"/>
      <c r="G511" s="9">
        <v>-116918.24</v>
      </c>
      <c r="H511" s="9"/>
      <c r="I511" s="9">
        <f t="shared" si="168"/>
        <v>139301.21000000002</v>
      </c>
      <c r="J511" s="37" t="str">
        <f t="shared" si="169"/>
        <v>  </v>
      </c>
      <c r="K511" s="38">
        <f t="shared" si="170"/>
        <v>1.1914412156734484</v>
      </c>
      <c r="L511" s="39"/>
      <c r="M511" s="9">
        <v>-267266.56</v>
      </c>
      <c r="N511" s="9"/>
      <c r="O511" s="9">
        <v>-262291.78</v>
      </c>
      <c r="P511" s="9"/>
      <c r="Q511" s="9">
        <f t="shared" si="171"/>
        <v>-4974.77999999997</v>
      </c>
      <c r="R511" s="37" t="str">
        <f t="shared" si="172"/>
        <v>  </v>
      </c>
      <c r="S511" s="38">
        <f t="shared" si="173"/>
        <v>-0.01896658751562847</v>
      </c>
      <c r="T511" s="39"/>
      <c r="U511" s="9">
        <v>-35274.79</v>
      </c>
      <c r="V511" s="9"/>
      <c r="W511" s="9">
        <v>-192699.99</v>
      </c>
      <c r="X511" s="9"/>
      <c r="Y511" s="9">
        <f t="shared" si="174"/>
        <v>157425.19999999998</v>
      </c>
      <c r="Z511" s="37" t="str">
        <f t="shared" si="175"/>
        <v>  </v>
      </c>
      <c r="AA511" s="38">
        <f t="shared" si="176"/>
        <v>0.8169445156691497</v>
      </c>
      <c r="AB511" s="39"/>
      <c r="AC511" s="9">
        <v>-1543285.92</v>
      </c>
      <c r="AD511" s="9"/>
      <c r="AE511" s="9">
        <v>-638161.24</v>
      </c>
      <c r="AF511" s="9"/>
      <c r="AG511" s="9">
        <f t="shared" si="177"/>
        <v>-905124.6799999999</v>
      </c>
      <c r="AH511" s="37" t="str">
        <f t="shared" si="178"/>
        <v>  </v>
      </c>
      <c r="AI511" s="38">
        <f t="shared" si="179"/>
        <v>-1.418332269756778</v>
      </c>
      <c r="AJ511" s="39"/>
    </row>
    <row r="512" spans="1:44" s="16" customFormat="1" ht="12.75">
      <c r="A512" s="77" t="s">
        <v>63</v>
      </c>
      <c r="C512" s="17" t="s">
        <v>64</v>
      </c>
      <c r="D512" s="18"/>
      <c r="E512" s="18">
        <v>2417463.2399999998</v>
      </c>
      <c r="F512" s="18"/>
      <c r="G512" s="18">
        <v>2058509.8699999994</v>
      </c>
      <c r="H512" s="18"/>
      <c r="I512" s="18">
        <f t="shared" si="168"/>
        <v>358953.37000000034</v>
      </c>
      <c r="J512" s="37" t="str">
        <f t="shared" si="169"/>
        <v>  </v>
      </c>
      <c r="K512" s="40">
        <f t="shared" si="170"/>
        <v>0.1743753455989018</v>
      </c>
      <c r="L512" s="39"/>
      <c r="M512" s="18">
        <v>13013911.149999999</v>
      </c>
      <c r="N512" s="18"/>
      <c r="O512" s="18">
        <v>7005749.999999999</v>
      </c>
      <c r="P512" s="18"/>
      <c r="Q512" s="18">
        <f t="shared" si="171"/>
        <v>6008161.149999999</v>
      </c>
      <c r="R512" s="37" t="str">
        <f t="shared" si="172"/>
        <v>  </v>
      </c>
      <c r="S512" s="40">
        <f t="shared" si="173"/>
        <v>0.8576042750597723</v>
      </c>
      <c r="T512" s="39"/>
      <c r="U512" s="18">
        <v>4856740.22</v>
      </c>
      <c r="V512" s="18"/>
      <c r="W512" s="18">
        <v>4482244.409999999</v>
      </c>
      <c r="X512" s="18"/>
      <c r="Y512" s="18">
        <f t="shared" si="174"/>
        <v>374495.8100000005</v>
      </c>
      <c r="Z512" s="37" t="str">
        <f t="shared" si="175"/>
        <v>  </v>
      </c>
      <c r="AA512" s="40">
        <f t="shared" si="176"/>
        <v>0.0835509570081656</v>
      </c>
      <c r="AB512" s="39"/>
      <c r="AC512" s="18">
        <v>34910129.88000001</v>
      </c>
      <c r="AD512" s="18"/>
      <c r="AE512" s="18">
        <v>28366893.69</v>
      </c>
      <c r="AF512" s="18"/>
      <c r="AG512" s="18">
        <f t="shared" si="177"/>
        <v>6543236.190000009</v>
      </c>
      <c r="AH512" s="37" t="str">
        <f t="shared" si="178"/>
        <v>  </v>
      </c>
      <c r="AI512" s="40">
        <f t="shared" si="179"/>
        <v>0.23066452962760084</v>
      </c>
      <c r="AJ512" s="39"/>
      <c r="AL512" s="1"/>
      <c r="AM512" s="1"/>
      <c r="AN512" s="1"/>
      <c r="AO512" s="1"/>
      <c r="AP512" s="1"/>
      <c r="AQ512" s="1"/>
      <c r="AR512" s="1"/>
    </row>
    <row r="513" spans="4:44" s="16" customFormat="1" ht="12.75">
      <c r="D513" s="9"/>
      <c r="E513" s="43" t="str">
        <f>IF(ABS(E495+E497+E499+E501+E504+E505+E508+E509+E511-E509-E512)&gt;$AO$528,$AO$531," ")</f>
        <v> </v>
      </c>
      <c r="F513" s="28"/>
      <c r="G513" s="43" t="str">
        <f>IF(ABS(G495+G497+G499+G501+G504+G505+G508+G509+G511-G509-G512)&gt;$AO$528,$AO$531," ")</f>
        <v> </v>
      </c>
      <c r="H513" s="42"/>
      <c r="I513" s="43" t="str">
        <f>IF(ABS(I495+I497+I499+I501+I504+I505+I508+I509+I511-I509-I512)&gt;$AO$528,$AO$531," ")</f>
        <v> </v>
      </c>
      <c r="J513" s="9"/>
      <c r="K513" s="21"/>
      <c r="L513" s="11"/>
      <c r="M513" s="43" t="str">
        <f>IF(ABS(M495+M497+M499+M501+M504+M505+M508+M509+M511-M509-M512)&gt;$AO$528,$AO$531," ")</f>
        <v> </v>
      </c>
      <c r="N513" s="42"/>
      <c r="O513" s="43" t="str">
        <f>IF(ABS(O495+O497+O499+O501+O504+O505+O508+O509+O511-O509-O512)&gt;$AO$528,$AO$531," ")</f>
        <v> </v>
      </c>
      <c r="P513" s="28"/>
      <c r="Q513" s="43" t="str">
        <f>IF(ABS(Q495+Q497+Q499+Q501+Q504+Q505+Q508+Q509+Q511-Q509-Q512)&gt;$AO$528,$AO$531," ")</f>
        <v> </v>
      </c>
      <c r="R513" s="9"/>
      <c r="S513" s="21"/>
      <c r="T513" s="9"/>
      <c r="U513" s="43" t="str">
        <f>IF(ABS(U495+U497+U499+U501+U504+U505+U508+U509+U511-U509-U512)&gt;$AO$528,$AO$531," ")</f>
        <v> </v>
      </c>
      <c r="V513" s="28"/>
      <c r="W513" s="43" t="str">
        <f>IF(ABS(W495+W497+W499+W501+W504+W505+W508+W509+W511-W509-W512)&gt;$AO$528,$AO$531," ")</f>
        <v> </v>
      </c>
      <c r="X513" s="28"/>
      <c r="Y513" s="43" t="str">
        <f>IF(ABS(Y495+Y497+Y499+Y501+Y504+Y505+Y508+Y509+Y511-Y509-Y512)&gt;$AO$528,$AO$531," ")</f>
        <v> </v>
      </c>
      <c r="Z513" s="9"/>
      <c r="AA513" s="21"/>
      <c r="AB513" s="9"/>
      <c r="AC513" s="43" t="str">
        <f>IF(ABS(AC495+AC497+AC499+AC501+AC504+AC505+AC508+AC509+AC511-AC509-AC512)&gt;$AO$528,$AO$531," ")</f>
        <v> </v>
      </c>
      <c r="AD513" s="28"/>
      <c r="AE513" s="43" t="str">
        <f>IF(ABS(AE495+AE497+AE499+AE501+AE504+AE505+AE508+AE509+AE511-AE509-AE512)&gt;$AO$528,$AO$531," ")</f>
        <v> </v>
      </c>
      <c r="AF513" s="42"/>
      <c r="AG513" s="43" t="str">
        <f>IF(ABS(AG495+AG497+AG499+AG501+AG504+AG505+AG508+AG509+AG511-AG509-AG512)&gt;$AO$528,$AO$531," ")</f>
        <v> </v>
      </c>
      <c r="AH513" s="9"/>
      <c r="AI513" s="21"/>
      <c r="AL513" s="1"/>
      <c r="AM513" s="1"/>
      <c r="AN513" s="1"/>
      <c r="AO513" s="1"/>
      <c r="AP513" s="1"/>
      <c r="AQ513" s="1"/>
      <c r="AR513" s="1"/>
    </row>
    <row r="514" spans="1:44" s="16" customFormat="1" ht="12.75">
      <c r="A514" s="77" t="s">
        <v>84</v>
      </c>
      <c r="C514" s="17" t="s">
        <v>83</v>
      </c>
      <c r="D514" s="9"/>
      <c r="E514" s="18">
        <v>0</v>
      </c>
      <c r="F514" s="18"/>
      <c r="G514" s="18">
        <v>0</v>
      </c>
      <c r="H514" s="18"/>
      <c r="I514" s="18">
        <f>(+E514-G514)</f>
        <v>0</v>
      </c>
      <c r="J514" s="37" t="str">
        <f>IF((+E514-G514)=(I514),"  ",$AO$532)</f>
        <v>  </v>
      </c>
      <c r="K514" s="40">
        <f>IF(G514&lt;0,IF(I514=0,0,IF(OR(G514=0,E514=0),"N.M.",IF(ABS(I514/G514)&gt;=10,"N.M.",I514/(-G514)))),IF(I514=0,0,IF(OR(G514=0,E514=0),"N.M.",IF(ABS(I514/G514)&gt;=10,"N.M.",I514/G514))))</f>
        <v>0</v>
      </c>
      <c r="L514" s="39"/>
      <c r="M514" s="18">
        <v>0</v>
      </c>
      <c r="N514" s="18"/>
      <c r="O514" s="18">
        <v>0</v>
      </c>
      <c r="P514" s="18"/>
      <c r="Q514" s="18">
        <f>(+M514-O514)</f>
        <v>0</v>
      </c>
      <c r="R514" s="37" t="str">
        <f>IF((+M514-O514)=(Q514),"  ",$AO$532)</f>
        <v>  </v>
      </c>
      <c r="S514" s="40">
        <f>IF(O514&lt;0,IF(Q514=0,0,IF(OR(O514=0,M514=0),"N.M.",IF(ABS(Q514/O514)&gt;=10,"N.M.",Q514/(-O514)))),IF(Q514=0,0,IF(OR(O514=0,M514=0),"N.M.",IF(ABS(Q514/O514)&gt;=10,"N.M.",Q514/O514))))</f>
        <v>0</v>
      </c>
      <c r="T514" s="39"/>
      <c r="U514" s="18">
        <v>0</v>
      </c>
      <c r="V514" s="18"/>
      <c r="W514" s="18">
        <v>0</v>
      </c>
      <c r="X514" s="18"/>
      <c r="Y514" s="18">
        <f>(+U514-W514)</f>
        <v>0</v>
      </c>
      <c r="Z514" s="37" t="str">
        <f>IF((+U514-W514)=(Y514),"  ",$AO$532)</f>
        <v>  </v>
      </c>
      <c r="AA514" s="40">
        <f>IF(W514&lt;0,IF(Y514=0,0,IF(OR(W514=0,U514=0),"N.M.",IF(ABS(Y514/W514)&gt;=10,"N.M.",Y514/(-W514)))),IF(Y514=0,0,IF(OR(W514=0,U514=0),"N.M.",IF(ABS(Y514/W514)&gt;=10,"N.M.",Y514/W514))))</f>
        <v>0</v>
      </c>
      <c r="AB514" s="39"/>
      <c r="AC514" s="18">
        <v>0</v>
      </c>
      <c r="AD514" s="18"/>
      <c r="AE514" s="18">
        <v>0</v>
      </c>
      <c r="AF514" s="18"/>
      <c r="AG514" s="18">
        <f>(+AC514-AE514)</f>
        <v>0</v>
      </c>
      <c r="AH514" s="37" t="str">
        <f>IF((+AC514-AE514)=(AG514),"  ",$AO$532)</f>
        <v>  </v>
      </c>
      <c r="AI514" s="40">
        <f>IF(AE514&lt;0,IF(AG514=0,0,IF(OR(AE514=0,AC514=0),"N.M.",IF(ABS(AG514/AE514)&gt;=10,"N.M.",AG514/(-AE514)))),IF(AG514=0,0,IF(OR(AE514=0,AC514=0),"N.M.",IF(ABS(AG514/AE514)&gt;=10,"N.M.",AG514/AE514))))</f>
        <v>0</v>
      </c>
      <c r="AL514" s="1"/>
      <c r="AM514" s="1"/>
      <c r="AN514" s="1"/>
      <c r="AO514" s="1"/>
      <c r="AP514" s="1"/>
      <c r="AQ514" s="1"/>
      <c r="AR514" s="1"/>
    </row>
    <row r="515" spans="4:44" s="16" customFormat="1" ht="12.75">
      <c r="D515" s="9"/>
      <c r="E515" s="43"/>
      <c r="F515" s="28"/>
      <c r="G515" s="43"/>
      <c r="H515" s="42"/>
      <c r="I515" s="43"/>
      <c r="J515" s="9"/>
      <c r="K515" s="21"/>
      <c r="L515" s="11"/>
      <c r="M515" s="43"/>
      <c r="N515" s="42"/>
      <c r="O515" s="43"/>
      <c r="P515" s="28"/>
      <c r="Q515" s="43"/>
      <c r="R515" s="9"/>
      <c r="S515" s="21"/>
      <c r="T515" s="9"/>
      <c r="U515" s="43"/>
      <c r="V515" s="28"/>
      <c r="W515" s="43"/>
      <c r="X515" s="28"/>
      <c r="Y515" s="43"/>
      <c r="Z515" s="9"/>
      <c r="AA515" s="21"/>
      <c r="AB515" s="9"/>
      <c r="AC515" s="43"/>
      <c r="AD515" s="28"/>
      <c r="AE515" s="43"/>
      <c r="AF515" s="42"/>
      <c r="AG515" s="43"/>
      <c r="AH515" s="9"/>
      <c r="AI515" s="21"/>
      <c r="AL515" s="1"/>
      <c r="AM515" s="1"/>
      <c r="AN515" s="1"/>
      <c r="AO515" s="1"/>
      <c r="AP515" s="1"/>
      <c r="AQ515" s="1"/>
      <c r="AR515" s="1"/>
    </row>
    <row r="516" spans="1:37" ht="12.75">
      <c r="A516" s="77" t="s">
        <v>65</v>
      </c>
      <c r="B516" s="16"/>
      <c r="C516" s="17" t="s">
        <v>66</v>
      </c>
      <c r="D516" s="18"/>
      <c r="E516" s="18">
        <v>-1724680.6899999995</v>
      </c>
      <c r="F516" s="18"/>
      <c r="G516" s="18">
        <v>2402582.9950000118</v>
      </c>
      <c r="H516" s="18"/>
      <c r="I516" s="18">
        <f>+E516-G516</f>
        <v>-4127263.685000011</v>
      </c>
      <c r="J516" s="37" t="str">
        <f>IF((+E516-G516)=(I516),"  ",$AO$532)</f>
        <v>  </v>
      </c>
      <c r="K516" s="40">
        <f>IF(G516&lt;0,IF(I516=0,0,IF(OR(G516=0,E516=0),"N.M.",IF(ABS(I516/G516)&gt;=10,"N.M.",I516/(-G516)))),IF(I516=0,0,IF(OR(G516=0,E516=0),"N.M.",IF(ABS(I516/G516)&gt;=10,"N.M.",I516/G516))))</f>
        <v>-1.7178443756528756</v>
      </c>
      <c r="L516" s="39"/>
      <c r="M516" s="18">
        <v>-7960932.256999983</v>
      </c>
      <c r="N516" s="18"/>
      <c r="O516" s="18">
        <v>12523563.865000019</v>
      </c>
      <c r="P516" s="18"/>
      <c r="Q516" s="18">
        <f>+M516-O516</f>
        <v>-20484496.122</v>
      </c>
      <c r="R516" s="37" t="str">
        <f>IF((+M516-O516)=(Q516),"  ",$AO$532)</f>
        <v>  </v>
      </c>
      <c r="S516" s="40">
        <f>IF(O516&lt;0,IF(Q516=0,0,IF(OR(O516=0,M516=0),"N.M.",IF(ABS(Q516/O516)&gt;=10,"N.M.",Q516/(-O516)))),IF(Q516=0,0,IF(OR(O516=0,M516=0),"N.M.",IF(ABS(Q516/O516)&gt;=10,"N.M.",Q516/O516))))</f>
        <v>-1.635676261391427</v>
      </c>
      <c r="T516" s="39"/>
      <c r="U516" s="18">
        <v>3510900.029000021</v>
      </c>
      <c r="V516" s="18"/>
      <c r="W516" s="18">
        <v>7185920.372000016</v>
      </c>
      <c r="X516" s="18"/>
      <c r="Y516" s="18">
        <f>+U516-W516</f>
        <v>-3675020.342999995</v>
      </c>
      <c r="Z516" s="37" t="str">
        <f>IF((+U516-W516)=(Y516),"  ",$AO$532)</f>
        <v>  </v>
      </c>
      <c r="AA516" s="40">
        <f>IF(W516&lt;0,IF(Y516=0,0,IF(OR(W516=0,U516=0),"N.M.",IF(ABS(Y516/W516)&gt;=10,"N.M.",Y516/(-W516)))),IF(Y516=0,0,IF(OR(W516=0,U516=0),"N.M.",IF(ABS(Y516/W516)&gt;=10,"N.M.",Y516/W516))))</f>
        <v>-0.5114195750511981</v>
      </c>
      <c r="AB516" s="39"/>
      <c r="AC516" s="18">
        <v>20856300.618999925</v>
      </c>
      <c r="AD516" s="18"/>
      <c r="AE516" s="18">
        <v>26382467.35000011</v>
      </c>
      <c r="AF516" s="18"/>
      <c r="AG516" s="18">
        <f>+AC516-AE516</f>
        <v>-5526166.731000185</v>
      </c>
      <c r="AH516" s="37" t="str">
        <f>IF((+AC516-AE516)=(AG516),"  ",$AO$532)</f>
        <v>  </v>
      </c>
      <c r="AI516" s="40">
        <f>IF(AE516&lt;0,IF(AG516=0,0,IF(OR(AE516=0,AC516=0),"N.M.",IF(ABS(AG516/AE516)&gt;=10,"N.M.",AG516/(-AE516)))),IF(AG516=0,0,IF(OR(AE516=0,AC516=0),"N.M.",IF(ABS(AG516/AE516)&gt;=10,"N.M.",AG516/AE516))))</f>
        <v>-0.2094636054197623</v>
      </c>
      <c r="AJ516" s="39"/>
      <c r="AK516" s="39"/>
    </row>
    <row r="517" spans="1:36" ht="12.75">
      <c r="A517" s="1" t="s">
        <v>67</v>
      </c>
      <c r="C517" s="1" t="s">
        <v>1457</v>
      </c>
      <c r="E517" s="5">
        <v>0</v>
      </c>
      <c r="G517" s="5">
        <v>0</v>
      </c>
      <c r="I517" s="9">
        <f>+E517-G517</f>
        <v>0</v>
      </c>
      <c r="J517" s="44" t="str">
        <f>IF((+E517-G517)=(I517),"  ",$AO$532)</f>
        <v>  </v>
      </c>
      <c r="K517" s="38">
        <f>IF(G517&lt;0,IF(I517=0,0,IF(OR(G517=0,E517=0),"N.M.",IF(ABS(I517/G517)&gt;=10,"N.M.",I517/(-G517)))),IF(I517=0,0,IF(OR(G517=0,E517=0),"N.M.",IF(ABS(I517/G517)&gt;=10,"N.M.",I517/G517))))</f>
        <v>0</v>
      </c>
      <c r="L517" s="45"/>
      <c r="M517" s="5">
        <v>0</v>
      </c>
      <c r="N517" s="9"/>
      <c r="O517" s="5">
        <v>0</v>
      </c>
      <c r="P517" s="9"/>
      <c r="Q517" s="9">
        <f>+M517-O517</f>
        <v>0</v>
      </c>
      <c r="R517" s="44" t="str">
        <f>IF((+M517-O517)=(Q517),"  ",$AO$532)</f>
        <v>  </v>
      </c>
      <c r="S517" s="38">
        <f>IF(O517&lt;0,IF(Q517=0,0,IF(OR(O517=0,M517=0),"N.M.",IF(ABS(Q517/O517)&gt;=10,"N.M.",Q517/(-O517)))),IF(Q517=0,0,IF(OR(O517=0,M517=0),"N.M.",IF(ABS(Q517/O517)&gt;=10,"N.M.",Q517/O517))))</f>
        <v>0</v>
      </c>
      <c r="T517" s="45"/>
      <c r="U517" s="9">
        <v>0</v>
      </c>
      <c r="W517" s="9">
        <v>0</v>
      </c>
      <c r="Y517" s="9">
        <f>+U517-W517</f>
        <v>0</v>
      </c>
      <c r="Z517" s="44" t="str">
        <f>IF((+U517-W517)=(Y517),"  ",$AO$532)</f>
        <v>  </v>
      </c>
      <c r="AA517" s="38">
        <f>IF(W517&lt;0,IF(Y517=0,0,IF(OR(W517=0,U517=0),"N.M.",IF(ABS(Y517/W517)&gt;=10,"N.M.",Y517/(-W517)))),IF(Y517=0,0,IF(OR(W517=0,U517=0),"N.M.",IF(ABS(Y517/W517)&gt;=10,"N.M.",Y517/W517))))</f>
        <v>0</v>
      </c>
      <c r="AB517" s="45"/>
      <c r="AC517" s="9">
        <v>0</v>
      </c>
      <c r="AE517" s="9">
        <v>0</v>
      </c>
      <c r="AG517" s="9">
        <f>+AC517-AE517</f>
        <v>0</v>
      </c>
      <c r="AH517" s="44" t="str">
        <f>IF((+AC517-AE517)=(AG517),"  ",$AO$532)</f>
        <v>  </v>
      </c>
      <c r="AI517" s="38">
        <f>IF(AE517&lt;0,IF(AG517=0,0,IF(OR(AE517=0,AC517=0),"N.M.",IF(ABS(AG517/AE517)&gt;=10,"N.M.",AG517/(-AE517)))),IF(AG517=0,0,IF(OR(AE517=0,AC517=0),"N.M.",IF(ABS(AG517/AE517)&gt;=10,"N.M.",AG517/AE517))))</f>
        <v>0</v>
      </c>
      <c r="AJ517" s="45"/>
    </row>
    <row r="518" spans="3:36" ht="12.75">
      <c r="C518" s="2" t="s">
        <v>68</v>
      </c>
      <c r="D518" s="8"/>
      <c r="E518" s="8">
        <f>+E516-E517</f>
        <v>-1724680.6899999995</v>
      </c>
      <c r="F518" s="8"/>
      <c r="G518" s="8">
        <f>+G516-G517</f>
        <v>2402582.9950000118</v>
      </c>
      <c r="H518" s="18"/>
      <c r="I518" s="18">
        <f>+E518-G518</f>
        <v>-4127263.685000011</v>
      </c>
      <c r="J518" s="37" t="str">
        <f>IF((+E518-G518)=(I518),"  ",$AO$532)</f>
        <v>  </v>
      </c>
      <c r="K518" s="40">
        <f>IF(G518&lt;0,IF(I518=0,0,IF(OR(G518=0,E518=0),"N.M.",IF(ABS(I518/G518)&gt;=10,"N.M.",I518/(-G518)))),IF(I518=0,0,IF(OR(G518=0,E518=0),"N.M.",IF(ABS(I518/G518)&gt;=10,"N.M.",I518/G518))))</f>
        <v>-1.7178443756528756</v>
      </c>
      <c r="L518" s="39"/>
      <c r="M518" s="8">
        <f>+M516-M517</f>
        <v>-7960932.256999983</v>
      </c>
      <c r="N518" s="18"/>
      <c r="O518" s="8">
        <f>+O516-O517</f>
        <v>12523563.865000019</v>
      </c>
      <c r="P518" s="18"/>
      <c r="Q518" s="18">
        <f>+M518-O518</f>
        <v>-20484496.122</v>
      </c>
      <c r="R518" s="37" t="str">
        <f>IF((+M518-O518)=(Q518),"  ",$AO$532)</f>
        <v>  </v>
      </c>
      <c r="S518" s="40">
        <f>IF(O518&lt;0,IF(Q518=0,0,IF(OR(O518=0,M518=0),"N.M.",IF(ABS(Q518/O518)&gt;=10,"N.M.",Q518/(-O518)))),IF(Q518=0,0,IF(OR(O518=0,M518=0),"N.M.",IF(ABS(Q518/O518)&gt;=10,"N.M.",Q518/O518))))</f>
        <v>-1.635676261391427</v>
      </c>
      <c r="T518" s="39"/>
      <c r="U518" s="8">
        <f>+U516-U517</f>
        <v>3510900.029000021</v>
      </c>
      <c r="V518" s="18"/>
      <c r="W518" s="8">
        <f>+W516-W517</f>
        <v>7185920.372000016</v>
      </c>
      <c r="X518" s="18"/>
      <c r="Y518" s="18">
        <f>+U518-W518</f>
        <v>-3675020.342999995</v>
      </c>
      <c r="Z518" s="37" t="str">
        <f>IF((+U518-W518)=(Y518),"  ",$AO$532)</f>
        <v>  </v>
      </c>
      <c r="AA518" s="40">
        <f>IF(W518&lt;0,IF(Y518=0,0,IF(OR(W518=0,U518=0),"N.M.",IF(ABS(Y518/W518)&gt;=10,"N.M.",Y518/(-W518)))),IF(Y518=0,0,IF(OR(W518=0,U518=0),"N.M.",IF(ABS(Y518/W518)&gt;=10,"N.M.",Y518/W518))))</f>
        <v>-0.5114195750511981</v>
      </c>
      <c r="AB518" s="39"/>
      <c r="AC518" s="8">
        <f>+AC516-AC517</f>
        <v>20856300.618999925</v>
      </c>
      <c r="AD518" s="18"/>
      <c r="AE518" s="8">
        <f>+AE516-AE517</f>
        <v>26382467.35000011</v>
      </c>
      <c r="AF518" s="18"/>
      <c r="AG518" s="18">
        <f>+AC518-AE518</f>
        <v>-5526166.731000185</v>
      </c>
      <c r="AH518" s="37" t="str">
        <f>IF((+AC518-AE518)=(AG518),"  ",$AO$532)</f>
        <v>  </v>
      </c>
      <c r="AI518" s="40">
        <f>IF(AE518&lt;0,IF(AG518=0,0,IF(OR(AE518=0,AC518=0),"N.M.",IF(ABS(AG518/AE518)&gt;=10,"N.M.",AG518/(-AE518)))),IF(AG518=0,0,IF(OR(AE518=0,AC518=0),"N.M.",IF(ABS(AG518/AE518)&gt;=10,"N.M.",AG518/AE518))))</f>
        <v>-0.2094636054197623</v>
      </c>
      <c r="AJ518" s="39"/>
    </row>
    <row r="519" spans="5:37" ht="12.75">
      <c r="E519" s="41" t="str">
        <f>IF(ABS(E490-E512+E514-E516)&gt;$AO$528,$AO$531," ")</f>
        <v> </v>
      </c>
      <c r="F519" s="27"/>
      <c r="G519" s="41" t="str">
        <f>IF(ABS(G490-G512+G514-G516)&gt;$AO$528,$AO$531," ")</f>
        <v> </v>
      </c>
      <c r="H519" s="42"/>
      <c r="I519" s="41" t="str">
        <f>IF(ABS(I490-I512+I514-I516)&gt;$AO$528,$AO$531," ")</f>
        <v> </v>
      </c>
      <c r="M519" s="41" t="str">
        <f>IF(ABS(M490-M512+M514-M516)&gt;$AO$528,$AO$531," ")</f>
        <v> </v>
      </c>
      <c r="N519" s="46"/>
      <c r="O519" s="41" t="str">
        <f>IF(ABS(O490-O512+O514-O516)&gt;$AO$528,$AO$531," ")</f>
        <v> </v>
      </c>
      <c r="P519" s="29"/>
      <c r="Q519" s="41" t="str">
        <f>IF(ABS(Q490-Q512+Q514-Q516)&gt;$AO$528,$AO$531," ")</f>
        <v> </v>
      </c>
      <c r="U519" s="41" t="str">
        <f>IF(ABS(U490-U512+U514-U516)&gt;$AO$528,$AO$531," ")</f>
        <v> </v>
      </c>
      <c r="V519" s="28"/>
      <c r="W519" s="41" t="str">
        <f>IF(ABS(W490-W512+W514-W516)&gt;$AO$528,$AO$531," ")</f>
        <v> </v>
      </c>
      <c r="X519" s="28"/>
      <c r="Y519" s="41" t="str">
        <f>IF(ABS(Y490-Y512+Y514-Y516)&gt;$AO$528,$AO$531," ")</f>
        <v> </v>
      </c>
      <c r="AC519" s="41" t="str">
        <f>IF(ABS(AC490-AC512+AC514-AC516)&gt;$AO$528,$AO$531," ")</f>
        <v> </v>
      </c>
      <c r="AD519" s="28"/>
      <c r="AE519" s="41" t="str">
        <f>IF(ABS(AE490-AE512+AE514-AE516)&gt;$AO$528,$AO$531," ")</f>
        <v> </v>
      </c>
      <c r="AF519" s="42"/>
      <c r="AG519" s="41" t="str">
        <f>IF(ABS(AG490-AG512+AG514-AG516)&gt;$AO$528,$AO$531," ")</f>
        <v> </v>
      </c>
      <c r="AK519" s="31"/>
    </row>
    <row r="520" spans="3:15" ht="12.75">
      <c r="C520" s="2" t="s">
        <v>69</v>
      </c>
      <c r="M520" s="5"/>
      <c r="O520" s="5"/>
    </row>
    <row r="521" spans="5:40" ht="12.75">
      <c r="E521" s="5" t="s">
        <v>13</v>
      </c>
      <c r="O521" s="5"/>
      <c r="AK521" s="31"/>
      <c r="AL521" s="31"/>
      <c r="AM521" s="31"/>
      <c r="AN521" s="31"/>
    </row>
    <row r="522" spans="3:40" ht="12.75">
      <c r="C522" s="1" t="s">
        <v>13</v>
      </c>
      <c r="E522" s="5" t="s">
        <v>13</v>
      </c>
      <c r="O522" s="5"/>
      <c r="AK522" s="31"/>
      <c r="AL522" s="31"/>
      <c r="AM522" s="31"/>
      <c r="AN522" s="31"/>
    </row>
    <row r="523" spans="3:45" ht="12.75">
      <c r="C523" s="1" t="s">
        <v>13</v>
      </c>
      <c r="E523" s="5" t="s">
        <v>13</v>
      </c>
      <c r="AK523" s="47" t="s">
        <v>70</v>
      </c>
      <c r="AL523" s="48"/>
      <c r="AM523" s="48"/>
      <c r="AN523" s="26"/>
      <c r="AO523" s="48"/>
      <c r="AP523" s="48"/>
      <c r="AQ523" s="31"/>
      <c r="AR523" s="31"/>
      <c r="AS523" s="31"/>
    </row>
    <row r="524" spans="5:45" ht="12.75">
      <c r="E524" s="5" t="s">
        <v>13</v>
      </c>
      <c r="AK524" s="49"/>
      <c r="AL524" s="49"/>
      <c r="AM524" s="49"/>
      <c r="AN524" s="25"/>
      <c r="AO524" s="49"/>
      <c r="AP524" s="49"/>
      <c r="AQ524" s="31"/>
      <c r="AR524" s="31"/>
      <c r="AS524" s="31"/>
    </row>
    <row r="525" spans="5:53" ht="12.75">
      <c r="E525" s="5" t="s">
        <v>13</v>
      </c>
      <c r="AK525" s="50" t="s">
        <v>71</v>
      </c>
      <c r="AL525" s="49"/>
      <c r="AM525" s="49"/>
      <c r="AN525" s="49"/>
      <c r="AO525" s="119" t="s">
        <v>1459</v>
      </c>
      <c r="AP525" s="49"/>
      <c r="AQ525" s="31"/>
      <c r="AR525" s="31"/>
      <c r="AS525" s="31"/>
      <c r="AT525" s="2"/>
      <c r="AU525" s="2"/>
      <c r="AV525" s="2"/>
      <c r="AW525" s="2"/>
      <c r="AX525" s="2"/>
      <c r="AY525" s="2"/>
      <c r="AZ525" s="2"/>
      <c r="BA525" s="2"/>
    </row>
    <row r="526" spans="1:42" ht="12.75">
      <c r="A526" s="31"/>
      <c r="B526" s="31"/>
      <c r="C526" s="31"/>
      <c r="AK526" s="25"/>
      <c r="AL526" s="25"/>
      <c r="AM526" s="25"/>
      <c r="AN526" s="25"/>
      <c r="AO526" s="25"/>
      <c r="AP526" s="49"/>
    </row>
    <row r="527" spans="1:42" ht="12.75">
      <c r="A527" s="31"/>
      <c r="B527" s="31"/>
      <c r="C527" s="31"/>
      <c r="AK527" s="25"/>
      <c r="AL527" s="25"/>
      <c r="AM527" s="25"/>
      <c r="AN527" s="25"/>
      <c r="AO527" s="25"/>
      <c r="AP527" s="49"/>
    </row>
    <row r="528" spans="1:42" ht="12.75">
      <c r="A528" s="31"/>
      <c r="B528" s="31"/>
      <c r="C528" s="31"/>
      <c r="AK528" s="51" t="s">
        <v>72</v>
      </c>
      <c r="AL528" s="25"/>
      <c r="AM528" s="49"/>
      <c r="AN528" s="49"/>
      <c r="AO528" s="25">
        <v>0.001</v>
      </c>
      <c r="AP528" s="49"/>
    </row>
    <row r="529" spans="1:42" ht="12.75">
      <c r="A529" s="31"/>
      <c r="B529" s="31"/>
      <c r="C529" s="31"/>
      <c r="AK529" s="51"/>
      <c r="AL529" s="25"/>
      <c r="AM529" s="25"/>
      <c r="AN529" s="25"/>
      <c r="AO529" s="25"/>
      <c r="AP529" s="49"/>
    </row>
    <row r="530" spans="1:42" ht="12.75">
      <c r="A530" s="31"/>
      <c r="B530" s="31"/>
      <c r="C530" s="31"/>
      <c r="AK530" s="25"/>
      <c r="AL530" s="25"/>
      <c r="AM530" s="25"/>
      <c r="AN530" s="25"/>
      <c r="AO530" s="25"/>
      <c r="AP530" s="49"/>
    </row>
    <row r="531" spans="1:42" ht="12.75">
      <c r="A531" s="31"/>
      <c r="B531" s="31"/>
      <c r="C531" s="31"/>
      <c r="AK531" s="51" t="s">
        <v>73</v>
      </c>
      <c r="AL531" s="51"/>
      <c r="AM531" s="49"/>
      <c r="AN531" s="49"/>
      <c r="AO531" s="52" t="s">
        <v>74</v>
      </c>
      <c r="AP531" s="49"/>
    </row>
    <row r="532" spans="1:42" ht="12.75">
      <c r="A532" s="31"/>
      <c r="B532" s="31"/>
      <c r="C532" s="31"/>
      <c r="AK532" s="51" t="s">
        <v>73</v>
      </c>
      <c r="AL532" s="25"/>
      <c r="AM532" s="25"/>
      <c r="AN532" s="49"/>
      <c r="AO532" s="52" t="s">
        <v>75</v>
      </c>
      <c r="AP532" s="49"/>
    </row>
    <row r="533" spans="1:42" ht="12.75">
      <c r="A533" s="31"/>
      <c r="B533" s="31"/>
      <c r="C533" s="31"/>
      <c r="AK533" s="51"/>
      <c r="AL533" s="25"/>
      <c r="AM533" s="25"/>
      <c r="AN533" s="52"/>
      <c r="AO533" s="25"/>
      <c r="AP533" s="49"/>
    </row>
    <row r="534" spans="1:42" ht="12.75">
      <c r="A534" s="31"/>
      <c r="B534" s="31"/>
      <c r="C534" s="31"/>
      <c r="AK534" s="25"/>
      <c r="AL534" s="25"/>
      <c r="AM534" s="25"/>
      <c r="AN534" s="25"/>
      <c r="AO534" s="25"/>
      <c r="AP534" s="49"/>
    </row>
    <row r="535" spans="1:42" ht="12.75">
      <c r="A535" s="31"/>
      <c r="B535" s="31"/>
      <c r="C535" s="31"/>
      <c r="AK535" s="51" t="s">
        <v>76</v>
      </c>
      <c r="AL535" s="25"/>
      <c r="AM535" s="25"/>
      <c r="AN535" s="49"/>
      <c r="AO535" s="53">
        <f>COUNTIF($E$431:$AJ$519,+AO531)</f>
        <v>0</v>
      </c>
      <c r="AP535" s="49"/>
    </row>
    <row r="536" spans="1:42" ht="12.75">
      <c r="A536" s="31"/>
      <c r="B536" s="31"/>
      <c r="C536" s="31"/>
      <c r="AK536" s="51" t="s">
        <v>76</v>
      </c>
      <c r="AL536" s="25"/>
      <c r="AM536" s="25"/>
      <c r="AN536" s="49"/>
      <c r="AO536" s="53">
        <f>COUNTIF($E$431:$AJ$519,+AO532)</f>
        <v>0</v>
      </c>
      <c r="AP536" s="49"/>
    </row>
    <row r="537" spans="1:42" ht="12.75">
      <c r="A537" s="31"/>
      <c r="B537" s="31"/>
      <c r="C537" s="31"/>
      <c r="AK537" s="49"/>
      <c r="AL537" s="49"/>
      <c r="AM537" s="49"/>
      <c r="AN537" s="49"/>
      <c r="AO537" s="54" t="s">
        <v>77</v>
      </c>
      <c r="AP537" s="49"/>
    </row>
    <row r="538" spans="1:42" ht="12.75">
      <c r="A538" s="31"/>
      <c r="B538" s="31"/>
      <c r="C538" s="31"/>
      <c r="AK538" s="51" t="s">
        <v>78</v>
      </c>
      <c r="AL538" s="25"/>
      <c r="AM538" s="25"/>
      <c r="AN538" s="49"/>
      <c r="AO538" s="53">
        <f>SUM(AO535:AO536)</f>
        <v>0</v>
      </c>
      <c r="AP538" s="49"/>
    </row>
    <row r="539" spans="1:42" ht="12.75">
      <c r="A539" s="31"/>
      <c r="B539" s="31"/>
      <c r="C539" s="31"/>
      <c r="AK539" s="49"/>
      <c r="AL539" s="25"/>
      <c r="AM539" s="25"/>
      <c r="AN539" s="25"/>
      <c r="AO539" s="55" t="s">
        <v>79</v>
      </c>
      <c r="AP539" s="49"/>
    </row>
    <row r="540" spans="1:42" ht="12.75">
      <c r="A540" s="31"/>
      <c r="B540" s="31"/>
      <c r="C540" s="31"/>
      <c r="AK540" s="80" t="s">
        <v>80</v>
      </c>
      <c r="AL540" s="81"/>
      <c r="AM540" s="81"/>
      <c r="AN540" s="82"/>
      <c r="AO540" s="81"/>
      <c r="AP540" s="83"/>
    </row>
    <row r="541" spans="1:42" ht="12.75">
      <c r="A541" s="31"/>
      <c r="B541" s="31"/>
      <c r="C541" s="31"/>
      <c r="AK541" s="84"/>
      <c r="AL541" s="84" t="s">
        <v>81</v>
      </c>
      <c r="AM541" s="84"/>
      <c r="AN541" s="120" t="s">
        <v>1460</v>
      </c>
      <c r="AO541" s="81"/>
      <c r="AP541" s="83"/>
    </row>
    <row r="542" spans="1:42" ht="12.75">
      <c r="A542" s="31"/>
      <c r="B542" s="31"/>
      <c r="C542" s="31"/>
      <c r="AK542" s="84"/>
      <c r="AL542" s="84" t="s">
        <v>82</v>
      </c>
      <c r="AM542" s="84"/>
      <c r="AN542" s="120" t="s">
        <v>1461</v>
      </c>
      <c r="AO542" s="81"/>
      <c r="AP542" s="83"/>
    </row>
    <row r="543" spans="1:42" ht="12.75">
      <c r="A543" s="31"/>
      <c r="B543" s="31"/>
      <c r="C543" s="31"/>
      <c r="AK543" s="87" t="s">
        <v>87</v>
      </c>
      <c r="AL543" s="88"/>
      <c r="AM543" s="88"/>
      <c r="AN543" s="88"/>
      <c r="AO543" s="89" t="str">
        <f>UPPER(TEXT(NvsElapsedTime,"hh:mm:ss"))</f>
        <v>00:00:33</v>
      </c>
      <c r="AP543" s="88"/>
    </row>
    <row r="544" spans="1:38" ht="12.75">
      <c r="A544" s="31"/>
      <c r="B544" s="31"/>
      <c r="C544" s="31"/>
      <c r="AL544" s="16"/>
    </row>
    <row r="545" spans="1:38" ht="12.75">
      <c r="A545" s="31"/>
      <c r="B545" s="31"/>
      <c r="C545" s="31"/>
      <c r="AL545" s="16"/>
    </row>
    <row r="546" spans="1:38" ht="12.75">
      <c r="A546" s="31"/>
      <c r="B546" s="31"/>
      <c r="C546" s="31"/>
      <c r="AL546" s="16"/>
    </row>
    <row r="547" spans="1:38" ht="12.75">
      <c r="A547" s="31"/>
      <c r="B547" s="31"/>
      <c r="C547" s="31"/>
      <c r="AL547" s="16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53" ht="12.75">
      <c r="A550" s="31"/>
      <c r="B550" s="31"/>
      <c r="C550" s="31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 ht="12.75">
      <c r="A551" s="31"/>
      <c r="B551" s="31"/>
      <c r="C551" s="31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 ht="12.75">
      <c r="A552" s="31"/>
      <c r="B552" s="31"/>
      <c r="C552" s="31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 ht="12.75">
      <c r="A553" s="31"/>
      <c r="B553" s="31"/>
      <c r="C553" s="31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 ht="12.75">
      <c r="A554" s="31"/>
      <c r="B554" s="31"/>
      <c r="C554" s="31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53" ht="12.75">
      <c r="A555" s="31"/>
      <c r="B555" s="31"/>
      <c r="C555" s="31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</row>
    <row r="556" spans="1:53" ht="12.75">
      <c r="A556" s="31"/>
      <c r="B556" s="31"/>
      <c r="C556" s="31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</row>
    <row r="557" spans="1:53" ht="12.75">
      <c r="A557" s="31"/>
      <c r="B557" s="31"/>
      <c r="C557" s="31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</row>
    <row r="558" spans="1:53" ht="12.75">
      <c r="A558" s="31"/>
      <c r="B558" s="31"/>
      <c r="C558" s="31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</row>
    <row r="559" spans="1:53" ht="12.75">
      <c r="A559" s="31"/>
      <c r="B559" s="31"/>
      <c r="C559" s="31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</row>
    <row r="560" spans="1:53" ht="12.75">
      <c r="A560" s="31"/>
      <c r="B560" s="31"/>
      <c r="C560" s="31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</row>
    <row r="561" spans="1:53" ht="12.75">
      <c r="A561" s="31"/>
      <c r="B561" s="31"/>
      <c r="C561" s="31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</row>
    <row r="562" spans="1:53" ht="12.75">
      <c r="A562" s="31"/>
      <c r="B562" s="31"/>
      <c r="C562" s="31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</row>
    <row r="563" spans="1:53" ht="12.75">
      <c r="A563" s="31"/>
      <c r="B563" s="31"/>
      <c r="C563" s="31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</row>
    <row r="564" spans="1:53" ht="12.75">
      <c r="A564" s="31"/>
      <c r="B564" s="31"/>
      <c r="C564" s="31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</row>
    <row r="565" spans="1:53" ht="12.75">
      <c r="A565" s="31"/>
      <c r="B565" s="31"/>
      <c r="C565" s="31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</row>
    <row r="566" spans="1:3" ht="12.75">
      <c r="A566" s="31"/>
      <c r="B566" s="31"/>
      <c r="C566" s="31"/>
    </row>
    <row r="567" spans="1:3" ht="12.75">
      <c r="A567" s="31"/>
      <c r="B567" s="31"/>
      <c r="C567" s="31"/>
    </row>
    <row r="568" spans="1:3" ht="12.75">
      <c r="A568" s="31"/>
      <c r="B568" s="31"/>
      <c r="C568" s="31"/>
    </row>
    <row r="569" spans="1:3" ht="12.75">
      <c r="A569" s="31"/>
      <c r="B569" s="31"/>
      <c r="C569" s="31"/>
    </row>
    <row r="570" spans="1:3" ht="12.75">
      <c r="A570" s="31"/>
      <c r="B570" s="31"/>
      <c r="C570" s="31"/>
    </row>
    <row r="571" spans="1:3" ht="12.75">
      <c r="A571" s="31"/>
      <c r="B571" s="31"/>
      <c r="C571" s="31"/>
    </row>
  </sheetData>
  <sheetProtection/>
  <printOptions horizontalCentered="1"/>
  <pageMargins left="0.25" right="0.25" top="0.96" bottom="0.54" header="0.84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2012-01-25T23:50:46Z</cp:lastPrinted>
  <dcterms:created xsi:type="dcterms:W3CDTF">1997-11-19T15:48:19Z</dcterms:created>
  <dcterms:modified xsi:type="dcterms:W3CDTF">2012-01-25T23:50:48Z</dcterms:modified>
  <cp:category/>
  <cp:version/>
  <cp:contentType/>
  <cp:contentStatus/>
</cp:coreProperties>
</file>