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548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'Sheet1'!$N$560</definedName>
    <definedName name="End_Print2">'Sheet1'!$X$560</definedName>
    <definedName name="Keywords">'Modification History'!$C$15</definedName>
    <definedName name="NvsASD">"V2011-12-31"</definedName>
    <definedName name="NvsAutoDrillOk">"VN"</definedName>
    <definedName name="NvsDrillHyperLink" localSheetId="0">"http://psfinweb.aepsc.com/psp/fcm90prd_newwin/EMPLOYEE/ERP/c/REPORT_BOOKS.IC_RUN_DRILLDOWN.GBL?Action=A&amp;NVS_INSTANCE=3392542_3478595"</definedName>
    <definedName name="NvsElapsedTime">0.000439814808487426</definedName>
    <definedName name="NvsEndTime">40921.6402083333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'Sheet1'!$F$8:$N$560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'Sheet1'!$B$736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<sst xmlns="http://schemas.openxmlformats.org/spreadsheetml/2006/main" count="1641" uniqueCount="1526">
  <si>
    <t>Spec Corporate Comm Info Proj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</si>
  <si>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</si>
  <si>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</si>
  <si>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</si>
  <si>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</si>
  <si>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</si>
  <si>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</si>
  <si>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</si>
  <si>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</si>
  <si>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</si>
  <si>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</si>
  <si>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</si>
  <si>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</si>
  <si>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</si>
  <si>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</si>
  <si>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</si>
  <si>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</si>
  <si>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</si>
  <si>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</si>
  <si>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</si>
  <si>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</si>
  <si>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</si>
  <si>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</si>
  <si>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</si>
  <si>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</si>
  <si>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</si>
  <si>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</si>
  <si>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</si>
  <si>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</si>
  <si>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</si>
  <si>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</si>
  <si>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</si>
  <si>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</si>
  <si>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</si>
  <si>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</si>
  <si>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</si>
  <si>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Radio Equip - Owned</t>
  </si>
  <si>
    <t>Maint of Data Equipment</t>
  </si>
  <si>
    <t>Maint of Cmmncation Eq-Unall</t>
  </si>
  <si>
    <t>Maint of Office Furniture &amp; Eq</t>
  </si>
  <si>
    <t>Maint of DA-AMI Comm Equip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</si>
  <si>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</si>
  <si>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</si>
  <si>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</si>
  <si>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</si>
  <si>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</si>
  <si>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</si>
  <si>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</si>
  <si>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</si>
  <si>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</si>
  <si>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</si>
  <si>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</si>
  <si>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</si>
  <si>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</si>
  <si>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</si>
  <si>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</si>
  <si>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</si>
  <si>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</si>
  <si>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</si>
  <si>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</si>
  <si>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</si>
  <si>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</si>
  <si>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</si>
  <si>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</si>
  <si>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</si>
  <si>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</si>
  <si>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</si>
  <si>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</si>
  <si>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</si>
  <si>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</si>
  <si>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</si>
  <si>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</si>
  <si>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</si>
  <si>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</si>
  <si>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</si>
  <si>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</si>
  <si>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</si>
  <si>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</si>
  <si>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</si>
  <si>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</si>
  <si>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</si>
  <si>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</si>
  <si>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</si>
  <si>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</si>
  <si>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</si>
  <si>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</si>
  <si>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</si>
  <si>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</si>
  <si>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</si>
  <si>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</si>
  <si>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</si>
  <si>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</si>
  <si>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</si>
  <si>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</si>
  <si>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</si>
  <si>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</si>
  <si>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</si>
  <si>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</si>
  <si>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</si>
  <si>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</si>
  <si>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</si>
  <si>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</si>
  <si>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</si>
  <si>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</si>
  <si>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</si>
  <si>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</si>
  <si>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</si>
  <si>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</si>
  <si>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</si>
  <si>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</si>
  <si>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</si>
  <si>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</si>
  <si>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</si>
  <si>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</si>
  <si>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</si>
  <si>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</si>
  <si>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</si>
  <si>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</si>
  <si>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</si>
  <si>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</si>
  <si>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</si>
  <si>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2011-12-31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</si>
  <si>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</si>
  <si>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</si>
  <si>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</si>
  <si>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</si>
  <si>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</si>
  <si>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</si>
  <si>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</si>
  <si>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</si>
  <si>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</si>
  <si>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</si>
  <si>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</si>
  <si>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</si>
  <si>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</si>
  <si>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</si>
  <si>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</si>
  <si>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</si>
  <si>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</si>
  <si>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</si>
  <si>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</si>
  <si>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</si>
  <si>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</si>
  <si>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</si>
  <si>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</si>
  <si>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</si>
  <si>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</si>
  <si>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</si>
  <si>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</si>
  <si>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</si>
  <si>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</si>
  <si>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</si>
  <si>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</si>
  <si>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</si>
  <si>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</si>
  <si>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</si>
  <si>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</si>
  <si>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</si>
  <si>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</si>
  <si>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</si>
  <si>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</si>
  <si>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</si>
  <si>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</si>
  <si>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</si>
  <si>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</si>
  <si>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</si>
  <si>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</si>
  <si>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</si>
  <si>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</si>
  <si>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</si>
  <si>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</si>
  <si>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</si>
  <si>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</si>
  <si>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</si>
  <si>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</si>
  <si>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</si>
  <si>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</si>
  <si>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</si>
  <si>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</si>
  <si>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</si>
  <si>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</si>
  <si>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</si>
  <si>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</si>
  <si>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</si>
  <si>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</si>
  <si>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</si>
  <si>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</si>
  <si>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</si>
  <si>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</si>
  <si>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</si>
  <si>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</si>
  <si>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</si>
  <si>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</si>
  <si>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</si>
  <si>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</si>
  <si>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</si>
  <si>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</si>
  <si>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</si>
  <si>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</si>
  <si>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</si>
  <si>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</si>
  <si>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</si>
  <si>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</si>
  <si>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</si>
  <si>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</si>
  <si>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</si>
  <si>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</si>
  <si>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</si>
  <si>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</si>
  <si>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</si>
  <si>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</si>
  <si>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</si>
  <si>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</si>
  <si>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</si>
  <si>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</si>
  <si>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</si>
  <si>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</si>
  <si>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</si>
  <si>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</si>
  <si>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</si>
  <si>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</si>
  <si>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</si>
  <si>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</si>
  <si>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</si>
  <si>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</si>
  <si>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</si>
  <si>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</si>
  <si>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</si>
  <si>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</si>
  <si>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</si>
  <si>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</si>
  <si>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</si>
  <si>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</si>
  <si>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</si>
  <si>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</si>
  <si>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</si>
  <si>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</si>
  <si>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</si>
  <si>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</si>
  <si>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</si>
  <si>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</si>
  <si>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</si>
  <si>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</si>
  <si>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</si>
  <si>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</si>
  <si>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</si>
  <si>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</si>
  <si>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</si>
  <si>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</si>
  <si>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</si>
  <si>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</si>
  <si>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</si>
  <si>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</si>
  <si>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</si>
  <si>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</si>
  <si>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</si>
  <si>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</si>
  <si>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</si>
  <si>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</si>
  <si>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</si>
  <si>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</si>
  <si>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</si>
  <si>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</si>
  <si>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</si>
  <si>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</si>
  <si>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</si>
  <si>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</si>
  <si>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</si>
  <si>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</si>
  <si>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</si>
  <si>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</si>
  <si>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</si>
  <si>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</si>
  <si>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</si>
  <si>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</si>
  <si>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</si>
  <si>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</si>
  <si>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</si>
  <si>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</si>
  <si>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</si>
  <si>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</si>
  <si>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</si>
  <si>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</si>
  <si>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</si>
  <si>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</si>
  <si>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</si>
  <si>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</si>
  <si>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</si>
  <si>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</si>
  <si>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</si>
  <si>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</si>
  <si>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</si>
  <si>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</si>
  <si>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</si>
  <si>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</si>
  <si>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</si>
  <si>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</si>
  <si>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</si>
  <si>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</si>
  <si>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</si>
  <si>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</si>
  <si>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</si>
  <si>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</si>
  <si>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</si>
  <si>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</si>
  <si>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</si>
  <si>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</si>
  <si>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</si>
  <si>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</si>
  <si>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</si>
  <si>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</si>
  <si>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</si>
  <si>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</si>
  <si>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</si>
  <si>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</si>
  <si>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</si>
  <si>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</si>
  <si>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</si>
  <si>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</si>
  <si>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</si>
  <si>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</si>
  <si>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</si>
  <si>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</si>
  <si>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</si>
  <si>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</si>
  <si>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</si>
  <si>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</si>
  <si>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</si>
  <si>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</si>
  <si>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</si>
  <si>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</si>
  <si>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</si>
  <si>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</si>
  <si>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</si>
  <si>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</si>
  <si>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</si>
  <si>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</si>
  <si>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</si>
  <si>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</si>
  <si>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</si>
  <si>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</si>
  <si>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</si>
  <si>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</si>
  <si>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</si>
  <si>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</si>
  <si>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</si>
  <si>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</si>
  <si>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</si>
  <si>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</si>
  <si>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</si>
  <si>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</si>
  <si>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</si>
  <si>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</si>
  <si>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</si>
  <si>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</si>
  <si>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</si>
  <si>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</si>
  <si>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</si>
  <si>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</si>
  <si>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</si>
  <si>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</si>
  <si>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</si>
  <si>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</si>
  <si>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</si>
  <si>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</si>
  <si>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</si>
  <si>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</si>
  <si>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</si>
  <si>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</si>
  <si>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</si>
  <si>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</si>
  <si>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</si>
  <si>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</si>
  <si>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</si>
  <si>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</si>
  <si>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</si>
  <si>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</si>
  <si>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</si>
  <si>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</si>
  <si>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</si>
  <si>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</si>
  <si>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</si>
  <si>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</si>
  <si>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</si>
  <si>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</si>
  <si>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</si>
  <si>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</si>
  <si>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</si>
  <si>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</si>
  <si>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</si>
  <si>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</si>
  <si>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</si>
  <si>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</si>
  <si>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</si>
  <si>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</si>
  <si>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</si>
  <si>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</si>
  <si>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</si>
  <si>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</si>
  <si>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</si>
  <si>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</si>
  <si>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</si>
  <si>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</si>
  <si>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</si>
  <si>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</si>
  <si>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</si>
  <si>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</si>
  <si>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</si>
  <si>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</si>
  <si>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</si>
  <si>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</si>
  <si>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</si>
  <si>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</si>
  <si>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</si>
  <si>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</si>
  <si>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</si>
  <si>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</si>
  <si>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</si>
  <si>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</si>
  <si>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</si>
  <si>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</si>
  <si>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</si>
  <si>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</si>
  <si>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</si>
  <si>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</si>
  <si>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</si>
  <si>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</si>
  <si>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</si>
  <si>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</si>
  <si>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</si>
  <si>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</si>
  <si>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</si>
  <si>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</si>
  <si>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</si>
  <si>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</si>
  <si>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</si>
  <si>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</si>
  <si>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</si>
  <si>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</si>
  <si>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</si>
  <si>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</si>
  <si>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</si>
  <si>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</si>
  <si>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</si>
  <si>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</si>
  <si>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</si>
  <si>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</si>
  <si>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</si>
  <si>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</si>
  <si>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</si>
  <si>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</si>
  <si>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</si>
  <si>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</si>
  <si>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</si>
  <si>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</si>
  <si>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</si>
  <si>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</si>
  <si>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</si>
  <si>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</si>
  <si>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</si>
  <si>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</si>
  <si>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</si>
  <si>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</si>
  <si>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</si>
  <si>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</si>
  <si>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</si>
  <si>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</si>
  <si>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</si>
  <si>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</si>
  <si>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</si>
  <si>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</si>
  <si>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</si>
  <si>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</si>
  <si>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</si>
  <si>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</si>
  <si>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</si>
  <si>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</si>
  <si>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</si>
  <si>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</si>
  <si>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</si>
  <si>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</si>
  <si>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</si>
  <si>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</si>
  <si>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</si>
  <si>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</si>
  <si>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</si>
  <si>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</si>
  <si>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</si>
  <si>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</si>
  <si>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</si>
  <si>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</si>
  <si>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</si>
  <si>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</si>
  <si>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</si>
  <si>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</si>
  <si>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</si>
  <si>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</si>
  <si>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</si>
  <si>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</si>
  <si>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</si>
  <si>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</si>
  <si>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</si>
  <si>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</si>
  <si>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</si>
  <si>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</si>
  <si>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</si>
  <si>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</si>
  <si>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</si>
  <si>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</si>
  <si>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</si>
  <si>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</si>
  <si>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</si>
  <si>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</si>
  <si>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</si>
  <si>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</si>
  <si>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</si>
  <si>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</si>
  <si>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</si>
  <si>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</si>
  <si>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</si>
  <si>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</si>
  <si>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</si>
  <si>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</si>
  <si>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</si>
  <si>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</si>
  <si>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</si>
  <si>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</si>
  <si>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</si>
  <si>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</si>
  <si>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</si>
  <si>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</si>
  <si>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</si>
  <si>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</si>
  <si>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</si>
  <si>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</si>
  <si>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</si>
  <si>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</si>
  <si>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</si>
  <si>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</si>
  <si>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</si>
  <si>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</si>
  <si>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</si>
  <si>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</si>
  <si>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</si>
  <si>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</si>
  <si>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</si>
  <si>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</si>
  <si>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</si>
  <si>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%,V4470180</t>
  </si>
  <si>
    <t>4470180</t>
  </si>
  <si>
    <t>Trading intra-book Reclass</t>
  </si>
  <si>
    <t>%,V4470181</t>
  </si>
  <si>
    <t>4470181</t>
  </si>
  <si>
    <t>Auction intra-book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</si>
  <si>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</si>
  <si>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</si>
  <si>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</si>
  <si>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</si>
  <si>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</si>
  <si>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</si>
  <si>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</si>
  <si>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</si>
  <si>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</si>
  <si>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</si>
  <si>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</si>
  <si>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</si>
  <si>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</si>
  <si>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</si>
  <si>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</si>
  <si>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</si>
  <si>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</si>
  <si>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</si>
  <si>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</si>
  <si>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</si>
  <si>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</si>
  <si>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</si>
  <si>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</si>
  <si>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</si>
  <si>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</si>
  <si>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</si>
  <si>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</si>
  <si>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</si>
  <si>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</si>
  <si>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</si>
  <si>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</si>
  <si>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</si>
  <si>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</si>
  <si>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</si>
  <si>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</si>
  <si>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</si>
  <si>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</si>
  <si>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</si>
  <si>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</si>
  <si>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</si>
  <si>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</si>
  <si>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</si>
  <si>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</si>
  <si>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</si>
  <si>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</si>
  <si>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</si>
  <si>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</si>
  <si>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</si>
  <si>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</si>
  <si>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</si>
  <si>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</si>
  <si>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</si>
  <si>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</si>
  <si>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</si>
  <si>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</si>
  <si>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</si>
  <si>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</si>
  <si>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</si>
  <si>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</si>
  <si>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</si>
  <si>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</si>
  <si>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</si>
  <si>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</si>
  <si>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</si>
  <si>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</si>
  <si>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</si>
  <si>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</si>
  <si>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</si>
  <si>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</si>
  <si>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</si>
  <si>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</si>
  <si>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</si>
  <si>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</si>
  <si>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</si>
  <si>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</si>
  <si>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</si>
  <si>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</si>
  <si>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</si>
  <si>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</si>
  <si>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</si>
  <si>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</si>
  <si>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</si>
  <si>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</si>
  <si>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</si>
  <si>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</si>
  <si>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</si>
  <si>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</si>
  <si>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</si>
  <si>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</si>
  <si>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</si>
  <si>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</si>
  <si>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</si>
  <si>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</si>
  <si>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</si>
  <si>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</si>
  <si>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</si>
  <si>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</si>
  <si>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</si>
  <si>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</si>
  <si>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%,V4561064</t>
  </si>
  <si>
    <t>4561064</t>
  </si>
  <si>
    <t>PROVISION PJM NITS WhslCus-NAf</t>
  </si>
  <si>
    <t>%,V4561065</t>
  </si>
  <si>
    <t>4561065</t>
  </si>
  <si>
    <t>PROVISION PJM NITS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</si>
  <si>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</si>
  <si>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</si>
  <si>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</si>
  <si>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</si>
  <si>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</si>
  <si>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</si>
  <si>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</si>
  <si>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</si>
  <si>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</si>
  <si>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</si>
  <si>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</si>
  <si>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</si>
  <si>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</si>
  <si>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</si>
  <si>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</si>
  <si>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</si>
  <si>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</si>
  <si>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</si>
  <si>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</si>
  <si>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</si>
  <si>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</si>
  <si>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</si>
  <si>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</si>
  <si>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</si>
  <si>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%,V4561062</t>
  </si>
  <si>
    <t>4561062</t>
  </si>
  <si>
    <t>PROVISION PJM NITS Affil- Cost</t>
  </si>
  <si>
    <t>%,V4561063</t>
  </si>
  <si>
    <t>4561063</t>
  </si>
  <si>
    <t>PROVISION PJM NITS Affiliated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</si>
  <si>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</si>
  <si>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</si>
  <si>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</si>
  <si>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</si>
  <si>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</si>
  <si>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</si>
  <si>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</si>
  <si>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</si>
  <si>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</si>
  <si>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</si>
  <si>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</si>
  <si>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</si>
  <si>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</si>
  <si>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</si>
  <si>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</si>
  <si>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</si>
  <si>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</si>
  <si>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 Gains Title IV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</si>
  <si>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</si>
  <si>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</si>
  <si>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</si>
  <si>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</si>
  <si>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</si>
  <si>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</si>
  <si>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</si>
  <si>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</si>
  <si>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</si>
  <si>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</si>
  <si>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</si>
  <si>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</si>
  <si>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</si>
  <si>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</si>
  <si>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</si>
  <si>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</si>
  <si>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</si>
  <si>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</si>
  <si>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</si>
  <si>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Purch Pwr-NonTrading-Nonassoc</t>
  </si>
  <si>
    <t>%,V5550023</t>
  </si>
  <si>
    <t>5550023</t>
  </si>
  <si>
    <t>Purch Power Capacity -NA</t>
  </si>
  <si>
    <t>%,V5550032</t>
  </si>
  <si>
    <t>5550032</t>
  </si>
  <si>
    <t>Gas-Conversion-Mone Plant</t>
  </si>
  <si>
    <t>%,V5550036</t>
  </si>
  <si>
    <t>5550036</t>
  </si>
  <si>
    <t>PJM Emer.Energy Purch.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</si>
  <si>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</si>
  <si>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</si>
  <si>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</si>
  <si>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</si>
  <si>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</si>
  <si>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</si>
  <si>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%,V5550041</t>
  </si>
  <si>
    <t>5550041</t>
  </si>
  <si>
    <t>PJM Ancillary Serv.-Sync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</si>
  <si>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</si>
  <si>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</si>
  <si>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</si>
  <si>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</si>
  <si>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</si>
  <si>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</si>
  <si>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</si>
  <si>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</si>
  <si>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</si>
  <si>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%,V5550077</t>
  </si>
  <si>
    <t>5550077</t>
  </si>
  <si>
    <t>PJM Black Start-Credit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</si>
  <si>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</si>
  <si>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</si>
  <si>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</si>
  <si>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</si>
  <si>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</si>
  <si>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</si>
  <si>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</si>
  <si>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</si>
  <si>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</si>
  <si>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</si>
  <si>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</si>
  <si>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</si>
  <si>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</si>
  <si>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</si>
  <si>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</si>
  <si>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</si>
  <si>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</si>
  <si>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</si>
  <si>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</si>
  <si>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</si>
  <si>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</si>
  <si>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</si>
  <si>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</si>
  <si>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</si>
  <si>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%,V5550100</t>
  </si>
  <si>
    <t>5550100</t>
  </si>
  <si>
    <t>Capacity Purchases-Auction</t>
  </si>
  <si>
    <t>%,V5550101</t>
  </si>
  <si>
    <t>5550101</t>
  </si>
  <si>
    <t>Purch Power-Pool Non-Fuel -Aff</t>
  </si>
  <si>
    <t>%,V5550102</t>
  </si>
  <si>
    <t>5550102</t>
  </si>
  <si>
    <t>Pur Power-Pool NonFuel-OSS-Aff</t>
  </si>
  <si>
    <t>%,V5550107</t>
  </si>
  <si>
    <t>5550107</t>
  </si>
  <si>
    <t>Capacity purchases - Trading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</si>
  <si>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</si>
  <si>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</si>
  <si>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</si>
  <si>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</si>
  <si>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</si>
  <si>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</si>
  <si>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</si>
  <si>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</si>
  <si>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</si>
  <si>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</si>
  <si>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</si>
  <si>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</si>
  <si>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</si>
  <si>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</si>
  <si>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</si>
  <si>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</si>
  <si>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</si>
  <si>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</si>
  <si>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</si>
  <si>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</si>
  <si>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</si>
  <si>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</si>
  <si>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</si>
  <si>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</si>
  <si>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</si>
  <si>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</si>
  <si>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</si>
  <si>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</si>
  <si>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</si>
  <si>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</si>
  <si>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</si>
  <si>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</si>
  <si>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</si>
  <si>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</si>
  <si>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</si>
  <si>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</si>
  <si>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</si>
  <si>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</si>
  <si>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%,V5070000</t>
  </si>
  <si>
    <t>5070000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</si>
  <si>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</si>
  <si>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</si>
  <si>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</si>
  <si>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</si>
  <si>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</si>
  <si>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</si>
  <si>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</si>
  <si>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</si>
  <si>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</si>
  <si>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</si>
  <si>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</si>
  <si>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</si>
  <si>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</si>
  <si>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</si>
  <si>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</si>
  <si>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</si>
  <si>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</si>
  <si>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</si>
  <si>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</si>
  <si>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</si>
  <si>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</si>
  <si>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</si>
  <si>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</si>
  <si>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</si>
  <si>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</si>
  <si>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</si>
  <si>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</si>
  <si>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</si>
  <si>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</si>
  <si>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</si>
  <si>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</si>
  <si>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</si>
  <si>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</si>
  <si>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</si>
  <si>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</si>
  <si>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</si>
  <si>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</si>
  <si>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</si>
  <si>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</si>
  <si>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</si>
  <si>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</si>
  <si>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</si>
  <si>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</si>
  <si>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</si>
  <si>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</si>
  <si>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</si>
  <si>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</si>
  <si>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</si>
  <si>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</si>
  <si>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</si>
  <si>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</si>
  <si>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</si>
  <si>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</si>
  <si>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</si>
  <si>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</si>
  <si>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</si>
  <si>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</si>
  <si>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</si>
  <si>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</si>
  <si>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</si>
  <si>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</si>
  <si>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</si>
  <si>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</si>
  <si>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</si>
  <si>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</si>
  <si>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</si>
  <si>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</si>
  <si>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</si>
  <si>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</si>
  <si>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</si>
  <si>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</si>
  <si>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</si>
  <si>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</si>
  <si>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</si>
  <si>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</si>
  <si>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</si>
  <si>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</si>
  <si>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</si>
  <si>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</si>
  <si>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</si>
  <si>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</si>
  <si>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</si>
  <si>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</si>
  <si>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</si>
  <si>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</si>
  <si>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</si>
  <si>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</si>
  <si>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</si>
  <si>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</si>
  <si>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</si>
  <si>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</si>
  <si>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</si>
  <si>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</si>
  <si>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</si>
  <si>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</si>
  <si>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</si>
  <si>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</si>
  <si>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</si>
  <si>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</si>
  <si>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</si>
  <si>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</si>
  <si>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</si>
  <si>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</si>
  <si>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</si>
  <si>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</si>
  <si>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</si>
  <si>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</si>
  <si>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</si>
  <si>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</si>
  <si>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</si>
  <si>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</si>
  <si>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</si>
  <si>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</si>
  <si>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</si>
  <si>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</si>
  <si>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</si>
  <si>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</si>
  <si>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</si>
  <si>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</si>
  <si>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</si>
  <si>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</si>
  <si>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</si>
  <si>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</si>
  <si>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</si>
  <si>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</si>
  <si>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</si>
  <si>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</si>
  <si>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</si>
  <si>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</si>
  <si>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</si>
  <si>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%,V9080001</t>
  </si>
  <si>
    <t>9080001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</si>
  <si>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</si>
  <si>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</si>
  <si>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</si>
  <si>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</si>
  <si>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</si>
  <si>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</si>
  <si>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</si>
  <si>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</si>
  <si>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</si>
  <si>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</si>
  <si>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%,V9120000</t>
  </si>
  <si>
    <t>9120000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</si>
  <si>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</si>
  <si>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</si>
  <si>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</si>
  <si>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</si>
  <si>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</si>
  <si>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</si>
  <si>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</si>
  <si>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</si>
  <si>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</si>
  <si>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</si>
  <si>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</si>
  <si>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</si>
  <si>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</si>
  <si>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</si>
  <si>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</si>
  <si>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</si>
  <si>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</si>
  <si>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</si>
  <si>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</si>
  <si>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</si>
  <si>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</si>
  <si>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</si>
  <si>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</si>
  <si>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</si>
  <si>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</si>
  <si>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</si>
  <si>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</si>
  <si>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</si>
  <si>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</si>
  <si>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</si>
  <si>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</si>
  <si>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</si>
  <si>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</si>
  <si>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</si>
  <si>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</si>
  <si>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</si>
  <si>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</si>
  <si>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</si>
  <si>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</si>
  <si>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</si>
  <si>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</si>
  <si>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</si>
  <si>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</si>
  <si>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</si>
  <si>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</si>
  <si>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</si>
  <si>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</si>
  <si>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</si>
  <si>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</si>
  <si>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</si>
  <si>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</si>
  <si>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</si>
  <si>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</si>
  <si>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</si>
  <si>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</si>
  <si>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</si>
  <si>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</si>
  <si>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</si>
  <si>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</si>
  <si>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</si>
  <si>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</si>
  <si>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</si>
  <si>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</si>
  <si>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</si>
  <si>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</si>
  <si>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</si>
  <si>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</si>
  <si>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</si>
  <si>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</si>
  <si>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</si>
  <si>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</si>
  <si>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</si>
  <si>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</si>
  <si>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</si>
  <si>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</si>
  <si>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</si>
  <si>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</si>
  <si>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</si>
  <si>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</si>
  <si>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</si>
  <si>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%,V9260056</t>
  </si>
  <si>
    <t>9260056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</si>
  <si>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</si>
  <si>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</si>
  <si>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</si>
  <si>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</si>
  <si>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</si>
  <si>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</si>
  <si>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</si>
  <si>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</si>
  <si>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</si>
  <si>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</si>
  <si>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</si>
  <si>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</si>
  <si>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</si>
  <si>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</si>
  <si>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</si>
  <si>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</si>
  <si>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</si>
  <si>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</si>
  <si>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</si>
  <si>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</si>
  <si>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</si>
  <si>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</si>
  <si>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</si>
  <si>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</si>
  <si>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</si>
  <si>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</si>
  <si>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</si>
  <si>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</si>
  <si>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</si>
  <si>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</si>
  <si>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</si>
  <si>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</si>
  <si>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</si>
  <si>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</si>
  <si>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</si>
  <si>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</si>
  <si>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</si>
  <si>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</si>
  <si>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</si>
  <si>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</si>
  <si>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%,V9302006</t>
  </si>
  <si>
    <t>9302006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</si>
  <si>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</si>
  <si>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</si>
  <si>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</si>
  <si>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</si>
  <si>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</si>
  <si>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</si>
  <si>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</si>
  <si>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</si>
  <si>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</si>
  <si>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</si>
  <si>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</si>
  <si>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</si>
  <si>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</si>
  <si>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</si>
  <si>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</si>
  <si>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</si>
  <si>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</si>
  <si>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</si>
  <si>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</si>
  <si>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</si>
  <si>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</si>
  <si>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</si>
  <si>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</si>
  <si>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</si>
  <si>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</si>
  <si>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</si>
  <si>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</si>
  <si>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</si>
  <si>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</si>
  <si>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</si>
  <si>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</si>
  <si>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</si>
  <si>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</si>
  <si>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</si>
  <si>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</si>
  <si>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</si>
  <si>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</si>
  <si>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</si>
  <si>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</si>
  <si>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</si>
  <si>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</si>
  <si>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</si>
  <si>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</si>
  <si>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</si>
  <si>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</si>
  <si>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</si>
  <si>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</si>
  <si>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</si>
  <si>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</si>
  <si>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</si>
  <si>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</si>
  <si>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</si>
  <si>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</si>
  <si>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</si>
  <si>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</si>
  <si>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</si>
  <si>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</si>
  <si>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</si>
  <si>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</si>
  <si>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</si>
  <si>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</si>
  <si>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</si>
  <si>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</si>
  <si>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</si>
  <si>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</si>
  <si>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</si>
  <si>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</si>
  <si>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</si>
  <si>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</si>
  <si>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</si>
  <si>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</si>
  <si>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</si>
  <si>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</si>
  <si>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</si>
  <si>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%,V9350024</t>
  </si>
  <si>
    <t>9350024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</si>
  <si>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</si>
  <si>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</si>
  <si>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</si>
  <si>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</si>
  <si>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</si>
  <si>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</si>
  <si>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</si>
  <si>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</si>
  <si>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</si>
  <si>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</si>
  <si>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</si>
  <si>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</si>
  <si>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</si>
  <si>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</si>
  <si>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</si>
  <si>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</si>
  <si>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</si>
  <si>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</si>
  <si>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</si>
  <si>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</si>
  <si>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</si>
  <si>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</si>
  <si>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%,V408100511</t>
  </si>
  <si>
    <t>408100511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</si>
  <si>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</si>
  <si>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</si>
  <si>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</si>
  <si>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</si>
  <si>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</si>
  <si>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</si>
  <si>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</si>
  <si>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</si>
  <si>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</si>
  <si>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</si>
  <si>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%,V408100809</t>
  </si>
  <si>
    <t>408100809</t>
  </si>
  <si>
    <t>%,V408100810</t>
  </si>
  <si>
    <t>408100810</t>
  </si>
  <si>
    <t>%,V408100811</t>
  </si>
  <si>
    <t>408100811</t>
  </si>
  <si>
    <t>%,V408101410</t>
  </si>
  <si>
    <t>408101410</t>
  </si>
  <si>
    <t>%,V408101411</t>
  </si>
  <si>
    <t>408101411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</si>
  <si>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</si>
  <si>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</si>
  <si>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</si>
  <si>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</si>
  <si>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</si>
  <si>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</si>
  <si>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</si>
  <si>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</si>
  <si>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%,V408101811</t>
  </si>
  <si>
    <t>408101811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</si>
  <si>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</si>
  <si>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</si>
  <si>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</si>
  <si>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</si>
  <si>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</si>
  <si>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</si>
  <si>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</si>
  <si>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</si>
  <si>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</si>
  <si>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</si>
  <si>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</si>
  <si>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</si>
  <si>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</si>
  <si>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</si>
  <si>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</si>
  <si>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</si>
  <si>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</si>
  <si>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</si>
  <si>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</si>
  <si>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</si>
  <si>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</si>
  <si>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</si>
  <si>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</si>
  <si>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</si>
  <si>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</si>
  <si>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</si>
  <si>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</si>
  <si>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</si>
  <si>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</si>
  <si>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</si>
  <si>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</si>
  <si>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</si>
  <si>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</si>
  <si>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</si>
  <si>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</si>
  <si>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</si>
  <si>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</si>
  <si>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</si>
  <si>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</si>
  <si>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</si>
  <si>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</si>
  <si>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</si>
  <si>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</si>
  <si>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</si>
  <si>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</si>
  <si>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</si>
  <si>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</si>
  <si>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</si>
  <si>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</si>
  <si>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</si>
  <si>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</si>
  <si>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</si>
  <si>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</si>
  <si>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</si>
  <si>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</si>
  <si>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</si>
  <si>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</si>
  <si>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</si>
  <si>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</si>
  <si>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</si>
  <si>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</si>
  <si>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</si>
  <si>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</si>
  <si>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</si>
  <si>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</si>
  <si>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</si>
  <si>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</si>
  <si>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</si>
  <si>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</si>
  <si>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</si>
  <si>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</si>
  <si>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</si>
  <si>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</si>
  <si>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</si>
  <si>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</si>
  <si>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</si>
  <si>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</si>
  <si>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</si>
  <si>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</si>
  <si>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</si>
  <si>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</si>
  <si>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</si>
  <si>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</si>
  <si>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</si>
  <si>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</si>
  <si>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</si>
  <si>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</si>
  <si>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</si>
  <si>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</si>
  <si>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</si>
  <si>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</si>
  <si>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</si>
  <si>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</si>
  <si>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</si>
  <si>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</si>
  <si>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</si>
  <si>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</si>
  <si>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</si>
  <si>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</si>
  <si>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</si>
  <si>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</si>
  <si>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</si>
  <si>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</si>
  <si>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</si>
  <si>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</si>
  <si>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</si>
  <si>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</si>
  <si>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</si>
  <si>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</si>
  <si>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</si>
  <si>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</si>
  <si>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</si>
  <si>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</si>
  <si>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</si>
  <si>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</si>
  <si>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</si>
  <si>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</si>
  <si>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</si>
  <si>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%,V4265053</t>
  </si>
  <si>
    <t>4265053</t>
  </si>
  <si>
    <t>%,V4265054</t>
  </si>
  <si>
    <t>4265054</t>
  </si>
  <si>
    <t>%,V4265056</t>
  </si>
  <si>
    <t>4265056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</si>
  <si>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</si>
  <si>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</si>
  <si>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</si>
  <si>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</si>
  <si>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</si>
  <si>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</si>
  <si>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</si>
  <si>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</si>
  <si>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</si>
  <si>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</si>
  <si>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</si>
  <si>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</si>
  <si>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</si>
  <si>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</si>
  <si>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</si>
  <si>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</si>
  <si>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</si>
  <si>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</si>
  <si>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</si>
  <si>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</si>
  <si>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</si>
  <si>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</si>
  <si>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</si>
  <si>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</si>
  <si>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</si>
  <si>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</si>
  <si>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</si>
  <si>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</si>
  <si>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</si>
  <si>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</si>
  <si>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</si>
  <si>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</si>
  <si>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</si>
  <si>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</si>
  <si>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</si>
  <si>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</si>
  <si>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</si>
  <si>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</si>
  <si>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</si>
  <si>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</si>
  <si>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</si>
  <si>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</si>
  <si>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</si>
  <si>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</si>
  <si>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</si>
  <si>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</si>
  <si>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</si>
  <si>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</si>
  <si>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</si>
  <si>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</si>
  <si>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</si>
  <si>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</si>
  <si>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</si>
  <si>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Rents</t>
  </si>
  <si>
    <t>Allow Consum Title IV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</si>
  <si>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</si>
  <si>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</si>
  <si>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</si>
  <si>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</si>
  <si>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</si>
  <si>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</si>
  <si>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</si>
  <si>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</si>
  <si>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</si>
  <si>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</si>
  <si>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</si>
  <si>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</si>
  <si>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</si>
  <si>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</si>
  <si>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</si>
  <si>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</si>
  <si>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</si>
  <si>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</si>
  <si>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</si>
  <si>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</si>
  <si>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</si>
  <si>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</si>
  <si>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</si>
  <si>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</si>
  <si>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</si>
  <si>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</si>
  <si>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</si>
  <si>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PROVISION PJM NITS Affl Expens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</si>
  <si>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</si>
  <si>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</si>
  <si>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</si>
  <si>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</si>
  <si>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</si>
  <si>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</si>
  <si>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</si>
  <si>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</si>
  <si>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</si>
  <si>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</si>
  <si>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</si>
  <si>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</si>
  <si>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</si>
  <si>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</si>
  <si>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</si>
  <si>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</si>
  <si>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</si>
  <si>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</si>
  <si>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</si>
  <si>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</si>
  <si>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</si>
  <si>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</si>
  <si>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</si>
  <si>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</si>
  <si>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</si>
  <si>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</si>
  <si>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</si>
  <si>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</si>
  <si>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</si>
  <si>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</si>
  <si>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DSM-Customer Advisory Grp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</si>
  <si>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</si>
  <si>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</si>
  <si>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</si>
  <si>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</si>
  <si>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</si>
  <si>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Demonstrating &amp; Selling Exp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</si>
  <si>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</si>
  <si>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</si>
  <si>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</si>
  <si>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</si>
  <si>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</si>
  <si>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</si>
  <si>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</si>
  <si>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</si>
  <si>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</si>
  <si>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</si>
  <si>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</si>
  <si>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</si>
  <si>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</si>
  <si>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</si>
  <si>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</si>
  <si>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</si>
  <si>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</si>
  <si>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</si>
  <si>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</si>
  <si>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</si>
  <si>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</si>
  <si>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</si>
  <si>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</si>
  <si>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</si>
  <si>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</si>
  <si>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</si>
  <si>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</si>
  <si>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</si>
  <si>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</si>
  <si>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</si>
  <si>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</si>
  <si>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</si>
  <si>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</si>
  <si>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</si>
  <si>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</si>
  <si>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</si>
  <si>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</si>
  <si>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</si>
  <si>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</si>
  <si>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</si>
  <si>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Fidelity Stock Option Admin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</si>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</sst>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  <xdr:twoCellAnchor>
    <xdr:from>
      <xdr:col>5</xdr:col>
      <xdr:colOff>95250</xdr:colOff>
      <xdr:row>1</xdr:row>
      <xdr:rowOff>38100</xdr:rowOff>
    </xdr:from>
    <xdr:to>
      <xdr:col>5</xdr:col>
      <xdr:colOff>981075</xdr:colOff>
      <xdr:row>3</xdr:row>
      <xdr:rowOff>133350</xdr:rowOff>
    </xdr:to>
    <xdr:sp macro="[0]!Hide_ZERO_rows">
      <xdr:nvSpPr>
        <xdr:cNvPr id="4" name="AutoShape 4"/>
        <xdr:cNvSpPr>
          <a:spLocks/>
        </xdr:cNvSpPr>
      </xdr:nvSpPr>
      <xdr:spPr>
        <a:xfrm>
          <a:off x="4295775" y="38100"/>
          <a:ext cx="885825" cy="4191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83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179</v>
      </c>
      <c r="B1" s="14" t="s">
        <v>132</v>
      </c>
      <c r="C1" s="54" t="s">
        <v>133</v>
      </c>
      <c r="D1" s="15"/>
      <c r="E1" s="15"/>
      <c r="F1" s="15" t="s">
        <v>179</v>
      </c>
      <c r="G1" s="15" t="s">
        <v>180</v>
      </c>
      <c r="H1" s="90" t="s">
        <v>181</v>
      </c>
      <c r="I1" s="103" t="s">
        <v>181</v>
      </c>
      <c r="J1" s="104"/>
      <c r="K1" s="15" t="s">
        <v>348</v>
      </c>
      <c r="L1" s="15" t="s">
        <v>349</v>
      </c>
      <c r="M1" s="90" t="s">
        <v>181</v>
      </c>
      <c r="N1" s="103" t="s">
        <v>181</v>
      </c>
      <c r="O1" s="104"/>
      <c r="P1" s="15" t="s">
        <v>350</v>
      </c>
      <c r="Q1" s="15" t="s">
        <v>351</v>
      </c>
      <c r="R1" s="90" t="s">
        <v>181</v>
      </c>
      <c r="S1" s="103" t="s">
        <v>181</v>
      </c>
      <c r="T1" s="104"/>
      <c r="U1" s="15" t="s">
        <v>353</v>
      </c>
      <c r="V1" s="15" t="s">
        <v>352</v>
      </c>
      <c r="W1" s="90" t="s">
        <v>181</v>
      </c>
      <c r="X1" s="103" t="s">
        <v>181</v>
      </c>
    </row>
    <row r="2" spans="3:24" ht="12.75">
      <c r="C2" s="16"/>
      <c r="F2" s="122"/>
      <c r="G2" s="123" t="str">
        <f>IF($C$572="Error",$C$577,IF($C$578="Error",$C$574&amp;" - "&amp;$C$573,IF($C$578=$C$577,$C$578&amp;" - "&amp;$C$572,$C$578&amp;" - "&amp;$C$577)))</f>
        <v>Kentucky Power Corp Consol</v>
      </c>
      <c r="H2" s="18"/>
      <c r="I2" s="105"/>
      <c r="K2" s="122"/>
      <c r="L2" s="123" t="str">
        <f>IF($C$572="Error",$C$577,IF($C$578="Error",$C$574&amp;" - "&amp;$C$573,IF($C$578=$C$577,$C$578&amp;" -"&amp;$C$572,$C$578&amp;" - "&amp;$C$577)))</f>
        <v>Kentucky Power Corp Consol</v>
      </c>
      <c r="M2" s="18"/>
      <c r="N2" s="105"/>
      <c r="P2" s="122"/>
      <c r="Q2" s="123" t="str">
        <f>IF($C$572="Error",$C$577,IF($C$578="Error",$C$574&amp;" - "&amp;$C$573,IF($C$578=$C$577,$C$578&amp;" -"&amp;$C$572,$C$578&amp;" - "&amp;$C$577)))</f>
        <v>Kentucky Power Corp Consol</v>
      </c>
      <c r="R2" s="18"/>
      <c r="S2" s="105"/>
      <c r="U2" s="122"/>
      <c r="V2" s="123" t="str">
        <f>IF($C$572="Error",$C$577,IF($C$578="Error",$C$574&amp;" - "&amp;$C$573,IF($C$578=$C$577,$C$578&amp;" -"&amp;$C$572,$C$578&amp;" - "&amp;$C$577)))</f>
        <v>Kentucky Power Corp Consol</v>
      </c>
      <c r="W2" s="18"/>
      <c r="X2" s="105"/>
    </row>
    <row r="3" spans="3:24" ht="12.75">
      <c r="C3" s="20">
        <f>IF(C568&gt;0,"REPORT HAS "&amp;C568&amp;" DATA ERROR(S)","")</f>
      </c>
      <c r="F3" s="82"/>
      <c r="G3" s="124" t="s">
        <v>182</v>
      </c>
      <c r="H3" s="18"/>
      <c r="I3" s="105"/>
      <c r="K3" s="82"/>
      <c r="L3" s="124" t="s">
        <v>182</v>
      </c>
      <c r="M3" s="18"/>
      <c r="N3" s="105"/>
      <c r="P3" s="82"/>
      <c r="Q3" s="124" t="s">
        <v>182</v>
      </c>
      <c r="R3" s="18"/>
      <c r="S3" s="105"/>
      <c r="U3" s="82"/>
      <c r="V3" s="124" t="s">
        <v>182</v>
      </c>
      <c r="W3" s="18"/>
      <c r="X3" s="105"/>
    </row>
    <row r="4" spans="3:24" ht="12.75">
      <c r="C4" s="27"/>
      <c r="F4" s="121"/>
      <c r="G4" s="124" t="str">
        <f>TEXT(+$C$562,"MMMM YYYY")</f>
        <v>December 2011</v>
      </c>
      <c r="H4" s="18"/>
      <c r="I4" s="105"/>
      <c r="K4" s="121"/>
      <c r="L4" s="124" t="str">
        <f>TEXT(+$C$562,"MMMM YYYY")</f>
        <v>December 2011</v>
      </c>
      <c r="M4" s="18"/>
      <c r="N4" s="105"/>
      <c r="P4" s="121"/>
      <c r="Q4" s="124" t="str">
        <f>TEXT(+$C$562,"MMMM YYYY")</f>
        <v>December 2011</v>
      </c>
      <c r="R4" s="18"/>
      <c r="S4" s="105"/>
      <c r="U4" s="121"/>
      <c r="V4" s="124" t="str">
        <f>TEXT(+$C$562,"MMMM YYYY")</f>
        <v>December 2011</v>
      </c>
      <c r="W4" s="18"/>
      <c r="X4" s="105"/>
    </row>
    <row r="5" spans="2:24" ht="13.5" thickBot="1">
      <c r="B5" s="55" t="str">
        <f>"Run Date: "&amp;TEXT(NvsEndTime,"MM/DD/YYYY  hh:mm")</f>
        <v>Run Date: 01/13/2012  15:21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IF(C575&lt;&gt;"Error",C575,"")</f>
        <v>X_OPR_COS</v>
      </c>
      <c r="C6" s="47" t="str">
        <f>"Rpt ID: "&amp;C570&amp;"      Layout: "&amp;C571</f>
        <v>Rpt ID: GLR2100V      Layout: GLR2100V</v>
      </c>
      <c r="D6" s="19"/>
      <c r="E6" s="19"/>
      <c r="F6" s="84" t="s">
        <v>183</v>
      </c>
      <c r="G6" s="91"/>
      <c r="H6" s="59" t="s">
        <v>253</v>
      </c>
      <c r="I6" s="105"/>
      <c r="J6" s="109"/>
      <c r="K6" s="84" t="s">
        <v>185</v>
      </c>
      <c r="L6" s="91"/>
      <c r="M6" s="59" t="s">
        <v>253</v>
      </c>
      <c r="N6" s="105"/>
      <c r="O6" s="109"/>
      <c r="P6" s="84" t="s">
        <v>184</v>
      </c>
      <c r="Q6" s="91"/>
      <c r="R6" s="59" t="s">
        <v>253</v>
      </c>
      <c r="S6" s="105"/>
      <c r="T6" s="109"/>
      <c r="U6" s="84" t="s">
        <v>186</v>
      </c>
      <c r="V6" s="91"/>
      <c r="W6" s="59" t="s">
        <v>253</v>
      </c>
      <c r="X6" s="105"/>
    </row>
    <row r="7" spans="1:24" s="12" customFormat="1" ht="13.5" thickBot="1">
      <c r="A7" s="9"/>
      <c r="B7" s="21" t="str">
        <f>IF(C572="Error",""&amp;C578,IF(C578="Error",""&amp;C574,""&amp;C578))</f>
        <v>KYP_CORP_CONSOL</v>
      </c>
      <c r="C7" s="8" t="str">
        <f>IF($C$572="Error",NvsTreeASD&amp;" Acct: PRPT_ACCOUNT      BU: "&amp;+$C$579,IF(C578="Error",NvsTreeASD&amp;" Acct: PRPT_ACCOUNT     BU: "&amp;+$C$574,NvsTreeASD&amp;"  Acct: PRPT_ACCOUNT    BU: "&amp;+$C$578))</f>
        <v>V2099-01-01 Acct: PRPT_ACCOUNT      BU: GL_PRPT_CONS</v>
      </c>
      <c r="D7" s="5"/>
      <c r="E7" s="5"/>
      <c r="F7" s="85" t="str">
        <f>TEXT($C$562,"YYYY")</f>
        <v>2011</v>
      </c>
      <c r="G7" s="92">
        <f>+F7-1</f>
        <v>2010</v>
      </c>
      <c r="H7" s="24" t="s">
        <v>187</v>
      </c>
      <c r="I7" s="110" t="s">
        <v>188</v>
      </c>
      <c r="J7" s="111"/>
      <c r="K7" s="85" t="str">
        <f>TEXT($C$562,"YYYY")</f>
        <v>2011</v>
      </c>
      <c r="L7" s="92">
        <f>+K7-1</f>
        <v>2010</v>
      </c>
      <c r="M7" s="24" t="s">
        <v>187</v>
      </c>
      <c r="N7" s="110" t="s">
        <v>188</v>
      </c>
      <c r="O7" s="111"/>
      <c r="P7" s="85" t="str">
        <f>TEXT($C$562,"YYYY")</f>
        <v>2011</v>
      </c>
      <c r="Q7" s="92">
        <f>+P7-1</f>
        <v>2010</v>
      </c>
      <c r="R7" s="24" t="s">
        <v>187</v>
      </c>
      <c r="S7" s="110" t="s">
        <v>188</v>
      </c>
      <c r="T7" s="111"/>
      <c r="U7" s="85" t="str">
        <f>TEXT($C$562,"YYYY")</f>
        <v>2011</v>
      </c>
      <c r="V7" s="92">
        <f>+U7-1</f>
        <v>2010</v>
      </c>
      <c r="W7" s="24" t="s">
        <v>187</v>
      </c>
      <c r="X7" s="110" t="s">
        <v>188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389</v>
      </c>
      <c r="B10" s="14" t="s">
        <v>390</v>
      </c>
      <c r="C10" s="54" t="s">
        <v>391</v>
      </c>
      <c r="D10" s="15"/>
      <c r="E10" s="15"/>
      <c r="F10" s="15">
        <v>10788667.82</v>
      </c>
      <c r="G10" s="15">
        <v>16793100.47</v>
      </c>
      <c r="H10" s="90">
        <f>+F10-G10</f>
        <v>-6004432.6499999985</v>
      </c>
      <c r="I10" s="103">
        <f>IF(G10&lt;0,IF(H10=0,0,IF(OR(G10=0,F10=0),"N.M.",IF(ABS(H10/G10)&gt;=10,"N.M.",H10/(-G10)))),IF(H10=0,0,IF(OR(G10=0,F10=0),"N.M.",IF(ABS(H10/G10)&gt;=10,"N.M.",H10/G10))))</f>
        <v>-0.3575535477041065</v>
      </c>
      <c r="J10" s="104"/>
      <c r="K10" s="15">
        <v>106682627.62</v>
      </c>
      <c r="L10" s="15">
        <v>104482089.58</v>
      </c>
      <c r="M10" s="90">
        <f>+K10-L10</f>
        <v>2200538.0400000066</v>
      </c>
      <c r="N10" s="103">
        <f>IF(L10&lt;0,IF(M10=0,0,IF(OR(L10=0,K10=0),"N.M.",IF(ABS(M10/L10)&gt;=10,"N.M.",M10/(-L10)))),IF(M10=0,0,IF(OR(L10=0,K10=0),"N.M.",IF(ABS(M10/L10)&gt;=10,"N.M.",M10/L10))))</f>
        <v>0.02106139003197381</v>
      </c>
      <c r="O10" s="104"/>
      <c r="P10" s="15">
        <v>25396704.73</v>
      </c>
      <c r="Q10" s="15">
        <v>31626423.84</v>
      </c>
      <c r="R10" s="90">
        <f>+P10-Q10</f>
        <v>-6229719.109999999</v>
      </c>
      <c r="S10" s="103">
        <f>IF(Q10&lt;0,IF(R10=0,0,IF(OR(Q10=0,P10=0),"N.M.",IF(ABS(R10/Q10)&gt;=10,"N.M.",R10/(-Q10)))),IF(R10=0,0,IF(OR(Q10=0,P10=0),"N.M.",IF(ABS(R10/Q10)&gt;=10,"N.M.",R10/Q10))))</f>
        <v>-0.1969782970568069</v>
      </c>
      <c r="T10" s="104"/>
      <c r="U10" s="15">
        <v>106682627.62</v>
      </c>
      <c r="V10" s="15">
        <v>104482089.58</v>
      </c>
      <c r="W10" s="90">
        <f>+U10-V10</f>
        <v>2200538.0400000066</v>
      </c>
      <c r="X10" s="103">
        <f>IF(V10&lt;0,IF(W10=0,0,IF(OR(V10=0,U10=0),"N.M.",IF(ABS(W10/V10)&gt;=10,"N.M.",W10/(-V10)))),IF(W10=0,0,IF(OR(V10=0,U10=0),"N.M.",IF(ABS(W10/V10)&gt;=10,"N.M.",W10/V10))))</f>
        <v>0.02106139003197381</v>
      </c>
    </row>
    <row r="11" spans="1:24" s="14" customFormat="1" ht="12.75" hidden="1" outlineLevel="2">
      <c r="A11" s="14" t="s">
        <v>392</v>
      </c>
      <c r="B11" s="14" t="s">
        <v>393</v>
      </c>
      <c r="C11" s="54" t="s">
        <v>394</v>
      </c>
      <c r="D11" s="15"/>
      <c r="E11" s="15"/>
      <c r="F11" s="15">
        <v>4486953.64</v>
      </c>
      <c r="G11" s="15">
        <v>6614258.83</v>
      </c>
      <c r="H11" s="90">
        <f>+F11-G11</f>
        <v>-2127305.1900000004</v>
      </c>
      <c r="I11" s="103">
        <f>IF(G11&lt;0,IF(H11=0,0,IF(OR(G11=0,F11=0),"N.M.",IF(ABS(H11/G11)&gt;=10,"N.M.",H11/(-G11)))),IF(H11=0,0,IF(OR(G11=0,F11=0),"N.M.",IF(ABS(H11/G11)&gt;=10,"N.M.",H11/G11))))</f>
        <v>-0.3216241221694072</v>
      </c>
      <c r="J11" s="104"/>
      <c r="K11" s="15">
        <v>51475240.16</v>
      </c>
      <c r="L11" s="15">
        <v>50923541.92</v>
      </c>
      <c r="M11" s="90">
        <f>+K11-L11</f>
        <v>551698.2399999946</v>
      </c>
      <c r="N11" s="103">
        <f>IF(L11&lt;0,IF(M11=0,0,IF(OR(L11=0,K11=0),"N.M.",IF(ABS(M11/L11)&gt;=10,"N.M.",M11/(-L11)))),IF(M11=0,0,IF(OR(L11=0,K11=0),"N.M.",IF(ABS(M11/L11)&gt;=10,"N.M.",M11/L11))))</f>
        <v>0.010833854425654503</v>
      </c>
      <c r="O11" s="104"/>
      <c r="P11" s="15">
        <v>11469842.56</v>
      </c>
      <c r="Q11" s="15">
        <v>13949694.74</v>
      </c>
      <c r="R11" s="90">
        <f>+P11-Q11</f>
        <v>-2479852.1799999997</v>
      </c>
      <c r="S11" s="103">
        <f>IF(Q11&lt;0,IF(R11=0,0,IF(OR(Q11=0,P11=0),"N.M.",IF(ABS(R11/Q11)&gt;=10,"N.M.",R11/(-Q11)))),IF(R11=0,0,IF(OR(Q11=0,P11=0),"N.M.",IF(ABS(R11/Q11)&gt;=10,"N.M.",R11/Q11))))</f>
        <v>-0.17777107142632712</v>
      </c>
      <c r="T11" s="104"/>
      <c r="U11" s="15">
        <v>51475240.16</v>
      </c>
      <c r="V11" s="15">
        <v>50923541.92</v>
      </c>
      <c r="W11" s="90">
        <f>+U11-V11</f>
        <v>551698.2399999946</v>
      </c>
      <c r="X11" s="103">
        <f>IF(V11&lt;0,IF(W11=0,0,IF(OR(V11=0,U11=0),"N.M.",IF(ABS(W11/V11)&gt;=10,"N.M.",W11/(-V11)))),IF(W11=0,0,IF(OR(V11=0,U11=0),"N.M.",IF(ABS(W11/V11)&gt;=10,"N.M.",W11/V11))))</f>
        <v>0.010833854425654503</v>
      </c>
    </row>
    <row r="12" spans="1:24" s="14" customFormat="1" ht="12.75" hidden="1" outlineLevel="2">
      <c r="A12" s="14" t="s">
        <v>395</v>
      </c>
      <c r="B12" s="14" t="s">
        <v>396</v>
      </c>
      <c r="C12" s="54" t="s">
        <v>397</v>
      </c>
      <c r="D12" s="15"/>
      <c r="E12" s="15"/>
      <c r="F12" s="15">
        <v>7299197.21</v>
      </c>
      <c r="G12" s="15">
        <v>9922544.16</v>
      </c>
      <c r="H12" s="90">
        <f>+F12-G12</f>
        <v>-2623346.95</v>
      </c>
      <c r="I12" s="103">
        <f>IF(G12&lt;0,IF(H12=0,0,IF(OR(G12=0,F12=0),"N.M.",IF(ABS(H12/G12)&gt;=10,"N.M.",H12/(-G12)))),IF(H12=0,0,IF(OR(G12=0,F12=0),"N.M.",IF(ABS(H12/G12)&gt;=10,"N.M.",H12/G12))))</f>
        <v>-0.2643824917983535</v>
      </c>
      <c r="J12" s="104"/>
      <c r="K12" s="15">
        <v>68011510.65</v>
      </c>
      <c r="L12" s="15">
        <v>70531982.3</v>
      </c>
      <c r="M12" s="90">
        <f>+K12-L12</f>
        <v>-2520471.649999991</v>
      </c>
      <c r="N12" s="103">
        <f>IF(L12&lt;0,IF(M12=0,0,IF(OR(L12=0,K12=0),"N.M.",IF(ABS(M12/L12)&gt;=10,"N.M.",M12/(-L12)))),IF(M12=0,0,IF(OR(L12=0,K12=0),"N.M.",IF(ABS(M12/L12)&gt;=10,"N.M.",M12/L12))))</f>
        <v>-0.03573515967946914</v>
      </c>
      <c r="O12" s="104"/>
      <c r="P12" s="15">
        <v>17209533.93</v>
      </c>
      <c r="Q12" s="15">
        <v>18715405.35</v>
      </c>
      <c r="R12" s="90">
        <f>+P12-Q12</f>
        <v>-1505871.4200000018</v>
      </c>
      <c r="S12" s="103">
        <f>IF(Q12&lt;0,IF(R12=0,0,IF(OR(Q12=0,P12=0),"N.M.",IF(ABS(R12/Q12)&gt;=10,"N.M.",R12/(-Q12)))),IF(R12=0,0,IF(OR(Q12=0,P12=0),"N.M.",IF(ABS(R12/Q12)&gt;=10,"N.M.",R12/Q12))))</f>
        <v>-0.08046159791030129</v>
      </c>
      <c r="T12" s="104"/>
      <c r="U12" s="15">
        <v>68011510.65</v>
      </c>
      <c r="V12" s="15">
        <v>70531982.3</v>
      </c>
      <c r="W12" s="90">
        <f>+U12-V12</f>
        <v>-2520471.649999991</v>
      </c>
      <c r="X12" s="103">
        <f>IF(V12&lt;0,IF(W12=0,0,IF(OR(V12=0,U12=0),"N.M.",IF(ABS(W12/V12)&gt;=10,"N.M.",W12/(-V12)))),IF(W12=0,0,IF(OR(V12=0,U12=0),"N.M.",IF(ABS(W12/V12)&gt;=10,"N.M.",W12/V12))))</f>
        <v>-0.03573515967946914</v>
      </c>
    </row>
    <row r="13" spans="1:24" ht="12.75" hidden="1" outlineLevel="1">
      <c r="A13" s="1" t="s">
        <v>281</v>
      </c>
      <c r="B13" s="9" t="s">
        <v>266</v>
      </c>
      <c r="C13" s="66" t="s">
        <v>261</v>
      </c>
      <c r="D13" s="28"/>
      <c r="E13" s="28"/>
      <c r="F13" s="17">
        <v>22574818.67</v>
      </c>
      <c r="G13" s="17">
        <v>33329903.459999997</v>
      </c>
      <c r="H13" s="35">
        <f>+F13-G13</f>
        <v>-10755084.789999995</v>
      </c>
      <c r="I13" s="95">
        <f>IF(G13&lt;0,IF(H13=0,0,IF(OR(G13=0,F13=0),"N.M.",IF(ABS(H13/G13)&gt;=10,"N.M.",H13/(-G13)))),IF(H13=0,0,IF(OR(G13=0,F13=0),"N.M.",IF(ABS(H13/G13)&gt;=10,"N.M.",H13/G13))))</f>
        <v>-0.32268574683714357</v>
      </c>
      <c r="K13" s="17">
        <v>226169378.43</v>
      </c>
      <c r="L13" s="17">
        <v>225937613.8</v>
      </c>
      <c r="M13" s="35">
        <f>+K13-L13</f>
        <v>231764.62999999523</v>
      </c>
      <c r="N13" s="95">
        <f>IF(L13&lt;0,IF(M13=0,0,IF(OR(L13=0,K13=0),"N.M.",IF(ABS(M13/L13)&gt;=10,"N.M.",M13/(-L13)))),IF(M13=0,0,IF(OR(L13=0,K13=0),"N.M.",IF(ABS(M13/L13)&gt;=10,"N.M.",M13/L13))))</f>
        <v>0.0010257903768300983</v>
      </c>
      <c r="P13" s="17">
        <v>54076081.22</v>
      </c>
      <c r="Q13" s="17">
        <v>64291523.93</v>
      </c>
      <c r="R13" s="35">
        <f>+P13-Q13</f>
        <v>-10215442.71</v>
      </c>
      <c r="S13" s="95">
        <f>IF(Q13&lt;0,IF(R13=0,0,IF(OR(Q13=0,P13=0),"N.M.",IF(ABS(R13/Q13)&gt;=10,"N.M.",R13/(-Q13)))),IF(R13=0,0,IF(OR(Q13=0,P13=0),"N.M.",IF(ABS(R13/Q13)&gt;=10,"N.M.",R13/Q13))))</f>
        <v>-0.1588925271256982</v>
      </c>
      <c r="U13" s="17">
        <v>226169378.43</v>
      </c>
      <c r="V13" s="17">
        <v>225937613.8</v>
      </c>
      <c r="W13" s="35">
        <f>+U13-V13</f>
        <v>231764.62999999523</v>
      </c>
      <c r="X13" s="95">
        <f>IF(V13&lt;0,IF(W13=0,0,IF(OR(V13=0,U13=0),"N.M.",IF(ABS(W13/V13)&gt;=10,"N.M.",W13/(-V13)))),IF(W13=0,0,IF(OR(V13=0,U13=0),"N.M.",IF(ABS(W13/V13)&gt;=10,"N.M.",W13/V13))))</f>
        <v>0.0010257903768300983</v>
      </c>
    </row>
    <row r="14" spans="1:24" s="14" customFormat="1" ht="12.75" hidden="1" outlineLevel="2">
      <c r="A14" s="14" t="s">
        <v>398</v>
      </c>
      <c r="B14" s="14" t="s">
        <v>399</v>
      </c>
      <c r="C14" s="54" t="s">
        <v>400</v>
      </c>
      <c r="D14" s="15"/>
      <c r="E14" s="15"/>
      <c r="F14" s="15">
        <v>5626698.57</v>
      </c>
      <c r="G14" s="15">
        <v>7342215.48</v>
      </c>
      <c r="H14" s="90">
        <f aca="true" t="shared" si="0" ref="H14:H20">+F14-G14</f>
        <v>-1715516.9100000001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-0.23365112542297656</v>
      </c>
      <c r="J14" s="104"/>
      <c r="K14" s="15">
        <v>69665430.71</v>
      </c>
      <c r="L14" s="15">
        <v>66702563.23</v>
      </c>
      <c r="M14" s="90">
        <f aca="true" t="shared" si="2" ref="M14:M20">+K14-L14</f>
        <v>2962867.4799999967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0.044419094807250585</v>
      </c>
      <c r="O14" s="104"/>
      <c r="P14" s="15">
        <v>16661492.6</v>
      </c>
      <c r="Q14" s="15">
        <v>19005291.31</v>
      </c>
      <c r="R14" s="90">
        <f aca="true" t="shared" si="4" ref="R14:R20">+P14-Q14</f>
        <v>-2343798.709999999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-0.12332348248546784</v>
      </c>
      <c r="T14" s="104"/>
      <c r="U14" s="15">
        <v>69665430.71</v>
      </c>
      <c r="V14" s="15">
        <v>66702563.23</v>
      </c>
      <c r="W14" s="90">
        <f aca="true" t="shared" si="6" ref="W14:W20">+U14-V14</f>
        <v>2962867.4799999967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0.044419094807250585</v>
      </c>
    </row>
    <row r="15" spans="1:24" s="14" customFormat="1" ht="12.75" hidden="1" outlineLevel="2">
      <c r="A15" s="14" t="s">
        <v>401</v>
      </c>
      <c r="B15" s="14" t="s">
        <v>402</v>
      </c>
      <c r="C15" s="54" t="s">
        <v>403</v>
      </c>
      <c r="D15" s="15"/>
      <c r="E15" s="15"/>
      <c r="F15" s="15">
        <v>4757364.43</v>
      </c>
      <c r="G15" s="15">
        <v>5669972.18</v>
      </c>
      <c r="H15" s="90">
        <f t="shared" si="0"/>
        <v>-912607.75</v>
      </c>
      <c r="I15" s="103">
        <f t="shared" si="1"/>
        <v>-0.16095453752296895</v>
      </c>
      <c r="J15" s="104"/>
      <c r="K15" s="15">
        <v>60359208.77</v>
      </c>
      <c r="L15" s="15">
        <v>57750051.44</v>
      </c>
      <c r="M15" s="90">
        <f t="shared" si="2"/>
        <v>2609157.3300000057</v>
      </c>
      <c r="N15" s="103">
        <f t="shared" si="3"/>
        <v>0.04518017326288992</v>
      </c>
      <c r="O15" s="104"/>
      <c r="P15" s="15">
        <v>14623000.27</v>
      </c>
      <c r="Q15" s="15">
        <v>15613976.48</v>
      </c>
      <c r="R15" s="90">
        <f t="shared" si="4"/>
        <v>-990976.2100000009</v>
      </c>
      <c r="S15" s="103">
        <f t="shared" si="5"/>
        <v>-0.06346725392274966</v>
      </c>
      <c r="T15" s="104"/>
      <c r="U15" s="15">
        <v>60359208.77</v>
      </c>
      <c r="V15" s="15">
        <v>57750051.44</v>
      </c>
      <c r="W15" s="90">
        <f t="shared" si="6"/>
        <v>2609157.3300000057</v>
      </c>
      <c r="X15" s="103">
        <f t="shared" si="7"/>
        <v>0.04518017326288992</v>
      </c>
    </row>
    <row r="16" spans="1:24" s="14" customFormat="1" ht="12.75" hidden="1" outlineLevel="2">
      <c r="A16" s="14" t="s">
        <v>404</v>
      </c>
      <c r="B16" s="14" t="s">
        <v>405</v>
      </c>
      <c r="C16" s="54" t="s">
        <v>406</v>
      </c>
      <c r="D16" s="15"/>
      <c r="E16" s="15"/>
      <c r="F16" s="15">
        <v>3298137.9</v>
      </c>
      <c r="G16" s="15">
        <v>3957320.8200000003</v>
      </c>
      <c r="H16" s="90">
        <f t="shared" si="0"/>
        <v>-659182.9200000004</v>
      </c>
      <c r="I16" s="103">
        <f t="shared" si="1"/>
        <v>-0.1665730300835201</v>
      </c>
      <c r="J16" s="104"/>
      <c r="K16" s="15">
        <v>41324910.69</v>
      </c>
      <c r="L16" s="15">
        <v>38989675.58</v>
      </c>
      <c r="M16" s="90">
        <f t="shared" si="2"/>
        <v>2335235.1099999994</v>
      </c>
      <c r="N16" s="103">
        <f t="shared" si="3"/>
        <v>0.05989367891016444</v>
      </c>
      <c r="O16" s="104"/>
      <c r="P16" s="15">
        <v>10633080.64</v>
      </c>
      <c r="Q16" s="15">
        <v>11209252.69</v>
      </c>
      <c r="R16" s="90">
        <f t="shared" si="4"/>
        <v>-576172.0499999989</v>
      </c>
      <c r="S16" s="103">
        <f t="shared" si="5"/>
        <v>-0.051401468584432355</v>
      </c>
      <c r="T16" s="104"/>
      <c r="U16" s="15">
        <v>41324910.69</v>
      </c>
      <c r="V16" s="15">
        <v>38989675.58</v>
      </c>
      <c r="W16" s="90">
        <f t="shared" si="6"/>
        <v>2335235.1099999994</v>
      </c>
      <c r="X16" s="103">
        <f t="shared" si="7"/>
        <v>0.05989367891016444</v>
      </c>
    </row>
    <row r="17" spans="1:24" s="14" customFormat="1" ht="12.75" hidden="1" outlineLevel="2">
      <c r="A17" s="14" t="s">
        <v>407</v>
      </c>
      <c r="B17" s="14" t="s">
        <v>408</v>
      </c>
      <c r="C17" s="54" t="s">
        <v>409</v>
      </c>
      <c r="D17" s="15"/>
      <c r="E17" s="15"/>
      <c r="F17" s="15">
        <v>1061091.11</v>
      </c>
      <c r="G17" s="15">
        <v>1464766.98</v>
      </c>
      <c r="H17" s="90">
        <f t="shared" si="0"/>
        <v>-403675.8699999999</v>
      </c>
      <c r="I17" s="103">
        <f t="shared" si="1"/>
        <v>-0.27559050382197986</v>
      </c>
      <c r="J17" s="104"/>
      <c r="K17" s="15">
        <v>12907167.46</v>
      </c>
      <c r="L17" s="15">
        <v>12152492.75</v>
      </c>
      <c r="M17" s="90">
        <f t="shared" si="2"/>
        <v>754674.7100000009</v>
      </c>
      <c r="N17" s="103">
        <f t="shared" si="3"/>
        <v>0.062100404050848</v>
      </c>
      <c r="O17" s="104"/>
      <c r="P17" s="15">
        <v>3194354.22</v>
      </c>
      <c r="Q17" s="15">
        <v>3677790.83</v>
      </c>
      <c r="R17" s="90">
        <f t="shared" si="4"/>
        <v>-483436.60999999987</v>
      </c>
      <c r="S17" s="103">
        <f t="shared" si="5"/>
        <v>-0.13144755434609637</v>
      </c>
      <c r="T17" s="104"/>
      <c r="U17" s="15">
        <v>12907167.46</v>
      </c>
      <c r="V17" s="15">
        <v>12152492.75</v>
      </c>
      <c r="W17" s="90">
        <f t="shared" si="6"/>
        <v>754674.7100000009</v>
      </c>
      <c r="X17" s="103">
        <f t="shared" si="7"/>
        <v>0.062100404050848</v>
      </c>
    </row>
    <row r="18" spans="1:24" s="14" customFormat="1" ht="12.75" hidden="1" outlineLevel="2">
      <c r="A18" s="14" t="s">
        <v>410</v>
      </c>
      <c r="B18" s="14" t="s">
        <v>411</v>
      </c>
      <c r="C18" s="54" t="s">
        <v>412</v>
      </c>
      <c r="D18" s="15"/>
      <c r="E18" s="15"/>
      <c r="F18" s="15">
        <v>1064995.22</v>
      </c>
      <c r="G18" s="15">
        <v>1307573.03</v>
      </c>
      <c r="H18" s="90">
        <f t="shared" si="0"/>
        <v>-242577.81000000006</v>
      </c>
      <c r="I18" s="103">
        <f t="shared" si="1"/>
        <v>-0.1855175997320777</v>
      </c>
      <c r="J18" s="104"/>
      <c r="K18" s="15">
        <v>12839229.8</v>
      </c>
      <c r="L18" s="15">
        <v>11644801.74</v>
      </c>
      <c r="M18" s="90">
        <f t="shared" si="2"/>
        <v>1194428.0600000005</v>
      </c>
      <c r="N18" s="103">
        <f t="shared" si="3"/>
        <v>0.1025717815269563</v>
      </c>
      <c r="O18" s="104"/>
      <c r="P18" s="15">
        <v>3169840.86</v>
      </c>
      <c r="Q18" s="15">
        <v>3400076.87</v>
      </c>
      <c r="R18" s="90">
        <f t="shared" si="4"/>
        <v>-230236.01000000024</v>
      </c>
      <c r="S18" s="103">
        <f t="shared" si="5"/>
        <v>-0.06771494257422486</v>
      </c>
      <c r="T18" s="104"/>
      <c r="U18" s="15">
        <v>12839229.8</v>
      </c>
      <c r="V18" s="15">
        <v>11644801.74</v>
      </c>
      <c r="W18" s="90">
        <f t="shared" si="6"/>
        <v>1194428.0600000005</v>
      </c>
      <c r="X18" s="103">
        <f t="shared" si="7"/>
        <v>0.1025717815269563</v>
      </c>
    </row>
    <row r="19" spans="1:24" s="14" customFormat="1" ht="12.75" hidden="1" outlineLevel="2">
      <c r="A19" s="14" t="s">
        <v>413</v>
      </c>
      <c r="B19" s="14" t="s">
        <v>414</v>
      </c>
      <c r="C19" s="54" t="s">
        <v>415</v>
      </c>
      <c r="D19" s="15"/>
      <c r="E19" s="15"/>
      <c r="F19" s="15">
        <v>3562325.2</v>
      </c>
      <c r="G19" s="15">
        <v>4106589.01</v>
      </c>
      <c r="H19" s="90">
        <f t="shared" si="0"/>
        <v>-544263.8099999996</v>
      </c>
      <c r="I19" s="103">
        <f t="shared" si="1"/>
        <v>-0.1325342781258745</v>
      </c>
      <c r="J19" s="104"/>
      <c r="K19" s="15">
        <v>40105577.96</v>
      </c>
      <c r="L19" s="15">
        <v>39446554.94</v>
      </c>
      <c r="M19" s="90">
        <f t="shared" si="2"/>
        <v>659023.0200000033</v>
      </c>
      <c r="N19" s="103">
        <f t="shared" si="3"/>
        <v>0.016706731956755344</v>
      </c>
      <c r="O19" s="104"/>
      <c r="P19" s="15">
        <v>10461104.46</v>
      </c>
      <c r="Q19" s="15">
        <v>10305734.95</v>
      </c>
      <c r="R19" s="90">
        <f t="shared" si="4"/>
        <v>155369.51000000164</v>
      </c>
      <c r="S19" s="103">
        <f t="shared" si="5"/>
        <v>0.015076024248033048</v>
      </c>
      <c r="T19" s="104"/>
      <c r="U19" s="15">
        <v>40105577.96</v>
      </c>
      <c r="V19" s="15">
        <v>39446554.94</v>
      </c>
      <c r="W19" s="90">
        <f t="shared" si="6"/>
        <v>659023.0200000033</v>
      </c>
      <c r="X19" s="103">
        <f t="shared" si="7"/>
        <v>0.016706731956755344</v>
      </c>
    </row>
    <row r="20" spans="1:24" s="14" customFormat="1" ht="12.75" hidden="1" outlineLevel="2">
      <c r="A20" s="14" t="s">
        <v>416</v>
      </c>
      <c r="B20" s="14" t="s">
        <v>417</v>
      </c>
      <c r="C20" s="54" t="s">
        <v>418</v>
      </c>
      <c r="D20" s="15"/>
      <c r="E20" s="15"/>
      <c r="F20" s="15">
        <v>8651311.07</v>
      </c>
      <c r="G20" s="15">
        <v>8153215.5</v>
      </c>
      <c r="H20" s="90">
        <f t="shared" si="0"/>
        <v>498095.5700000003</v>
      </c>
      <c r="I20" s="103">
        <f t="shared" si="1"/>
        <v>0.061091917661197634</v>
      </c>
      <c r="J20" s="104"/>
      <c r="K20" s="15">
        <v>94179489.13</v>
      </c>
      <c r="L20" s="15">
        <v>87003411.51</v>
      </c>
      <c r="M20" s="90">
        <f t="shared" si="2"/>
        <v>7176077.61999999</v>
      </c>
      <c r="N20" s="103">
        <f t="shared" si="3"/>
        <v>0.08248041651993365</v>
      </c>
      <c r="O20" s="104"/>
      <c r="P20" s="15">
        <v>25905196.59</v>
      </c>
      <c r="Q20" s="15">
        <v>23628231</v>
      </c>
      <c r="R20" s="90">
        <f t="shared" si="4"/>
        <v>2276965.59</v>
      </c>
      <c r="S20" s="103">
        <f t="shared" si="5"/>
        <v>0.09636631663199839</v>
      </c>
      <c r="T20" s="104"/>
      <c r="U20" s="15">
        <v>94179489.13</v>
      </c>
      <c r="V20" s="15">
        <v>87003411.51</v>
      </c>
      <c r="W20" s="90">
        <f t="shared" si="6"/>
        <v>7176077.61999999</v>
      </c>
      <c r="X20" s="103">
        <f t="shared" si="7"/>
        <v>0.08248041651993365</v>
      </c>
    </row>
    <row r="21" spans="1:24" ht="12.75" hidden="1" outlineLevel="1">
      <c r="A21" s="1" t="s">
        <v>282</v>
      </c>
      <c r="B21" s="9" t="s">
        <v>266</v>
      </c>
      <c r="C21" s="66" t="s">
        <v>354</v>
      </c>
      <c r="D21" s="28"/>
      <c r="E21" s="28"/>
      <c r="F21" s="17">
        <v>28021923.5</v>
      </c>
      <c r="G21" s="17">
        <v>32001653</v>
      </c>
      <c r="H21" s="35">
        <f aca="true" t="shared" si="8" ref="H21:H26">+F21-G21</f>
        <v>-3979729.5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-0.12436012289740159</v>
      </c>
      <c r="J21" s="106" t="s">
        <v>263</v>
      </c>
      <c r="K21" s="17">
        <v>331381014.52</v>
      </c>
      <c r="L21" s="17">
        <v>313689551.19</v>
      </c>
      <c r="M21" s="35">
        <f aca="true" t="shared" si="10" ref="M21:M26">+K21-L21</f>
        <v>17691463.329999983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0.05639800007008956</v>
      </c>
      <c r="P21" s="17">
        <v>84648069.64</v>
      </c>
      <c r="Q21" s="17">
        <v>86840354.13</v>
      </c>
      <c r="R21" s="35">
        <f aca="true" t="shared" si="12" ref="R21:R26">+P21-Q21</f>
        <v>-2192284.4899999946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-0.025244997121017552</v>
      </c>
      <c r="T21" s="106" t="s">
        <v>264</v>
      </c>
      <c r="U21" s="17">
        <v>331381014.52</v>
      </c>
      <c r="V21" s="17">
        <v>313689551.19</v>
      </c>
      <c r="W21" s="35">
        <f aca="true" t="shared" si="14" ref="W21:W26">+U21-V21</f>
        <v>17691463.329999983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0.05639800007008956</v>
      </c>
    </row>
    <row r="22" spans="1:24" ht="12.75" hidden="1" outlineLevel="1">
      <c r="A22" s="1" t="s">
        <v>283</v>
      </c>
      <c r="B22" s="9" t="s">
        <v>265</v>
      </c>
      <c r="C22" s="66" t="s">
        <v>267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263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264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419</v>
      </c>
      <c r="B23" s="14" t="s">
        <v>420</v>
      </c>
      <c r="C23" s="54" t="s">
        <v>421</v>
      </c>
      <c r="D23" s="15"/>
      <c r="E23" s="15"/>
      <c r="F23" s="15">
        <v>104014.2</v>
      </c>
      <c r="G23" s="15">
        <v>98540.7</v>
      </c>
      <c r="H23" s="90">
        <f t="shared" si="8"/>
        <v>5473.5</v>
      </c>
      <c r="I23" s="103">
        <f t="shared" si="9"/>
        <v>0.055545576599313785</v>
      </c>
      <c r="J23" s="104"/>
      <c r="K23" s="15">
        <v>1312234.4</v>
      </c>
      <c r="L23" s="15">
        <v>1177119.98</v>
      </c>
      <c r="M23" s="90">
        <f t="shared" si="10"/>
        <v>135114.41999999993</v>
      </c>
      <c r="N23" s="103">
        <f t="shared" si="11"/>
        <v>0.114783898239498</v>
      </c>
      <c r="O23" s="104"/>
      <c r="P23" s="15">
        <v>329403.56</v>
      </c>
      <c r="Q23" s="15">
        <v>323326.09</v>
      </c>
      <c r="R23" s="90">
        <f t="shared" si="12"/>
        <v>6077.469999999972</v>
      </c>
      <c r="S23" s="103">
        <f t="shared" si="13"/>
        <v>0.018796720054357417</v>
      </c>
      <c r="T23" s="104"/>
      <c r="U23" s="15">
        <v>1312234.4</v>
      </c>
      <c r="V23" s="15">
        <v>1177119.98</v>
      </c>
      <c r="W23" s="90">
        <f t="shared" si="14"/>
        <v>135114.41999999993</v>
      </c>
      <c r="X23" s="103">
        <f t="shared" si="15"/>
        <v>0.114783898239498</v>
      </c>
    </row>
    <row r="24" spans="1:24" s="14" customFormat="1" ht="12.75" hidden="1" outlineLevel="2">
      <c r="A24" s="14" t="s">
        <v>422</v>
      </c>
      <c r="B24" s="14" t="s">
        <v>423</v>
      </c>
      <c r="C24" s="54" t="s">
        <v>424</v>
      </c>
      <c r="D24" s="15"/>
      <c r="E24" s="15"/>
      <c r="F24" s="15">
        <v>35208.03</v>
      </c>
      <c r="G24" s="15">
        <v>28621.57</v>
      </c>
      <c r="H24" s="90">
        <f t="shared" si="8"/>
        <v>6586.459999999999</v>
      </c>
      <c r="I24" s="103">
        <f t="shared" si="9"/>
        <v>0.2301222469626928</v>
      </c>
      <c r="J24" s="104"/>
      <c r="K24" s="15">
        <v>306463.03</v>
      </c>
      <c r="L24" s="15">
        <v>275180.91000000003</v>
      </c>
      <c r="M24" s="90">
        <f t="shared" si="10"/>
        <v>31282.119999999995</v>
      </c>
      <c r="N24" s="103">
        <f t="shared" si="11"/>
        <v>0.11367837979749391</v>
      </c>
      <c r="O24" s="104"/>
      <c r="P24" s="15">
        <v>100732.12</v>
      </c>
      <c r="Q24" s="15">
        <v>84708.22</v>
      </c>
      <c r="R24" s="90">
        <f t="shared" si="12"/>
        <v>16023.899999999994</v>
      </c>
      <c r="S24" s="103">
        <f t="shared" si="13"/>
        <v>0.18916582121546166</v>
      </c>
      <c r="T24" s="104"/>
      <c r="U24" s="15">
        <v>306463.03</v>
      </c>
      <c r="V24" s="15">
        <v>275180.91000000003</v>
      </c>
      <c r="W24" s="90">
        <f t="shared" si="14"/>
        <v>31282.119999999995</v>
      </c>
      <c r="X24" s="103">
        <f t="shared" si="15"/>
        <v>0.11367837979749391</v>
      </c>
    </row>
    <row r="25" spans="1:24" ht="12.75" hidden="1" outlineLevel="1">
      <c r="A25" s="1" t="s">
        <v>284</v>
      </c>
      <c r="B25" s="9" t="s">
        <v>266</v>
      </c>
      <c r="C25" s="67" t="s">
        <v>262</v>
      </c>
      <c r="D25" s="28"/>
      <c r="E25" s="28"/>
      <c r="F25" s="125">
        <v>139222.22999999998</v>
      </c>
      <c r="G25" s="125">
        <v>127162.26999999999</v>
      </c>
      <c r="H25" s="128">
        <f t="shared" si="8"/>
        <v>12059.959999999992</v>
      </c>
      <c r="I25" s="96">
        <f t="shared" si="9"/>
        <v>0.09483913742653377</v>
      </c>
      <c r="J25" s="106" t="s">
        <v>263</v>
      </c>
      <c r="K25" s="125">
        <v>1618697.43</v>
      </c>
      <c r="L25" s="125">
        <v>1452300.8900000001</v>
      </c>
      <c r="M25" s="128">
        <f t="shared" si="10"/>
        <v>166396.5399999998</v>
      </c>
      <c r="N25" s="96">
        <f t="shared" si="11"/>
        <v>0.11457442541400617</v>
      </c>
      <c r="P25" s="125">
        <v>430135.68</v>
      </c>
      <c r="Q25" s="125">
        <v>408034.31000000006</v>
      </c>
      <c r="R25" s="128">
        <f t="shared" si="12"/>
        <v>22101.369999999937</v>
      </c>
      <c r="S25" s="96">
        <f t="shared" si="13"/>
        <v>0.05416546956553711</v>
      </c>
      <c r="T25" s="106" t="s">
        <v>264</v>
      </c>
      <c r="U25" s="125">
        <v>1618697.43</v>
      </c>
      <c r="V25" s="125">
        <v>1452300.8900000001</v>
      </c>
      <c r="W25" s="128">
        <f t="shared" si="14"/>
        <v>166396.5399999998</v>
      </c>
      <c r="X25" s="96">
        <f t="shared" si="15"/>
        <v>0.11457442541400617</v>
      </c>
    </row>
    <row r="26" spans="1:24" ht="12.75" collapsed="1">
      <c r="A26" s="1" t="s">
        <v>285</v>
      </c>
      <c r="C26" s="62" t="s">
        <v>277</v>
      </c>
      <c r="D26" s="28"/>
      <c r="E26" s="28"/>
      <c r="F26" s="17">
        <v>50735964.4</v>
      </c>
      <c r="G26" s="17">
        <v>65458718.730000004</v>
      </c>
      <c r="H26" s="35">
        <f t="shared" si="8"/>
        <v>-14722754.330000006</v>
      </c>
      <c r="I26" s="95">
        <f t="shared" si="9"/>
        <v>-0.22491662861180486</v>
      </c>
      <c r="J26" s="106" t="s">
        <v>263</v>
      </c>
      <c r="K26" s="17">
        <v>559169090.38</v>
      </c>
      <c r="L26" s="17">
        <v>541079465.88</v>
      </c>
      <c r="M26" s="35">
        <f t="shared" si="10"/>
        <v>18089624.5</v>
      </c>
      <c r="N26" s="95">
        <f t="shared" si="11"/>
        <v>0.033432472752554794</v>
      </c>
      <c r="P26" s="17">
        <v>139154286.54000002</v>
      </c>
      <c r="Q26" s="17">
        <v>151539912.37</v>
      </c>
      <c r="R26" s="35">
        <f t="shared" si="12"/>
        <v>-12385625.829999983</v>
      </c>
      <c r="S26" s="95">
        <f t="shared" si="13"/>
        <v>-0.08173177373733216</v>
      </c>
      <c r="T26" s="106" t="s">
        <v>264</v>
      </c>
      <c r="U26" s="17">
        <v>559169090.38</v>
      </c>
      <c r="V26" s="17">
        <v>541079465.88</v>
      </c>
      <c r="W26" s="35">
        <f t="shared" si="14"/>
        <v>18089624.5</v>
      </c>
      <c r="X26" s="95">
        <f t="shared" si="15"/>
        <v>0.033432472752554794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425</v>
      </c>
      <c r="B28" s="14" t="s">
        <v>426</v>
      </c>
      <c r="C28" s="54" t="s">
        <v>427</v>
      </c>
      <c r="D28" s="15"/>
      <c r="E28" s="15"/>
      <c r="F28" s="15">
        <v>721341.84</v>
      </c>
      <c r="G28" s="15">
        <v>-43019.41</v>
      </c>
      <c r="H28" s="90">
        <f aca="true" t="shared" si="16" ref="H28:H59">+F28-G28</f>
        <v>764361.25</v>
      </c>
      <c r="I28" s="103" t="str">
        <f aca="true" t="shared" si="17" ref="I28:I59">IF(G28&lt;0,IF(H28=0,0,IF(OR(G28=0,F28=0),"N.M.",IF(ABS(H28/G28)&gt;=10,"N.M.",H28/(-G28)))),IF(H28=0,0,IF(OR(G28=0,F28=0),"N.M.",IF(ABS(H28/G28)&gt;=10,"N.M.",H28/G28))))</f>
        <v>N.M.</v>
      </c>
      <c r="J28" s="104"/>
      <c r="K28" s="15">
        <v>10168006.39</v>
      </c>
      <c r="L28" s="15">
        <v>11367912.52</v>
      </c>
      <c r="M28" s="90">
        <f aca="true" t="shared" si="18" ref="M28:M59">+K28-L28</f>
        <v>-1199906.129999999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-0.1055520200290914</v>
      </c>
      <c r="O28" s="104"/>
      <c r="P28" s="15">
        <v>1525816.4100000001</v>
      </c>
      <c r="Q28" s="15">
        <v>1203167.5</v>
      </c>
      <c r="R28" s="90">
        <f aca="true" t="shared" si="20" ref="R28:R59">+P28-Q28</f>
        <v>322648.91000000015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0.26816624451707693</v>
      </c>
      <c r="T28" s="104"/>
      <c r="U28" s="15">
        <v>10168006.39</v>
      </c>
      <c r="V28" s="15">
        <v>11367912.52</v>
      </c>
      <c r="W28" s="90">
        <f aca="true" t="shared" si="22" ref="W28:W59">+U28-V28</f>
        <v>-1199906.129999999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-0.1055520200290914</v>
      </c>
    </row>
    <row r="29" spans="1:24" s="14" customFormat="1" ht="12.75" hidden="1" outlineLevel="2">
      <c r="A29" s="14" t="s">
        <v>428</v>
      </c>
      <c r="B29" s="14" t="s">
        <v>429</v>
      </c>
      <c r="C29" s="54" t="s">
        <v>430</v>
      </c>
      <c r="D29" s="15"/>
      <c r="E29" s="15"/>
      <c r="F29" s="15">
        <v>0</v>
      </c>
      <c r="G29" s="15">
        <v>1043.48</v>
      </c>
      <c r="H29" s="90">
        <f t="shared" si="16"/>
        <v>-1043.48</v>
      </c>
      <c r="I29" s="103" t="str">
        <f t="shared" si="17"/>
        <v>N.M.</v>
      </c>
      <c r="J29" s="104"/>
      <c r="K29" s="15">
        <v>0</v>
      </c>
      <c r="L29" s="15">
        <v>10656.69</v>
      </c>
      <c r="M29" s="90">
        <f t="shared" si="18"/>
        <v>-10656.69</v>
      </c>
      <c r="N29" s="103" t="str">
        <f t="shared" si="19"/>
        <v>N.M.</v>
      </c>
      <c r="O29" s="104"/>
      <c r="P29" s="15">
        <v>0</v>
      </c>
      <c r="Q29" s="15">
        <v>3098.1800000000003</v>
      </c>
      <c r="R29" s="90">
        <f t="shared" si="20"/>
        <v>-3098.1800000000003</v>
      </c>
      <c r="S29" s="103" t="str">
        <f t="shared" si="21"/>
        <v>N.M.</v>
      </c>
      <c r="T29" s="104"/>
      <c r="U29" s="15">
        <v>0</v>
      </c>
      <c r="V29" s="15">
        <v>10656.69</v>
      </c>
      <c r="W29" s="90">
        <f t="shared" si="22"/>
        <v>-10656.69</v>
      </c>
      <c r="X29" s="103" t="str">
        <f t="shared" si="23"/>
        <v>N.M.</v>
      </c>
    </row>
    <row r="30" spans="1:24" s="14" customFormat="1" ht="12.75" hidden="1" outlineLevel="2">
      <c r="A30" s="14" t="s">
        <v>431</v>
      </c>
      <c r="B30" s="14" t="s">
        <v>432</v>
      </c>
      <c r="C30" s="54" t="s">
        <v>433</v>
      </c>
      <c r="D30" s="15"/>
      <c r="E30" s="15"/>
      <c r="F30" s="15">
        <v>0</v>
      </c>
      <c r="G30" s="15">
        <v>25874.38</v>
      </c>
      <c r="H30" s="90">
        <f t="shared" si="16"/>
        <v>-25874.38</v>
      </c>
      <c r="I30" s="103" t="str">
        <f t="shared" si="17"/>
        <v>N.M.</v>
      </c>
      <c r="J30" s="104"/>
      <c r="K30" s="15">
        <v>0</v>
      </c>
      <c r="L30" s="15">
        <v>336642.71</v>
      </c>
      <c r="M30" s="90">
        <f t="shared" si="18"/>
        <v>-336642.71</v>
      </c>
      <c r="N30" s="103" t="str">
        <f t="shared" si="19"/>
        <v>N.M.</v>
      </c>
      <c r="O30" s="104"/>
      <c r="P30" s="15">
        <v>0</v>
      </c>
      <c r="Q30" s="15">
        <v>77623.14</v>
      </c>
      <c r="R30" s="90">
        <f t="shared" si="20"/>
        <v>-77623.14</v>
      </c>
      <c r="S30" s="103" t="str">
        <f t="shared" si="21"/>
        <v>N.M.</v>
      </c>
      <c r="T30" s="104"/>
      <c r="U30" s="15">
        <v>0</v>
      </c>
      <c r="V30" s="15">
        <v>336642.71</v>
      </c>
      <c r="W30" s="90">
        <f t="shared" si="22"/>
        <v>-336642.71</v>
      </c>
      <c r="X30" s="103" t="str">
        <f t="shared" si="23"/>
        <v>N.M.</v>
      </c>
    </row>
    <row r="31" spans="1:24" s="14" customFormat="1" ht="12.75" hidden="1" outlineLevel="2">
      <c r="A31" s="14" t="s">
        <v>434</v>
      </c>
      <c r="B31" s="14" t="s">
        <v>435</v>
      </c>
      <c r="C31" s="54" t="s">
        <v>436</v>
      </c>
      <c r="D31" s="15"/>
      <c r="E31" s="15"/>
      <c r="F31" s="15">
        <v>2894217.0300000003</v>
      </c>
      <c r="G31" s="15">
        <v>4025628.75</v>
      </c>
      <c r="H31" s="90">
        <f t="shared" si="16"/>
        <v>-1131411.7199999997</v>
      </c>
      <c r="I31" s="103">
        <f t="shared" si="17"/>
        <v>-0.28105217601101434</v>
      </c>
      <c r="J31" s="104"/>
      <c r="K31" s="15">
        <v>40479648.8</v>
      </c>
      <c r="L31" s="15">
        <v>59271132.62</v>
      </c>
      <c r="M31" s="90">
        <f t="shared" si="18"/>
        <v>-18791483.82</v>
      </c>
      <c r="N31" s="103">
        <f t="shared" si="19"/>
        <v>-0.3170427658346982</v>
      </c>
      <c r="O31" s="104"/>
      <c r="P31" s="15">
        <v>8310096.23</v>
      </c>
      <c r="Q31" s="15">
        <v>13074406.91</v>
      </c>
      <c r="R31" s="90">
        <f t="shared" si="20"/>
        <v>-4764310.68</v>
      </c>
      <c r="S31" s="103">
        <f t="shared" si="21"/>
        <v>-0.3643997553996887</v>
      </c>
      <c r="T31" s="104"/>
      <c r="U31" s="15">
        <v>40479648.8</v>
      </c>
      <c r="V31" s="15">
        <v>59271132.62</v>
      </c>
      <c r="W31" s="90">
        <f t="shared" si="22"/>
        <v>-18791483.82</v>
      </c>
      <c r="X31" s="103">
        <f t="shared" si="23"/>
        <v>-0.3170427658346982</v>
      </c>
    </row>
    <row r="32" spans="1:24" s="14" customFormat="1" ht="12.75" hidden="1" outlineLevel="2">
      <c r="A32" s="14" t="s">
        <v>437</v>
      </c>
      <c r="B32" s="14" t="s">
        <v>438</v>
      </c>
      <c r="C32" s="54" t="s">
        <v>439</v>
      </c>
      <c r="D32" s="15"/>
      <c r="E32" s="15"/>
      <c r="F32" s="15">
        <v>-2381812.36</v>
      </c>
      <c r="G32" s="15">
        <v>-3880346.01</v>
      </c>
      <c r="H32" s="90">
        <f t="shared" si="16"/>
        <v>1498533.65</v>
      </c>
      <c r="I32" s="103">
        <f t="shared" si="17"/>
        <v>0.38618557369320783</v>
      </c>
      <c r="J32" s="104"/>
      <c r="K32" s="15">
        <v>-34253852.36</v>
      </c>
      <c r="L32" s="15">
        <v>-50334600.77</v>
      </c>
      <c r="M32" s="90">
        <f t="shared" si="18"/>
        <v>16080748.410000004</v>
      </c>
      <c r="N32" s="103">
        <f t="shared" si="19"/>
        <v>0.31947702304185777</v>
      </c>
      <c r="O32" s="104"/>
      <c r="P32" s="15">
        <v>-6753309.71</v>
      </c>
      <c r="Q32" s="15">
        <v>-10775475.06</v>
      </c>
      <c r="R32" s="90">
        <f t="shared" si="20"/>
        <v>4022165.3500000006</v>
      </c>
      <c r="S32" s="103">
        <f t="shared" si="21"/>
        <v>0.3732703502726125</v>
      </c>
      <c r="T32" s="104"/>
      <c r="U32" s="15">
        <v>-34253852.36</v>
      </c>
      <c r="V32" s="15">
        <v>-50334600.77</v>
      </c>
      <c r="W32" s="90">
        <f t="shared" si="22"/>
        <v>16080748.410000004</v>
      </c>
      <c r="X32" s="103">
        <f t="shared" si="23"/>
        <v>0.31947702304185777</v>
      </c>
    </row>
    <row r="33" spans="1:24" s="14" customFormat="1" ht="12.75" hidden="1" outlineLevel="2">
      <c r="A33" s="14" t="s">
        <v>440</v>
      </c>
      <c r="B33" s="14" t="s">
        <v>441</v>
      </c>
      <c r="C33" s="54" t="s">
        <v>442</v>
      </c>
      <c r="D33" s="15"/>
      <c r="E33" s="15"/>
      <c r="F33" s="15">
        <v>251129.42</v>
      </c>
      <c r="G33" s="15">
        <v>311958.66000000003</v>
      </c>
      <c r="H33" s="90">
        <f t="shared" si="16"/>
        <v>-60829.24000000002</v>
      </c>
      <c r="I33" s="103">
        <f t="shared" si="17"/>
        <v>-0.19499134917427846</v>
      </c>
      <c r="J33" s="104"/>
      <c r="K33" s="15">
        <v>2654723.92</v>
      </c>
      <c r="L33" s="15">
        <v>2640580.39</v>
      </c>
      <c r="M33" s="90">
        <f t="shared" si="18"/>
        <v>14143.529999999795</v>
      </c>
      <c r="N33" s="103">
        <f t="shared" si="19"/>
        <v>0.0053562201906679294</v>
      </c>
      <c r="O33" s="104"/>
      <c r="P33" s="15">
        <v>638382.08</v>
      </c>
      <c r="Q33" s="15">
        <v>636462.81</v>
      </c>
      <c r="R33" s="90">
        <f t="shared" si="20"/>
        <v>1919.2699999999022</v>
      </c>
      <c r="S33" s="103">
        <f t="shared" si="21"/>
        <v>0.0030155257618271554</v>
      </c>
      <c r="T33" s="104"/>
      <c r="U33" s="15">
        <v>2654723.92</v>
      </c>
      <c r="V33" s="15">
        <v>2640580.39</v>
      </c>
      <c r="W33" s="90">
        <f t="shared" si="22"/>
        <v>14143.529999999795</v>
      </c>
      <c r="X33" s="103">
        <f t="shared" si="23"/>
        <v>0.0053562201906679294</v>
      </c>
    </row>
    <row r="34" spans="1:24" s="14" customFormat="1" ht="12.75" hidden="1" outlineLevel="2">
      <c r="A34" s="14" t="s">
        <v>443</v>
      </c>
      <c r="B34" s="14" t="s">
        <v>444</v>
      </c>
      <c r="C34" s="54" t="s">
        <v>445</v>
      </c>
      <c r="D34" s="15"/>
      <c r="E34" s="15"/>
      <c r="F34" s="15">
        <v>2260473.98</v>
      </c>
      <c r="G34" s="15">
        <v>3543549.6</v>
      </c>
      <c r="H34" s="90">
        <f t="shared" si="16"/>
        <v>-1283075.62</v>
      </c>
      <c r="I34" s="103">
        <f t="shared" si="17"/>
        <v>-0.36208767050981877</v>
      </c>
      <c r="J34" s="104"/>
      <c r="K34" s="15">
        <v>21812320.01</v>
      </c>
      <c r="L34" s="15">
        <v>27232713.35</v>
      </c>
      <c r="M34" s="90">
        <f t="shared" si="18"/>
        <v>-5420393.34</v>
      </c>
      <c r="N34" s="103">
        <f t="shared" si="19"/>
        <v>-0.19903978242403084</v>
      </c>
      <c r="O34" s="104"/>
      <c r="P34" s="15">
        <v>6437315.52</v>
      </c>
      <c r="Q34" s="15">
        <v>8025965.95</v>
      </c>
      <c r="R34" s="90">
        <f t="shared" si="20"/>
        <v>-1588650.4300000006</v>
      </c>
      <c r="S34" s="103">
        <f t="shared" si="21"/>
        <v>-0.1979388449810207</v>
      </c>
      <c r="T34" s="104"/>
      <c r="U34" s="15">
        <v>21812320.01</v>
      </c>
      <c r="V34" s="15">
        <v>27232713.35</v>
      </c>
      <c r="W34" s="90">
        <f t="shared" si="22"/>
        <v>-5420393.34</v>
      </c>
      <c r="X34" s="103">
        <f t="shared" si="23"/>
        <v>-0.19903978242403084</v>
      </c>
    </row>
    <row r="35" spans="1:24" s="14" customFormat="1" ht="12.75" hidden="1" outlineLevel="2">
      <c r="A35" s="14" t="s">
        <v>446</v>
      </c>
      <c r="B35" s="14" t="s">
        <v>447</v>
      </c>
      <c r="C35" s="54" t="s">
        <v>448</v>
      </c>
      <c r="D35" s="15"/>
      <c r="E35" s="15"/>
      <c r="F35" s="15">
        <v>265765.54</v>
      </c>
      <c r="G35" s="15">
        <v>300469.58</v>
      </c>
      <c r="H35" s="90">
        <f t="shared" si="16"/>
        <v>-34704.04000000004</v>
      </c>
      <c r="I35" s="103">
        <f t="shared" si="17"/>
        <v>-0.11549934605692874</v>
      </c>
      <c r="J35" s="104"/>
      <c r="K35" s="15">
        <v>3413741.59</v>
      </c>
      <c r="L35" s="15">
        <v>2882977.75</v>
      </c>
      <c r="M35" s="90">
        <f t="shared" si="18"/>
        <v>530763.8399999999</v>
      </c>
      <c r="N35" s="103">
        <f t="shared" si="19"/>
        <v>0.18410264872838503</v>
      </c>
      <c r="O35" s="104"/>
      <c r="P35" s="15">
        <v>693446.12</v>
      </c>
      <c r="Q35" s="15">
        <v>713323.25</v>
      </c>
      <c r="R35" s="90">
        <f t="shared" si="20"/>
        <v>-19877.130000000005</v>
      </c>
      <c r="S35" s="103">
        <f t="shared" si="21"/>
        <v>-0.027865529407600276</v>
      </c>
      <c r="T35" s="104"/>
      <c r="U35" s="15">
        <v>3413741.59</v>
      </c>
      <c r="V35" s="15">
        <v>2882977.75</v>
      </c>
      <c r="W35" s="90">
        <f t="shared" si="22"/>
        <v>530763.8399999999</v>
      </c>
      <c r="X35" s="103">
        <f t="shared" si="23"/>
        <v>0.18410264872838503</v>
      </c>
    </row>
    <row r="36" spans="1:24" s="14" customFormat="1" ht="12.75" hidden="1" outlineLevel="2">
      <c r="A36" s="14" t="s">
        <v>449</v>
      </c>
      <c r="B36" s="14" t="s">
        <v>450</v>
      </c>
      <c r="C36" s="54" t="s">
        <v>451</v>
      </c>
      <c r="D36" s="15"/>
      <c r="E36" s="15"/>
      <c r="F36" s="15">
        <v>-4494</v>
      </c>
      <c r="G36" s="15">
        <v>-3484</v>
      </c>
      <c r="H36" s="90">
        <f t="shared" si="16"/>
        <v>-1010</v>
      </c>
      <c r="I36" s="103">
        <f t="shared" si="17"/>
        <v>-0.2898966704936854</v>
      </c>
      <c r="J36" s="104"/>
      <c r="K36" s="15">
        <v>-35739.24</v>
      </c>
      <c r="L36" s="15">
        <v>-33007</v>
      </c>
      <c r="M36" s="90">
        <f t="shared" si="18"/>
        <v>-2732.239999999998</v>
      </c>
      <c r="N36" s="103">
        <f t="shared" si="19"/>
        <v>-0.0827775926318659</v>
      </c>
      <c r="O36" s="104"/>
      <c r="P36" s="15">
        <v>-11732</v>
      </c>
      <c r="Q36" s="15">
        <v>-5458</v>
      </c>
      <c r="R36" s="90">
        <f t="shared" si="20"/>
        <v>-6274</v>
      </c>
      <c r="S36" s="103">
        <f t="shared" si="21"/>
        <v>-1.1495053133015756</v>
      </c>
      <c r="T36" s="104"/>
      <c r="U36" s="15">
        <v>-35739.24</v>
      </c>
      <c r="V36" s="15">
        <v>-33007</v>
      </c>
      <c r="W36" s="90">
        <f t="shared" si="22"/>
        <v>-2732.239999999998</v>
      </c>
      <c r="X36" s="103">
        <f t="shared" si="23"/>
        <v>-0.0827775926318659</v>
      </c>
    </row>
    <row r="37" spans="1:24" s="14" customFormat="1" ht="12.75" hidden="1" outlineLevel="2">
      <c r="A37" s="14" t="s">
        <v>452</v>
      </c>
      <c r="B37" s="14" t="s">
        <v>453</v>
      </c>
      <c r="C37" s="54" t="s">
        <v>454</v>
      </c>
      <c r="D37" s="15"/>
      <c r="E37" s="15"/>
      <c r="F37" s="15">
        <v>-2280.18</v>
      </c>
      <c r="G37" s="15">
        <v>789.46</v>
      </c>
      <c r="H37" s="90">
        <f t="shared" si="16"/>
        <v>-3069.64</v>
      </c>
      <c r="I37" s="103">
        <f t="shared" si="17"/>
        <v>-3.8882780634864336</v>
      </c>
      <c r="J37" s="104"/>
      <c r="K37" s="15">
        <v>61155.72</v>
      </c>
      <c r="L37" s="15">
        <v>49133.32</v>
      </c>
      <c r="M37" s="90">
        <f t="shared" si="18"/>
        <v>12022.400000000001</v>
      </c>
      <c r="N37" s="103">
        <f t="shared" si="19"/>
        <v>0.24468934726983646</v>
      </c>
      <c r="O37" s="104"/>
      <c r="P37" s="15">
        <v>6333.3</v>
      </c>
      <c r="Q37" s="15">
        <v>4921.35</v>
      </c>
      <c r="R37" s="90">
        <f t="shared" si="20"/>
        <v>1411.9499999999998</v>
      </c>
      <c r="S37" s="103">
        <f t="shared" si="21"/>
        <v>0.2869029839373342</v>
      </c>
      <c r="T37" s="104"/>
      <c r="U37" s="15">
        <v>61155.72</v>
      </c>
      <c r="V37" s="15">
        <v>49133.32</v>
      </c>
      <c r="W37" s="90">
        <f t="shared" si="22"/>
        <v>12022.400000000001</v>
      </c>
      <c r="X37" s="103">
        <f t="shared" si="23"/>
        <v>0.24468934726983646</v>
      </c>
    </row>
    <row r="38" spans="1:24" s="14" customFormat="1" ht="12.75" hidden="1" outlineLevel="2">
      <c r="A38" s="14" t="s">
        <v>455</v>
      </c>
      <c r="B38" s="14" t="s">
        <v>456</v>
      </c>
      <c r="C38" s="54" t="s">
        <v>457</v>
      </c>
      <c r="D38" s="15"/>
      <c r="E38" s="15"/>
      <c r="F38" s="15">
        <v>-1073439.67</v>
      </c>
      <c r="G38" s="15">
        <v>-514391.69</v>
      </c>
      <c r="H38" s="90">
        <f t="shared" si="16"/>
        <v>-559047.98</v>
      </c>
      <c r="I38" s="103">
        <f t="shared" si="17"/>
        <v>-1.086813785813686</v>
      </c>
      <c r="J38" s="104"/>
      <c r="K38" s="15">
        <v>-4711774.14</v>
      </c>
      <c r="L38" s="15">
        <v>-9262685.87</v>
      </c>
      <c r="M38" s="90">
        <f t="shared" si="18"/>
        <v>4550911.7299999995</v>
      </c>
      <c r="N38" s="103">
        <f t="shared" si="19"/>
        <v>0.4913166433441837</v>
      </c>
      <c r="O38" s="104"/>
      <c r="P38" s="15">
        <v>-2915650.7800000003</v>
      </c>
      <c r="Q38" s="15">
        <v>-2764367.3</v>
      </c>
      <c r="R38" s="90">
        <f t="shared" si="20"/>
        <v>-151283.48000000045</v>
      </c>
      <c r="S38" s="103">
        <f t="shared" si="21"/>
        <v>-0.05472625869941395</v>
      </c>
      <c r="T38" s="104"/>
      <c r="U38" s="15">
        <v>-4711774.14</v>
      </c>
      <c r="V38" s="15">
        <v>-9262685.87</v>
      </c>
      <c r="W38" s="90">
        <f t="shared" si="22"/>
        <v>4550911.7299999995</v>
      </c>
      <c r="X38" s="103">
        <f t="shared" si="23"/>
        <v>0.4913166433441837</v>
      </c>
    </row>
    <row r="39" spans="1:24" s="14" customFormat="1" ht="12.75" hidden="1" outlineLevel="2">
      <c r="A39" s="14" t="s">
        <v>458</v>
      </c>
      <c r="B39" s="14" t="s">
        <v>459</v>
      </c>
      <c r="C39" s="54" t="s">
        <v>460</v>
      </c>
      <c r="D39" s="15"/>
      <c r="E39" s="15"/>
      <c r="F39" s="15">
        <v>-367134.64</v>
      </c>
      <c r="G39" s="15">
        <v>-79536.36</v>
      </c>
      <c r="H39" s="90">
        <f t="shared" si="16"/>
        <v>-287598.28</v>
      </c>
      <c r="I39" s="103">
        <f t="shared" si="17"/>
        <v>-3.6159346492597852</v>
      </c>
      <c r="J39" s="104"/>
      <c r="K39" s="15">
        <v>7183409.51</v>
      </c>
      <c r="L39" s="15">
        <v>3658345.98</v>
      </c>
      <c r="M39" s="90">
        <f t="shared" si="18"/>
        <v>3525063.53</v>
      </c>
      <c r="N39" s="103">
        <f t="shared" si="19"/>
        <v>0.9635675655805522</v>
      </c>
      <c r="O39" s="104"/>
      <c r="P39" s="15">
        <v>-1006549.31</v>
      </c>
      <c r="Q39" s="15">
        <v>-443515.86</v>
      </c>
      <c r="R39" s="90">
        <f t="shared" si="20"/>
        <v>-563033.4500000001</v>
      </c>
      <c r="S39" s="103">
        <f t="shared" si="21"/>
        <v>-1.2694776010941302</v>
      </c>
      <c r="T39" s="104"/>
      <c r="U39" s="15">
        <v>7183409.51</v>
      </c>
      <c r="V39" s="15">
        <v>3658345.98</v>
      </c>
      <c r="W39" s="90">
        <f t="shared" si="22"/>
        <v>3525063.53</v>
      </c>
      <c r="X39" s="103">
        <f t="shared" si="23"/>
        <v>0.9635675655805522</v>
      </c>
    </row>
    <row r="40" spans="1:24" s="14" customFormat="1" ht="12.75" hidden="1" outlineLevel="2">
      <c r="A40" s="14" t="s">
        <v>461</v>
      </c>
      <c r="B40" s="14" t="s">
        <v>462</v>
      </c>
      <c r="C40" s="54" t="s">
        <v>463</v>
      </c>
      <c r="D40" s="15"/>
      <c r="E40" s="15"/>
      <c r="F40" s="15">
        <v>-880792.16</v>
      </c>
      <c r="G40" s="15">
        <v>-2762702.7199999997</v>
      </c>
      <c r="H40" s="90">
        <f t="shared" si="16"/>
        <v>1881910.5599999996</v>
      </c>
      <c r="I40" s="103">
        <f t="shared" si="17"/>
        <v>0.6811846046179011</v>
      </c>
      <c r="J40" s="104"/>
      <c r="K40" s="15">
        <v>-10219326.33</v>
      </c>
      <c r="L40" s="15">
        <v>-10951724.51</v>
      </c>
      <c r="M40" s="90">
        <f t="shared" si="18"/>
        <v>732398.1799999997</v>
      </c>
      <c r="N40" s="103">
        <f t="shared" si="19"/>
        <v>0.0668751464055956</v>
      </c>
      <c r="O40" s="104"/>
      <c r="P40" s="15">
        <v>-1880039.22</v>
      </c>
      <c r="Q40" s="15">
        <v>-3159850.24</v>
      </c>
      <c r="R40" s="90">
        <f t="shared" si="20"/>
        <v>1279811.0200000003</v>
      </c>
      <c r="S40" s="103">
        <f t="shared" si="21"/>
        <v>0.4050226823407935</v>
      </c>
      <c r="T40" s="104"/>
      <c r="U40" s="15">
        <v>-10219326.33</v>
      </c>
      <c r="V40" s="15">
        <v>-10951724.51</v>
      </c>
      <c r="W40" s="90">
        <f t="shared" si="22"/>
        <v>732398.1799999997</v>
      </c>
      <c r="X40" s="103">
        <f t="shared" si="23"/>
        <v>0.0668751464055956</v>
      </c>
    </row>
    <row r="41" spans="1:24" s="14" customFormat="1" ht="12.75" hidden="1" outlineLevel="2">
      <c r="A41" s="14" t="s">
        <v>464</v>
      </c>
      <c r="B41" s="14" t="s">
        <v>465</v>
      </c>
      <c r="C41" s="54" t="s">
        <v>466</v>
      </c>
      <c r="D41" s="15"/>
      <c r="E41" s="15"/>
      <c r="F41" s="15">
        <v>318588.28</v>
      </c>
      <c r="G41" s="15">
        <v>38459.68</v>
      </c>
      <c r="H41" s="90">
        <f t="shared" si="16"/>
        <v>280128.60000000003</v>
      </c>
      <c r="I41" s="103">
        <f t="shared" si="17"/>
        <v>7.283695548168889</v>
      </c>
      <c r="J41" s="104"/>
      <c r="K41" s="15">
        <v>1354878.85</v>
      </c>
      <c r="L41" s="15">
        <v>1182745.1400000001</v>
      </c>
      <c r="M41" s="90">
        <f t="shared" si="18"/>
        <v>172133.70999999996</v>
      </c>
      <c r="N41" s="103">
        <f t="shared" si="19"/>
        <v>0.14553744858338621</v>
      </c>
      <c r="O41" s="104"/>
      <c r="P41" s="15">
        <v>695831.39</v>
      </c>
      <c r="Q41" s="15">
        <v>510609</v>
      </c>
      <c r="R41" s="90">
        <f t="shared" si="20"/>
        <v>185222.39</v>
      </c>
      <c r="S41" s="103">
        <f t="shared" si="21"/>
        <v>0.36274799308276984</v>
      </c>
      <c r="T41" s="104"/>
      <c r="U41" s="15">
        <v>1354878.85</v>
      </c>
      <c r="V41" s="15">
        <v>1182745.1400000001</v>
      </c>
      <c r="W41" s="90">
        <f t="shared" si="22"/>
        <v>172133.70999999996</v>
      </c>
      <c r="X41" s="103">
        <f t="shared" si="23"/>
        <v>0.14553744858338621</v>
      </c>
    </row>
    <row r="42" spans="1:24" s="14" customFormat="1" ht="12.75" hidden="1" outlineLevel="2">
      <c r="A42" s="14" t="s">
        <v>467</v>
      </c>
      <c r="B42" s="14" t="s">
        <v>468</v>
      </c>
      <c r="C42" s="54" t="s">
        <v>469</v>
      </c>
      <c r="D42" s="15"/>
      <c r="E42" s="15"/>
      <c r="F42" s="15">
        <v>349296.59</v>
      </c>
      <c r="G42" s="15">
        <v>463569.03</v>
      </c>
      <c r="H42" s="90">
        <f t="shared" si="16"/>
        <v>-114272.44</v>
      </c>
      <c r="I42" s="103">
        <f t="shared" si="17"/>
        <v>-0.24650576851520903</v>
      </c>
      <c r="J42" s="104"/>
      <c r="K42" s="15">
        <v>4822484.28</v>
      </c>
      <c r="L42" s="15">
        <v>4390783.551</v>
      </c>
      <c r="M42" s="90">
        <f t="shared" si="18"/>
        <v>431700.7290000003</v>
      </c>
      <c r="N42" s="103">
        <f t="shared" si="19"/>
        <v>0.09831974725824974</v>
      </c>
      <c r="O42" s="104"/>
      <c r="P42" s="15">
        <v>1042578.88</v>
      </c>
      <c r="Q42" s="15">
        <v>1389729.6</v>
      </c>
      <c r="R42" s="90">
        <f t="shared" si="20"/>
        <v>-347150.7200000001</v>
      </c>
      <c r="S42" s="103">
        <f t="shared" si="21"/>
        <v>-0.24979731308881964</v>
      </c>
      <c r="T42" s="104"/>
      <c r="U42" s="15">
        <v>4822484.28</v>
      </c>
      <c r="V42" s="15">
        <v>4390783.551</v>
      </c>
      <c r="W42" s="90">
        <f t="shared" si="22"/>
        <v>431700.7290000003</v>
      </c>
      <c r="X42" s="103">
        <f t="shared" si="23"/>
        <v>0.09831974725824974</v>
      </c>
    </row>
    <row r="43" spans="1:24" s="14" customFormat="1" ht="12.75" hidden="1" outlineLevel="2">
      <c r="A43" s="14" t="s">
        <v>470</v>
      </c>
      <c r="B43" s="14" t="s">
        <v>471</v>
      </c>
      <c r="C43" s="54" t="s">
        <v>472</v>
      </c>
      <c r="D43" s="15"/>
      <c r="E43" s="15"/>
      <c r="F43" s="15">
        <v>26289.53</v>
      </c>
      <c r="G43" s="15">
        <v>186352.57</v>
      </c>
      <c r="H43" s="90">
        <f t="shared" si="16"/>
        <v>-160063.04</v>
      </c>
      <c r="I43" s="103">
        <f t="shared" si="17"/>
        <v>-0.8589258522165807</v>
      </c>
      <c r="J43" s="104"/>
      <c r="K43" s="15">
        <v>845239.59</v>
      </c>
      <c r="L43" s="15">
        <v>1249434.76</v>
      </c>
      <c r="M43" s="90">
        <f t="shared" si="18"/>
        <v>-404195.17000000004</v>
      </c>
      <c r="N43" s="103">
        <f t="shared" si="19"/>
        <v>-0.3235024212068504</v>
      </c>
      <c r="O43" s="104"/>
      <c r="P43" s="15">
        <v>57345.05</v>
      </c>
      <c r="Q43" s="15">
        <v>202821.67</v>
      </c>
      <c r="R43" s="90">
        <f t="shared" si="20"/>
        <v>-145476.62</v>
      </c>
      <c r="S43" s="103">
        <f t="shared" si="21"/>
        <v>-0.7172636927799677</v>
      </c>
      <c r="T43" s="104"/>
      <c r="U43" s="15">
        <v>845239.59</v>
      </c>
      <c r="V43" s="15">
        <v>1249434.76</v>
      </c>
      <c r="W43" s="90">
        <f t="shared" si="22"/>
        <v>-404195.17000000004</v>
      </c>
      <c r="X43" s="103">
        <f t="shared" si="23"/>
        <v>-0.3235024212068504</v>
      </c>
    </row>
    <row r="44" spans="1:24" s="14" customFormat="1" ht="12.75" hidden="1" outlineLevel="2">
      <c r="A44" s="14" t="s">
        <v>473</v>
      </c>
      <c r="B44" s="14" t="s">
        <v>474</v>
      </c>
      <c r="C44" s="54" t="s">
        <v>475</v>
      </c>
      <c r="D44" s="15"/>
      <c r="E44" s="15"/>
      <c r="F44" s="15">
        <v>544089.16</v>
      </c>
      <c r="G44" s="15">
        <v>2646580.98</v>
      </c>
      <c r="H44" s="90">
        <f t="shared" si="16"/>
        <v>-2102491.82</v>
      </c>
      <c r="I44" s="103">
        <f t="shared" si="17"/>
        <v>-0.7944180948508138</v>
      </c>
      <c r="J44" s="104"/>
      <c r="K44" s="15">
        <v>7630823.49</v>
      </c>
      <c r="L44" s="15">
        <v>10517043.93</v>
      </c>
      <c r="M44" s="90">
        <f t="shared" si="18"/>
        <v>-2886220.4399999995</v>
      </c>
      <c r="N44" s="103">
        <f t="shared" si="19"/>
        <v>-0.2744326694088459</v>
      </c>
      <c r="O44" s="104"/>
      <c r="P44" s="15">
        <v>1210540.3900000001</v>
      </c>
      <c r="Q44" s="15">
        <v>3222434.32</v>
      </c>
      <c r="R44" s="90">
        <f t="shared" si="20"/>
        <v>-2011893.9299999997</v>
      </c>
      <c r="S44" s="103">
        <f t="shared" si="21"/>
        <v>-0.6243397786304609</v>
      </c>
      <c r="T44" s="104"/>
      <c r="U44" s="15">
        <v>7630823.49</v>
      </c>
      <c r="V44" s="15">
        <v>10517043.93</v>
      </c>
      <c r="W44" s="90">
        <f t="shared" si="22"/>
        <v>-2886220.4399999995</v>
      </c>
      <c r="X44" s="103">
        <f t="shared" si="23"/>
        <v>-0.2744326694088459</v>
      </c>
    </row>
    <row r="45" spans="1:24" s="14" customFormat="1" ht="12.75" hidden="1" outlineLevel="2">
      <c r="A45" s="14" t="s">
        <v>476</v>
      </c>
      <c r="B45" s="14" t="s">
        <v>477</v>
      </c>
      <c r="C45" s="54" t="s">
        <v>478</v>
      </c>
      <c r="D45" s="15"/>
      <c r="E45" s="15"/>
      <c r="F45" s="15">
        <v>1399229.28</v>
      </c>
      <c r="G45" s="15">
        <v>1339400.74</v>
      </c>
      <c r="H45" s="90">
        <f t="shared" si="16"/>
        <v>59828.54000000004</v>
      </c>
      <c r="I45" s="103">
        <f t="shared" si="17"/>
        <v>0.04466814017140235</v>
      </c>
      <c r="J45" s="104"/>
      <c r="K45" s="15">
        <v>40075869.79</v>
      </c>
      <c r="L45" s="15">
        <v>37031603.68</v>
      </c>
      <c r="M45" s="90">
        <f t="shared" si="18"/>
        <v>3044266.1099999994</v>
      </c>
      <c r="N45" s="103">
        <f t="shared" si="19"/>
        <v>0.08220724482542852</v>
      </c>
      <c r="O45" s="104"/>
      <c r="P45" s="15">
        <v>3943125.76</v>
      </c>
      <c r="Q45" s="15">
        <v>3319039.68</v>
      </c>
      <c r="R45" s="90">
        <f t="shared" si="20"/>
        <v>624086.0799999996</v>
      </c>
      <c r="S45" s="103">
        <f t="shared" si="21"/>
        <v>0.18803212379792927</v>
      </c>
      <c r="T45" s="104"/>
      <c r="U45" s="15">
        <v>40075869.79</v>
      </c>
      <c r="V45" s="15">
        <v>37031603.68</v>
      </c>
      <c r="W45" s="90">
        <f t="shared" si="22"/>
        <v>3044266.1099999994</v>
      </c>
      <c r="X45" s="103">
        <f t="shared" si="23"/>
        <v>0.08220724482542852</v>
      </c>
    </row>
    <row r="46" spans="1:24" s="14" customFormat="1" ht="12.75" hidden="1" outlineLevel="2">
      <c r="A46" s="14" t="s">
        <v>479</v>
      </c>
      <c r="B46" s="14" t="s">
        <v>480</v>
      </c>
      <c r="C46" s="54" t="s">
        <v>481</v>
      </c>
      <c r="D46" s="15"/>
      <c r="E46" s="15"/>
      <c r="F46" s="15">
        <v>-18.07</v>
      </c>
      <c r="G46" s="15">
        <v>-4443.5</v>
      </c>
      <c r="H46" s="90">
        <f t="shared" si="16"/>
        <v>4425.43</v>
      </c>
      <c r="I46" s="103">
        <f t="shared" si="17"/>
        <v>0.995933385844492</v>
      </c>
      <c r="J46" s="104"/>
      <c r="K46" s="15">
        <v>-2149.63</v>
      </c>
      <c r="L46" s="15">
        <v>-7896.59</v>
      </c>
      <c r="M46" s="90">
        <f t="shared" si="18"/>
        <v>5746.96</v>
      </c>
      <c r="N46" s="103">
        <f t="shared" si="19"/>
        <v>0.7277774330438835</v>
      </c>
      <c r="O46" s="104"/>
      <c r="P46" s="15">
        <v>-210.35</v>
      </c>
      <c r="Q46" s="15">
        <v>-4590.2</v>
      </c>
      <c r="R46" s="90">
        <f t="shared" si="20"/>
        <v>4379.849999999999</v>
      </c>
      <c r="S46" s="103">
        <f t="shared" si="21"/>
        <v>0.9541741100605637</v>
      </c>
      <c r="T46" s="104"/>
      <c r="U46" s="15">
        <v>-2149.63</v>
      </c>
      <c r="V46" s="15">
        <v>-7896.59</v>
      </c>
      <c r="W46" s="90">
        <f t="shared" si="22"/>
        <v>5746.96</v>
      </c>
      <c r="X46" s="103">
        <f t="shared" si="23"/>
        <v>0.7277774330438835</v>
      </c>
    </row>
    <row r="47" spans="1:24" s="14" customFormat="1" ht="12.75" hidden="1" outlineLevel="2">
      <c r="A47" s="14" t="s">
        <v>482</v>
      </c>
      <c r="B47" s="14" t="s">
        <v>483</v>
      </c>
      <c r="C47" s="54" t="s">
        <v>484</v>
      </c>
      <c r="D47" s="15"/>
      <c r="E47" s="15"/>
      <c r="F47" s="15">
        <v>-395.13</v>
      </c>
      <c r="G47" s="15">
        <v>5178.2</v>
      </c>
      <c r="H47" s="90">
        <f t="shared" si="16"/>
        <v>-5573.33</v>
      </c>
      <c r="I47" s="103">
        <f t="shared" si="17"/>
        <v>-1.0763064385307637</v>
      </c>
      <c r="J47" s="104"/>
      <c r="K47" s="15">
        <v>-1529.6100000000001</v>
      </c>
      <c r="L47" s="15">
        <v>22623.71</v>
      </c>
      <c r="M47" s="90">
        <f t="shared" si="18"/>
        <v>-24153.32</v>
      </c>
      <c r="N47" s="103">
        <f t="shared" si="19"/>
        <v>-1.0676109267666531</v>
      </c>
      <c r="O47" s="104"/>
      <c r="P47" s="15">
        <v>-3172.79</v>
      </c>
      <c r="Q47" s="15">
        <v>13566.75</v>
      </c>
      <c r="R47" s="90">
        <f t="shared" si="20"/>
        <v>-16739.54</v>
      </c>
      <c r="S47" s="103">
        <f t="shared" si="21"/>
        <v>-1.2338651482484753</v>
      </c>
      <c r="T47" s="104"/>
      <c r="U47" s="15">
        <v>-1529.6100000000001</v>
      </c>
      <c r="V47" s="15">
        <v>22623.71</v>
      </c>
      <c r="W47" s="90">
        <f t="shared" si="22"/>
        <v>-24153.32</v>
      </c>
      <c r="X47" s="103">
        <f t="shared" si="23"/>
        <v>-1.0676109267666531</v>
      </c>
    </row>
    <row r="48" spans="1:24" s="14" customFormat="1" ht="12.75" hidden="1" outlineLevel="2">
      <c r="A48" s="14" t="s">
        <v>485</v>
      </c>
      <c r="B48" s="14" t="s">
        <v>486</v>
      </c>
      <c r="C48" s="54" t="s">
        <v>487</v>
      </c>
      <c r="D48" s="15"/>
      <c r="E48" s="15"/>
      <c r="F48" s="15">
        <v>17460.57</v>
      </c>
      <c r="G48" s="15">
        <v>85975.88</v>
      </c>
      <c r="H48" s="90">
        <f t="shared" si="16"/>
        <v>-68515.31</v>
      </c>
      <c r="I48" s="103">
        <f t="shared" si="17"/>
        <v>-0.7969131575041744</v>
      </c>
      <c r="J48" s="104"/>
      <c r="K48" s="15">
        <v>122813.24</v>
      </c>
      <c r="L48" s="15">
        <v>366496.59</v>
      </c>
      <c r="M48" s="90">
        <f t="shared" si="18"/>
        <v>-243683.35000000003</v>
      </c>
      <c r="N48" s="103">
        <f t="shared" si="19"/>
        <v>-0.6648993650936834</v>
      </c>
      <c r="O48" s="104"/>
      <c r="P48" s="15">
        <v>-22655.45</v>
      </c>
      <c r="Q48" s="15">
        <v>88296.2</v>
      </c>
      <c r="R48" s="90">
        <f t="shared" si="20"/>
        <v>-110951.65</v>
      </c>
      <c r="S48" s="103">
        <f t="shared" si="21"/>
        <v>-1.2565846548322577</v>
      </c>
      <c r="T48" s="104"/>
      <c r="U48" s="15">
        <v>122813.24</v>
      </c>
      <c r="V48" s="15">
        <v>366496.59</v>
      </c>
      <c r="W48" s="90">
        <f t="shared" si="22"/>
        <v>-243683.35000000003</v>
      </c>
      <c r="X48" s="103">
        <f t="shared" si="23"/>
        <v>-0.6648993650936834</v>
      </c>
    </row>
    <row r="49" spans="1:24" s="14" customFormat="1" ht="12.75" hidden="1" outlineLevel="2">
      <c r="A49" s="14" t="s">
        <v>488</v>
      </c>
      <c r="B49" s="14" t="s">
        <v>489</v>
      </c>
      <c r="C49" s="54" t="s">
        <v>490</v>
      </c>
      <c r="D49" s="15"/>
      <c r="E49" s="15"/>
      <c r="F49" s="15">
        <v>131.89000000000001</v>
      </c>
      <c r="G49" s="15">
        <v>-529.51</v>
      </c>
      <c r="H49" s="90">
        <f t="shared" si="16"/>
        <v>661.4</v>
      </c>
      <c r="I49" s="103">
        <f t="shared" si="17"/>
        <v>1.249079337500708</v>
      </c>
      <c r="J49" s="104"/>
      <c r="K49" s="15">
        <v>-2852.65</v>
      </c>
      <c r="L49" s="15">
        <v>-10352.11</v>
      </c>
      <c r="M49" s="90">
        <f t="shared" si="18"/>
        <v>7499.460000000001</v>
      </c>
      <c r="N49" s="103">
        <f t="shared" si="19"/>
        <v>0.7244378199227018</v>
      </c>
      <c r="O49" s="104"/>
      <c r="P49" s="15">
        <v>-23.06</v>
      </c>
      <c r="Q49" s="15">
        <v>-1951.23</v>
      </c>
      <c r="R49" s="90">
        <f t="shared" si="20"/>
        <v>1928.17</v>
      </c>
      <c r="S49" s="103">
        <f t="shared" si="21"/>
        <v>0.9881818135227524</v>
      </c>
      <c r="T49" s="104"/>
      <c r="U49" s="15">
        <v>-2852.65</v>
      </c>
      <c r="V49" s="15">
        <v>-10352.11</v>
      </c>
      <c r="W49" s="90">
        <f t="shared" si="22"/>
        <v>7499.460000000001</v>
      </c>
      <c r="X49" s="103">
        <f t="shared" si="23"/>
        <v>0.7244378199227018</v>
      </c>
    </row>
    <row r="50" spans="1:24" s="14" customFormat="1" ht="12.75" hidden="1" outlineLevel="2">
      <c r="A50" s="14" t="s">
        <v>491</v>
      </c>
      <c r="B50" s="14" t="s">
        <v>492</v>
      </c>
      <c r="C50" s="54" t="s">
        <v>493</v>
      </c>
      <c r="D50" s="15"/>
      <c r="E50" s="15"/>
      <c r="F50" s="15">
        <v>437.84000000000003</v>
      </c>
      <c r="G50" s="15">
        <v>8663.880000000001</v>
      </c>
      <c r="H50" s="90">
        <f t="shared" si="16"/>
        <v>-8226.04</v>
      </c>
      <c r="I50" s="103">
        <f t="shared" si="17"/>
        <v>-0.9494637506521327</v>
      </c>
      <c r="J50" s="104"/>
      <c r="K50" s="15">
        <v>13221.710000000001</v>
      </c>
      <c r="L50" s="15">
        <v>1072101.452</v>
      </c>
      <c r="M50" s="90">
        <f t="shared" si="18"/>
        <v>-1058879.742</v>
      </c>
      <c r="N50" s="103">
        <f t="shared" si="19"/>
        <v>-0.9876674824240421</v>
      </c>
      <c r="O50" s="104"/>
      <c r="P50" s="15">
        <v>1566.3500000000001</v>
      </c>
      <c r="Q50" s="15">
        <v>14484.460000000001</v>
      </c>
      <c r="R50" s="90">
        <f t="shared" si="20"/>
        <v>-12918.11</v>
      </c>
      <c r="S50" s="103">
        <f t="shared" si="21"/>
        <v>-0.8918599657840195</v>
      </c>
      <c r="T50" s="104"/>
      <c r="U50" s="15">
        <v>13221.710000000001</v>
      </c>
      <c r="V50" s="15">
        <v>1072101.452</v>
      </c>
      <c r="W50" s="90">
        <f t="shared" si="22"/>
        <v>-1058879.742</v>
      </c>
      <c r="X50" s="103">
        <f t="shared" si="23"/>
        <v>-0.9876674824240421</v>
      </c>
    </row>
    <row r="51" spans="1:24" s="14" customFormat="1" ht="12.75" hidden="1" outlineLevel="2">
      <c r="A51" s="14" t="s">
        <v>494</v>
      </c>
      <c r="B51" s="14" t="s">
        <v>495</v>
      </c>
      <c r="C51" s="54" t="s">
        <v>496</v>
      </c>
      <c r="D51" s="15"/>
      <c r="E51" s="15"/>
      <c r="F51" s="15">
        <v>158249.24</v>
      </c>
      <c r="G51" s="15">
        <v>-9883.51</v>
      </c>
      <c r="H51" s="90">
        <f t="shared" si="16"/>
        <v>168132.75</v>
      </c>
      <c r="I51" s="103" t="str">
        <f t="shared" si="17"/>
        <v>N.M.</v>
      </c>
      <c r="J51" s="104"/>
      <c r="K51" s="15">
        <v>329624.55</v>
      </c>
      <c r="L51" s="15">
        <v>-59969.28</v>
      </c>
      <c r="M51" s="90">
        <f t="shared" si="18"/>
        <v>389593.82999999996</v>
      </c>
      <c r="N51" s="103">
        <f t="shared" si="19"/>
        <v>6.496556737049369</v>
      </c>
      <c r="O51" s="104"/>
      <c r="P51" s="15">
        <v>415202.39</v>
      </c>
      <c r="Q51" s="15">
        <v>62723.24</v>
      </c>
      <c r="R51" s="90">
        <f t="shared" si="20"/>
        <v>352479.15</v>
      </c>
      <c r="S51" s="103">
        <f t="shared" si="21"/>
        <v>5.61959410897779</v>
      </c>
      <c r="T51" s="104"/>
      <c r="U51" s="15">
        <v>329624.55</v>
      </c>
      <c r="V51" s="15">
        <v>-59969.28</v>
      </c>
      <c r="W51" s="90">
        <f t="shared" si="22"/>
        <v>389593.82999999996</v>
      </c>
      <c r="X51" s="103">
        <f t="shared" si="23"/>
        <v>6.496556737049369</v>
      </c>
    </row>
    <row r="52" spans="1:24" s="14" customFormat="1" ht="12.75" hidden="1" outlineLevel="2">
      <c r="A52" s="14" t="s">
        <v>497</v>
      </c>
      <c r="B52" s="14" t="s">
        <v>498</v>
      </c>
      <c r="C52" s="54" t="s">
        <v>499</v>
      </c>
      <c r="D52" s="15"/>
      <c r="E52" s="15"/>
      <c r="F52" s="15">
        <v>24927.59</v>
      </c>
      <c r="G52" s="15">
        <v>-6221.66</v>
      </c>
      <c r="H52" s="90">
        <f t="shared" si="16"/>
        <v>31149.25</v>
      </c>
      <c r="I52" s="103">
        <f t="shared" si="17"/>
        <v>5.006581844716684</v>
      </c>
      <c r="J52" s="104"/>
      <c r="K52" s="15">
        <v>202806.02000000002</v>
      </c>
      <c r="L52" s="15">
        <v>2948.75</v>
      </c>
      <c r="M52" s="90">
        <f t="shared" si="18"/>
        <v>199857.27000000002</v>
      </c>
      <c r="N52" s="103" t="str">
        <f t="shared" si="19"/>
        <v>N.M.</v>
      </c>
      <c r="O52" s="104"/>
      <c r="P52" s="15">
        <v>-275.15000000000003</v>
      </c>
      <c r="Q52" s="15">
        <v>-20171.73</v>
      </c>
      <c r="R52" s="90">
        <f t="shared" si="20"/>
        <v>19896.579999999998</v>
      </c>
      <c r="S52" s="103">
        <f t="shared" si="21"/>
        <v>0.9863596230962837</v>
      </c>
      <c r="T52" s="104"/>
      <c r="U52" s="15">
        <v>202806.02000000002</v>
      </c>
      <c r="V52" s="15">
        <v>2948.75</v>
      </c>
      <c r="W52" s="90">
        <f t="shared" si="22"/>
        <v>199857.27000000002</v>
      </c>
      <c r="X52" s="103" t="str">
        <f t="shared" si="23"/>
        <v>N.M.</v>
      </c>
    </row>
    <row r="53" spans="1:24" s="14" customFormat="1" ht="12.75" hidden="1" outlineLevel="2">
      <c r="A53" s="14" t="s">
        <v>500</v>
      </c>
      <c r="B53" s="14" t="s">
        <v>501</v>
      </c>
      <c r="C53" s="54" t="s">
        <v>502</v>
      </c>
      <c r="D53" s="15"/>
      <c r="E53" s="15"/>
      <c r="F53" s="15">
        <v>-0.09</v>
      </c>
      <c r="G53" s="15">
        <v>-0.49</v>
      </c>
      <c r="H53" s="90">
        <f t="shared" si="16"/>
        <v>0.4</v>
      </c>
      <c r="I53" s="103">
        <f t="shared" si="17"/>
        <v>0.8163265306122449</v>
      </c>
      <c r="J53" s="104"/>
      <c r="K53" s="15">
        <v>1616.8600000000001</v>
      </c>
      <c r="L53" s="15">
        <v>-3962.3</v>
      </c>
      <c r="M53" s="90">
        <f t="shared" si="18"/>
        <v>5579.16</v>
      </c>
      <c r="N53" s="103">
        <f t="shared" si="19"/>
        <v>1.4080609746864194</v>
      </c>
      <c r="O53" s="104"/>
      <c r="P53" s="15">
        <v>-0.16</v>
      </c>
      <c r="Q53" s="15">
        <v>-0.46</v>
      </c>
      <c r="R53" s="90">
        <f t="shared" si="20"/>
        <v>0.30000000000000004</v>
      </c>
      <c r="S53" s="103">
        <f t="shared" si="21"/>
        <v>0.6521739130434784</v>
      </c>
      <c r="T53" s="104"/>
      <c r="U53" s="15">
        <v>1616.8600000000001</v>
      </c>
      <c r="V53" s="15">
        <v>-3962.3</v>
      </c>
      <c r="W53" s="90">
        <f t="shared" si="22"/>
        <v>5579.16</v>
      </c>
      <c r="X53" s="103">
        <f t="shared" si="23"/>
        <v>1.4080609746864194</v>
      </c>
    </row>
    <row r="54" spans="1:24" s="14" customFormat="1" ht="12.75" hidden="1" outlineLevel="2">
      <c r="A54" s="14" t="s">
        <v>503</v>
      </c>
      <c r="B54" s="14" t="s">
        <v>504</v>
      </c>
      <c r="C54" s="54" t="s">
        <v>505</v>
      </c>
      <c r="D54" s="15"/>
      <c r="E54" s="15"/>
      <c r="F54" s="15">
        <v>8092.05</v>
      </c>
      <c r="G54" s="15">
        <v>220084.16</v>
      </c>
      <c r="H54" s="90">
        <f t="shared" si="16"/>
        <v>-211992.11000000002</v>
      </c>
      <c r="I54" s="103">
        <f t="shared" si="17"/>
        <v>-0.9632320199690882</v>
      </c>
      <c r="J54" s="104"/>
      <c r="K54" s="15">
        <v>-2321061.97</v>
      </c>
      <c r="L54" s="15">
        <v>-1220666.9</v>
      </c>
      <c r="M54" s="90">
        <f t="shared" si="18"/>
        <v>-1100395.0700000003</v>
      </c>
      <c r="N54" s="103">
        <f t="shared" si="19"/>
        <v>-0.9014703929466756</v>
      </c>
      <c r="O54" s="104"/>
      <c r="P54" s="15">
        <v>27969.16</v>
      </c>
      <c r="Q54" s="15">
        <v>264933.33</v>
      </c>
      <c r="R54" s="90">
        <f t="shared" si="20"/>
        <v>-236964.17</v>
      </c>
      <c r="S54" s="103">
        <f t="shared" si="21"/>
        <v>-0.8944294400406321</v>
      </c>
      <c r="T54" s="104"/>
      <c r="U54" s="15">
        <v>-2321061.97</v>
      </c>
      <c r="V54" s="15">
        <v>-1220666.9</v>
      </c>
      <c r="W54" s="90">
        <f t="shared" si="22"/>
        <v>-1100395.0700000003</v>
      </c>
      <c r="X54" s="103">
        <f t="shared" si="23"/>
        <v>-0.9014703929466756</v>
      </c>
    </row>
    <row r="55" spans="1:24" s="14" customFormat="1" ht="12.75" hidden="1" outlineLevel="2">
      <c r="A55" s="14" t="s">
        <v>506</v>
      </c>
      <c r="B55" s="14" t="s">
        <v>507</v>
      </c>
      <c r="C55" s="54" t="s">
        <v>508</v>
      </c>
      <c r="D55" s="15"/>
      <c r="E55" s="15"/>
      <c r="F55" s="15">
        <v>-825.87</v>
      </c>
      <c r="G55" s="15">
        <v>-11045.09</v>
      </c>
      <c r="H55" s="90">
        <f t="shared" si="16"/>
        <v>10219.22</v>
      </c>
      <c r="I55" s="103">
        <f t="shared" si="17"/>
        <v>0.9252274087399921</v>
      </c>
      <c r="J55" s="104"/>
      <c r="K55" s="15">
        <v>-14245.5</v>
      </c>
      <c r="L55" s="15">
        <v>-142518.579</v>
      </c>
      <c r="M55" s="90">
        <f t="shared" si="18"/>
        <v>128273.079</v>
      </c>
      <c r="N55" s="103">
        <f t="shared" si="19"/>
        <v>0.9000446110257667</v>
      </c>
      <c r="O55" s="104"/>
      <c r="P55" s="15">
        <v>-1805.17</v>
      </c>
      <c r="Q55" s="15">
        <v>-17336.44</v>
      </c>
      <c r="R55" s="90">
        <f t="shared" si="20"/>
        <v>15531.269999999999</v>
      </c>
      <c r="S55" s="103">
        <f t="shared" si="21"/>
        <v>0.8958742394632346</v>
      </c>
      <c r="T55" s="104"/>
      <c r="U55" s="15">
        <v>-14245.5</v>
      </c>
      <c r="V55" s="15">
        <v>-142518.579</v>
      </c>
      <c r="W55" s="90">
        <f t="shared" si="22"/>
        <v>128273.079</v>
      </c>
      <c r="X55" s="103">
        <f t="shared" si="23"/>
        <v>0.9000446110257667</v>
      </c>
    </row>
    <row r="56" spans="1:24" s="14" customFormat="1" ht="12.75" hidden="1" outlineLevel="2">
      <c r="A56" s="14" t="s">
        <v>509</v>
      </c>
      <c r="B56" s="14" t="s">
        <v>510</v>
      </c>
      <c r="C56" s="54" t="s">
        <v>511</v>
      </c>
      <c r="D56" s="15"/>
      <c r="E56" s="15"/>
      <c r="F56" s="15">
        <v>0</v>
      </c>
      <c r="G56" s="15">
        <v>0</v>
      </c>
      <c r="H56" s="90">
        <f t="shared" si="16"/>
        <v>0</v>
      </c>
      <c r="I56" s="103">
        <f t="shared" si="17"/>
        <v>0</v>
      </c>
      <c r="J56" s="104"/>
      <c r="K56" s="15">
        <v>0</v>
      </c>
      <c r="L56" s="15">
        <v>0</v>
      </c>
      <c r="M56" s="90">
        <f t="shared" si="18"/>
        <v>0</v>
      </c>
      <c r="N56" s="103">
        <f t="shared" si="19"/>
        <v>0</v>
      </c>
      <c r="O56" s="104"/>
      <c r="P56" s="15">
        <v>0</v>
      </c>
      <c r="Q56" s="15">
        <v>0.02</v>
      </c>
      <c r="R56" s="90">
        <f t="shared" si="20"/>
        <v>-0.02</v>
      </c>
      <c r="S56" s="103" t="str">
        <f t="shared" si="21"/>
        <v>N.M.</v>
      </c>
      <c r="T56" s="104"/>
      <c r="U56" s="15">
        <v>0</v>
      </c>
      <c r="V56" s="15">
        <v>0</v>
      </c>
      <c r="W56" s="90">
        <f t="shared" si="22"/>
        <v>0</v>
      </c>
      <c r="X56" s="103">
        <f t="shared" si="23"/>
        <v>0</v>
      </c>
    </row>
    <row r="57" spans="1:24" s="14" customFormat="1" ht="12.75" hidden="1" outlineLevel="2">
      <c r="A57" s="14" t="s">
        <v>512</v>
      </c>
      <c r="B57" s="14" t="s">
        <v>513</v>
      </c>
      <c r="C57" s="54" t="s">
        <v>514</v>
      </c>
      <c r="D57" s="15"/>
      <c r="E57" s="15"/>
      <c r="F57" s="15">
        <v>77344.55</v>
      </c>
      <c r="G57" s="15">
        <v>64966.89</v>
      </c>
      <c r="H57" s="90">
        <f t="shared" si="16"/>
        <v>12377.660000000003</v>
      </c>
      <c r="I57" s="103">
        <f t="shared" si="17"/>
        <v>0.19052258773661482</v>
      </c>
      <c r="J57" s="104"/>
      <c r="K57" s="15">
        <v>556760.2</v>
      </c>
      <c r="L57" s="15">
        <v>522727.589</v>
      </c>
      <c r="M57" s="90">
        <f t="shared" si="18"/>
        <v>34032.610999999975</v>
      </c>
      <c r="N57" s="103">
        <f t="shared" si="19"/>
        <v>0.06510582512988419</v>
      </c>
      <c r="O57" s="104"/>
      <c r="P57" s="15">
        <v>225010.1</v>
      </c>
      <c r="Q57" s="15">
        <v>208012.76</v>
      </c>
      <c r="R57" s="90">
        <f t="shared" si="20"/>
        <v>16997.339999999997</v>
      </c>
      <c r="S57" s="103">
        <f t="shared" si="21"/>
        <v>0.08171296799292503</v>
      </c>
      <c r="T57" s="104"/>
      <c r="U57" s="15">
        <v>556760.2</v>
      </c>
      <c r="V57" s="15">
        <v>522727.589</v>
      </c>
      <c r="W57" s="90">
        <f t="shared" si="22"/>
        <v>34032.610999999975</v>
      </c>
      <c r="X57" s="103">
        <f t="shared" si="23"/>
        <v>0.06510582512988419</v>
      </c>
    </row>
    <row r="58" spans="1:24" s="14" customFormat="1" ht="12.75" hidden="1" outlineLevel="2">
      <c r="A58" s="14" t="s">
        <v>515</v>
      </c>
      <c r="B58" s="14" t="s">
        <v>516</v>
      </c>
      <c r="C58" s="54" t="s">
        <v>517</v>
      </c>
      <c r="D58" s="15"/>
      <c r="E58" s="15"/>
      <c r="F58" s="15">
        <v>-1191</v>
      </c>
      <c r="G58" s="15">
        <v>-690</v>
      </c>
      <c r="H58" s="90">
        <f t="shared" si="16"/>
        <v>-501</v>
      </c>
      <c r="I58" s="103">
        <f t="shared" si="17"/>
        <v>-0.7260869565217392</v>
      </c>
      <c r="J58" s="104"/>
      <c r="K58" s="15">
        <v>-4340</v>
      </c>
      <c r="L58" s="15">
        <v>12726.45</v>
      </c>
      <c r="M58" s="90">
        <f t="shared" si="18"/>
        <v>-17066.45</v>
      </c>
      <c r="N58" s="103">
        <f t="shared" si="19"/>
        <v>-1.3410220446393142</v>
      </c>
      <c r="O58" s="104"/>
      <c r="P58" s="15">
        <v>-3207</v>
      </c>
      <c r="Q58" s="15">
        <v>-1281</v>
      </c>
      <c r="R58" s="90">
        <f t="shared" si="20"/>
        <v>-1926</v>
      </c>
      <c r="S58" s="103">
        <f t="shared" si="21"/>
        <v>-1.5035128805620608</v>
      </c>
      <c r="T58" s="104"/>
      <c r="U58" s="15">
        <v>-4340</v>
      </c>
      <c r="V58" s="15">
        <v>12726.45</v>
      </c>
      <c r="W58" s="90">
        <f t="shared" si="22"/>
        <v>-17066.45</v>
      </c>
      <c r="X58" s="103">
        <f t="shared" si="23"/>
        <v>-1.3410220446393142</v>
      </c>
    </row>
    <row r="59" spans="1:24" s="14" customFormat="1" ht="12.75" hidden="1" outlineLevel="2">
      <c r="A59" s="14" t="s">
        <v>518</v>
      </c>
      <c r="B59" s="14" t="s">
        <v>519</v>
      </c>
      <c r="C59" s="54" t="s">
        <v>520</v>
      </c>
      <c r="D59" s="15"/>
      <c r="E59" s="15"/>
      <c r="F59" s="15">
        <v>7703.06</v>
      </c>
      <c r="G59" s="15">
        <v>26839.170000000002</v>
      </c>
      <c r="H59" s="90">
        <f t="shared" si="16"/>
        <v>-19136.11</v>
      </c>
      <c r="I59" s="103">
        <f t="shared" si="17"/>
        <v>-0.7129918697187729</v>
      </c>
      <c r="J59" s="104"/>
      <c r="K59" s="15">
        <v>48910.91</v>
      </c>
      <c r="L59" s="15">
        <v>574328.55</v>
      </c>
      <c r="M59" s="90">
        <f t="shared" si="18"/>
        <v>-525417.64</v>
      </c>
      <c r="N59" s="103">
        <f t="shared" si="19"/>
        <v>-0.9148381009441372</v>
      </c>
      <c r="O59" s="104"/>
      <c r="P59" s="15">
        <v>23928.75</v>
      </c>
      <c r="Q59" s="15">
        <v>86384.3</v>
      </c>
      <c r="R59" s="90">
        <f t="shared" si="20"/>
        <v>-62455.55</v>
      </c>
      <c r="S59" s="103">
        <f t="shared" si="21"/>
        <v>-0.7229965398805107</v>
      </c>
      <c r="T59" s="104"/>
      <c r="U59" s="15">
        <v>48910.91</v>
      </c>
      <c r="V59" s="15">
        <v>574328.55</v>
      </c>
      <c r="W59" s="90">
        <f t="shared" si="22"/>
        <v>-525417.64</v>
      </c>
      <c r="X59" s="103">
        <f t="shared" si="23"/>
        <v>-0.9148381009441372</v>
      </c>
    </row>
    <row r="60" spans="1:24" s="14" customFormat="1" ht="12.75" hidden="1" outlineLevel="2">
      <c r="A60" s="14" t="s">
        <v>521</v>
      </c>
      <c r="B60" s="14" t="s">
        <v>522</v>
      </c>
      <c r="C60" s="54" t="s">
        <v>523</v>
      </c>
      <c r="D60" s="15"/>
      <c r="E60" s="15"/>
      <c r="F60" s="15">
        <v>-796224.3</v>
      </c>
      <c r="G60" s="15">
        <v>-467522.8</v>
      </c>
      <c r="H60" s="90">
        <f aca="true" t="shared" si="24" ref="H60:H78">+F60-G60</f>
        <v>-328701.50000000006</v>
      </c>
      <c r="I60" s="103">
        <f aca="true" t="shared" si="25" ref="I60:I78">IF(G60&lt;0,IF(H60=0,0,IF(OR(G60=0,F60=0),"N.M.",IF(ABS(H60/G60)&gt;=10,"N.M.",H60/(-G60)))),IF(H60=0,0,IF(OR(G60=0,F60=0),"N.M.",IF(ABS(H60/G60)&gt;=10,"N.M.",H60/G60))))</f>
        <v>-0.7030705240471696</v>
      </c>
      <c r="J60" s="104"/>
      <c r="K60" s="15">
        <v>-5053640.1</v>
      </c>
      <c r="L60" s="15">
        <v>-8091775.89</v>
      </c>
      <c r="M60" s="90">
        <f aca="true" t="shared" si="26" ref="M60:M78">+K60-L60</f>
        <v>3038135.79</v>
      </c>
      <c r="N60" s="103">
        <f aca="true" t="shared" si="27" ref="N60:N78">IF(L60&lt;0,IF(M60=0,0,IF(OR(L60=0,K60=0),"N.M.",IF(ABS(M60/L60)&gt;=10,"N.M.",M60/(-L60)))),IF(M60=0,0,IF(OR(L60=0,K60=0),"N.M.",IF(ABS(M60/L60)&gt;=10,"N.M.",M60/L60))))</f>
        <v>0.3754597051748056</v>
      </c>
      <c r="O60" s="104"/>
      <c r="P60" s="15">
        <v>-2075646.79</v>
      </c>
      <c r="Q60" s="15">
        <v>-2112793.23</v>
      </c>
      <c r="R60" s="90">
        <f aca="true" t="shared" si="28" ref="R60:R78">+P60-Q60</f>
        <v>37146.439999999944</v>
      </c>
      <c r="S60" s="103">
        <f aca="true" t="shared" si="29" ref="S60:S78">IF(Q60&lt;0,IF(R60=0,0,IF(OR(Q60=0,P60=0),"N.M.",IF(ABS(R60/Q60)&gt;=10,"N.M.",R60/(-Q60)))),IF(R60=0,0,IF(OR(Q60=0,P60=0),"N.M.",IF(ABS(R60/Q60)&gt;=10,"N.M.",R60/Q60))))</f>
        <v>0.01758167314839415</v>
      </c>
      <c r="T60" s="104"/>
      <c r="U60" s="15">
        <v>-5053640.1</v>
      </c>
      <c r="V60" s="15">
        <v>-8091775.89</v>
      </c>
      <c r="W60" s="90">
        <f aca="true" t="shared" si="30" ref="W60:W78">+U60-V60</f>
        <v>3038135.79</v>
      </c>
      <c r="X60" s="103">
        <f aca="true" t="shared" si="31" ref="X60:X78">IF(V60&lt;0,IF(W60=0,0,IF(OR(V60=0,U60=0),"N.M.",IF(ABS(W60/V60)&gt;=10,"N.M.",W60/(-V60)))),IF(W60=0,0,IF(OR(V60=0,U60=0),"N.M.",IF(ABS(W60/V60)&gt;=10,"N.M.",W60/V60))))</f>
        <v>0.3754597051748056</v>
      </c>
    </row>
    <row r="61" spans="1:24" s="14" customFormat="1" ht="12.75" hidden="1" outlineLevel="2">
      <c r="A61" s="14" t="s">
        <v>524</v>
      </c>
      <c r="B61" s="14" t="s">
        <v>525</v>
      </c>
      <c r="C61" s="54" t="s">
        <v>526</v>
      </c>
      <c r="D61" s="15"/>
      <c r="E61" s="15"/>
      <c r="F61" s="15">
        <v>796224.3</v>
      </c>
      <c r="G61" s="15">
        <v>467522.8</v>
      </c>
      <c r="H61" s="90">
        <f t="shared" si="24"/>
        <v>328701.50000000006</v>
      </c>
      <c r="I61" s="103">
        <f t="shared" si="25"/>
        <v>0.7030705240471696</v>
      </c>
      <c r="J61" s="104"/>
      <c r="K61" s="15">
        <v>5053640.1</v>
      </c>
      <c r="L61" s="15">
        <v>8091775.89</v>
      </c>
      <c r="M61" s="90">
        <f t="shared" si="26"/>
        <v>-3038135.79</v>
      </c>
      <c r="N61" s="103">
        <f t="shared" si="27"/>
        <v>-0.3754597051748056</v>
      </c>
      <c r="O61" s="104"/>
      <c r="P61" s="15">
        <v>2075646.79</v>
      </c>
      <c r="Q61" s="15">
        <v>2112793.23</v>
      </c>
      <c r="R61" s="90">
        <f t="shared" si="28"/>
        <v>-37146.439999999944</v>
      </c>
      <c r="S61" s="103">
        <f t="shared" si="29"/>
        <v>-0.01758167314839415</v>
      </c>
      <c r="T61" s="104"/>
      <c r="U61" s="15">
        <v>5053640.1</v>
      </c>
      <c r="V61" s="15">
        <v>8091775.89</v>
      </c>
      <c r="W61" s="90">
        <f t="shared" si="30"/>
        <v>-3038135.79</v>
      </c>
      <c r="X61" s="103">
        <f t="shared" si="31"/>
        <v>-0.3754597051748056</v>
      </c>
    </row>
    <row r="62" spans="1:24" s="14" customFormat="1" ht="12.75" hidden="1" outlineLevel="2">
      <c r="A62" s="14" t="s">
        <v>527</v>
      </c>
      <c r="B62" s="14" t="s">
        <v>528</v>
      </c>
      <c r="C62" s="54" t="s">
        <v>529</v>
      </c>
      <c r="D62" s="15"/>
      <c r="E62" s="15"/>
      <c r="F62" s="15">
        <v>1619.21</v>
      </c>
      <c r="G62" s="15">
        <v>1766.2</v>
      </c>
      <c r="H62" s="90">
        <f t="shared" si="24"/>
        <v>-146.99</v>
      </c>
      <c r="I62" s="103">
        <f t="shared" si="25"/>
        <v>-0.08322387045634697</v>
      </c>
      <c r="J62" s="104"/>
      <c r="K62" s="15">
        <v>24582.62</v>
      </c>
      <c r="L62" s="15">
        <v>9380.03</v>
      </c>
      <c r="M62" s="90">
        <f t="shared" si="26"/>
        <v>15202.589999999998</v>
      </c>
      <c r="N62" s="103">
        <f t="shared" si="27"/>
        <v>1.620740018955163</v>
      </c>
      <c r="O62" s="104"/>
      <c r="P62" s="15">
        <v>6416.93</v>
      </c>
      <c r="Q62" s="15">
        <v>4566.2</v>
      </c>
      <c r="R62" s="90">
        <f t="shared" si="28"/>
        <v>1850.7300000000005</v>
      </c>
      <c r="S62" s="103">
        <f t="shared" si="29"/>
        <v>0.4053107616836758</v>
      </c>
      <c r="T62" s="104"/>
      <c r="U62" s="15">
        <v>24582.62</v>
      </c>
      <c r="V62" s="15">
        <v>9380.03</v>
      </c>
      <c r="W62" s="90">
        <f t="shared" si="30"/>
        <v>15202.589999999998</v>
      </c>
      <c r="X62" s="103">
        <f t="shared" si="31"/>
        <v>1.620740018955163</v>
      </c>
    </row>
    <row r="63" spans="1:24" s="14" customFormat="1" ht="12.75" hidden="1" outlineLevel="2">
      <c r="A63" s="14" t="s">
        <v>530</v>
      </c>
      <c r="B63" s="14" t="s">
        <v>531</v>
      </c>
      <c r="C63" s="54" t="s">
        <v>532</v>
      </c>
      <c r="D63" s="15"/>
      <c r="E63" s="15"/>
      <c r="F63" s="15">
        <v>-432.21000000000004</v>
      </c>
      <c r="G63" s="15">
        <v>-1609.56</v>
      </c>
      <c r="H63" s="90">
        <f t="shared" si="24"/>
        <v>1177.35</v>
      </c>
      <c r="I63" s="103">
        <f t="shared" si="25"/>
        <v>0.7314731976440766</v>
      </c>
      <c r="J63" s="104"/>
      <c r="K63" s="15">
        <v>-129389.37000000001</v>
      </c>
      <c r="L63" s="15">
        <v>-67587.97</v>
      </c>
      <c r="M63" s="90">
        <f t="shared" si="26"/>
        <v>-61801.40000000001</v>
      </c>
      <c r="N63" s="103">
        <f t="shared" si="27"/>
        <v>-0.9143846160788675</v>
      </c>
      <c r="O63" s="104"/>
      <c r="P63" s="15">
        <v>-30700.27</v>
      </c>
      <c r="Q63" s="15">
        <v>-28014.81</v>
      </c>
      <c r="R63" s="90">
        <f t="shared" si="28"/>
        <v>-2685.459999999999</v>
      </c>
      <c r="S63" s="103">
        <f t="shared" si="29"/>
        <v>-0.09585858337072424</v>
      </c>
      <c r="T63" s="104"/>
      <c r="U63" s="15">
        <v>-129389.37000000001</v>
      </c>
      <c r="V63" s="15">
        <v>-67587.97</v>
      </c>
      <c r="W63" s="90">
        <f t="shared" si="30"/>
        <v>-61801.40000000001</v>
      </c>
      <c r="X63" s="103">
        <f t="shared" si="31"/>
        <v>-0.9143846160788675</v>
      </c>
    </row>
    <row r="64" spans="1:24" s="14" customFormat="1" ht="12.75" hidden="1" outlineLevel="2">
      <c r="A64" s="14" t="s">
        <v>533</v>
      </c>
      <c r="B64" s="14" t="s">
        <v>534</v>
      </c>
      <c r="C64" s="54" t="s">
        <v>535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52160.07</v>
      </c>
      <c r="M64" s="90">
        <f t="shared" si="26"/>
        <v>-52160.07</v>
      </c>
      <c r="N64" s="103" t="str">
        <f t="shared" si="27"/>
        <v>N.M.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52160.07</v>
      </c>
      <c r="W64" s="90">
        <f t="shared" si="30"/>
        <v>-52160.07</v>
      </c>
      <c r="X64" s="103" t="str">
        <f t="shared" si="31"/>
        <v>N.M.</v>
      </c>
    </row>
    <row r="65" spans="1:24" s="14" customFormat="1" ht="12.75" hidden="1" outlineLevel="2">
      <c r="A65" s="14" t="s">
        <v>536</v>
      </c>
      <c r="B65" s="14" t="s">
        <v>537</v>
      </c>
      <c r="C65" s="54" t="s">
        <v>538</v>
      </c>
      <c r="D65" s="15"/>
      <c r="E65" s="15"/>
      <c r="F65" s="15">
        <v>1041442.26</v>
      </c>
      <c r="G65" s="15">
        <v>919402.8200000001</v>
      </c>
      <c r="H65" s="90">
        <f t="shared" si="24"/>
        <v>122039.43999999994</v>
      </c>
      <c r="I65" s="103">
        <f t="shared" si="25"/>
        <v>0.13273772642985796</v>
      </c>
      <c r="J65" s="104"/>
      <c r="K65" s="15">
        <v>13003828.95</v>
      </c>
      <c r="L65" s="15">
        <v>12634285.384</v>
      </c>
      <c r="M65" s="90">
        <f t="shared" si="26"/>
        <v>369543.56599999964</v>
      </c>
      <c r="N65" s="103">
        <f t="shared" si="27"/>
        <v>0.02924926537340908</v>
      </c>
      <c r="O65" s="104"/>
      <c r="P65" s="15">
        <v>2929188.61</v>
      </c>
      <c r="Q65" s="15">
        <v>2547310.41</v>
      </c>
      <c r="R65" s="90">
        <f t="shared" si="28"/>
        <v>381878.1999999997</v>
      </c>
      <c r="S65" s="103">
        <f t="shared" si="29"/>
        <v>0.14991427762429616</v>
      </c>
      <c r="T65" s="104"/>
      <c r="U65" s="15">
        <v>13003828.95</v>
      </c>
      <c r="V65" s="15">
        <v>12634285.384</v>
      </c>
      <c r="W65" s="90">
        <f t="shared" si="30"/>
        <v>369543.56599999964</v>
      </c>
      <c r="X65" s="103">
        <f t="shared" si="31"/>
        <v>0.02924926537340908</v>
      </c>
    </row>
    <row r="66" spans="1:24" s="14" customFormat="1" ht="12.75" hidden="1" outlineLevel="2">
      <c r="A66" s="14" t="s">
        <v>539</v>
      </c>
      <c r="B66" s="14" t="s">
        <v>540</v>
      </c>
      <c r="C66" s="54" t="s">
        <v>541</v>
      </c>
      <c r="D66" s="15"/>
      <c r="E66" s="15"/>
      <c r="F66" s="15">
        <v>15039.12</v>
      </c>
      <c r="G66" s="15">
        <v>340585.76</v>
      </c>
      <c r="H66" s="90">
        <f t="shared" si="24"/>
        <v>-325546.64</v>
      </c>
      <c r="I66" s="103">
        <f t="shared" si="25"/>
        <v>-0.9558433682018884</v>
      </c>
      <c r="J66" s="104"/>
      <c r="K66" s="15">
        <v>621788.13</v>
      </c>
      <c r="L66" s="15">
        <v>1397379.05</v>
      </c>
      <c r="M66" s="90">
        <f t="shared" si="26"/>
        <v>-775590.92</v>
      </c>
      <c r="N66" s="103">
        <f t="shared" si="27"/>
        <v>-0.5550325947709034</v>
      </c>
      <c r="O66" s="104"/>
      <c r="P66" s="15">
        <v>42190.590000000004</v>
      </c>
      <c r="Q66" s="15">
        <v>407563.42</v>
      </c>
      <c r="R66" s="90">
        <f t="shared" si="28"/>
        <v>-365372.82999999996</v>
      </c>
      <c r="S66" s="103">
        <f t="shared" si="29"/>
        <v>-0.8964809206871411</v>
      </c>
      <c r="T66" s="104"/>
      <c r="U66" s="15">
        <v>621788.13</v>
      </c>
      <c r="V66" s="15">
        <v>1397379.05</v>
      </c>
      <c r="W66" s="90">
        <f t="shared" si="30"/>
        <v>-775590.92</v>
      </c>
      <c r="X66" s="103">
        <f t="shared" si="31"/>
        <v>-0.5550325947709034</v>
      </c>
    </row>
    <row r="67" spans="1:24" s="14" customFormat="1" ht="12.75" hidden="1" outlineLevel="2">
      <c r="A67" s="14" t="s">
        <v>542</v>
      </c>
      <c r="B67" s="14" t="s">
        <v>543</v>
      </c>
      <c r="C67" s="54" t="s">
        <v>544</v>
      </c>
      <c r="D67" s="15"/>
      <c r="E67" s="15"/>
      <c r="F67" s="15">
        <v>-449262.84</v>
      </c>
      <c r="G67" s="15">
        <v>-386857.18</v>
      </c>
      <c r="H67" s="90">
        <f t="shared" si="24"/>
        <v>-62405.66000000003</v>
      </c>
      <c r="I67" s="103">
        <f t="shared" si="25"/>
        <v>-0.16131446752519893</v>
      </c>
      <c r="J67" s="104"/>
      <c r="K67" s="15">
        <v>5117679.51</v>
      </c>
      <c r="L67" s="15">
        <v>-2048078.21</v>
      </c>
      <c r="M67" s="90">
        <f t="shared" si="26"/>
        <v>7165757.72</v>
      </c>
      <c r="N67" s="103">
        <f t="shared" si="27"/>
        <v>3.4987715239644093</v>
      </c>
      <c r="O67" s="104"/>
      <c r="P67" s="15">
        <v>-1866896.0899999999</v>
      </c>
      <c r="Q67" s="15">
        <v>-811036.5800000001</v>
      </c>
      <c r="R67" s="90">
        <f t="shared" si="28"/>
        <v>-1055859.5099999998</v>
      </c>
      <c r="S67" s="103">
        <f t="shared" si="29"/>
        <v>-1.30186422664191</v>
      </c>
      <c r="T67" s="104"/>
      <c r="U67" s="15">
        <v>5117679.51</v>
      </c>
      <c r="V67" s="15">
        <v>-2048078.21</v>
      </c>
      <c r="W67" s="90">
        <f t="shared" si="30"/>
        <v>7165757.72</v>
      </c>
      <c r="X67" s="103">
        <f t="shared" si="31"/>
        <v>3.4987715239644093</v>
      </c>
    </row>
    <row r="68" spans="1:24" s="14" customFormat="1" ht="12.75" hidden="1" outlineLevel="2">
      <c r="A68" s="14" t="s">
        <v>545</v>
      </c>
      <c r="B68" s="14" t="s">
        <v>546</v>
      </c>
      <c r="C68" s="54" t="s">
        <v>547</v>
      </c>
      <c r="D68" s="15"/>
      <c r="E68" s="15"/>
      <c r="F68" s="15">
        <v>449262.84</v>
      </c>
      <c r="G68" s="15">
        <v>386857.18</v>
      </c>
      <c r="H68" s="90">
        <f t="shared" si="24"/>
        <v>62405.66000000003</v>
      </c>
      <c r="I68" s="103">
        <f t="shared" si="25"/>
        <v>0.16131446752519893</v>
      </c>
      <c r="J68" s="104"/>
      <c r="K68" s="15">
        <v>-5117679.51</v>
      </c>
      <c r="L68" s="15">
        <v>2048078.21</v>
      </c>
      <c r="M68" s="90">
        <f t="shared" si="26"/>
        <v>-7165757.72</v>
      </c>
      <c r="N68" s="103">
        <f t="shared" si="27"/>
        <v>-3.4987715239644093</v>
      </c>
      <c r="O68" s="104"/>
      <c r="P68" s="15">
        <v>1866896.0899999999</v>
      </c>
      <c r="Q68" s="15">
        <v>811036.5800000001</v>
      </c>
      <c r="R68" s="90">
        <f t="shared" si="28"/>
        <v>1055859.5099999998</v>
      </c>
      <c r="S68" s="103">
        <f t="shared" si="29"/>
        <v>1.30186422664191</v>
      </c>
      <c r="T68" s="104"/>
      <c r="U68" s="15">
        <v>-5117679.51</v>
      </c>
      <c r="V68" s="15">
        <v>2048078.21</v>
      </c>
      <c r="W68" s="90">
        <f t="shared" si="30"/>
        <v>-7165757.72</v>
      </c>
      <c r="X68" s="103">
        <f t="shared" si="31"/>
        <v>-3.4987715239644093</v>
      </c>
    </row>
    <row r="69" spans="1:24" s="14" customFormat="1" ht="12.75" hidden="1" outlineLevel="2">
      <c r="A69" s="14" t="s">
        <v>548</v>
      </c>
      <c r="B69" s="14" t="s">
        <v>549</v>
      </c>
      <c r="C69" s="54" t="s">
        <v>550</v>
      </c>
      <c r="D69" s="15"/>
      <c r="E69" s="15"/>
      <c r="F69" s="15">
        <v>46822.07</v>
      </c>
      <c r="G69" s="15">
        <v>0</v>
      </c>
      <c r="H69" s="90">
        <f t="shared" si="24"/>
        <v>46822.07</v>
      </c>
      <c r="I69" s="103" t="str">
        <f t="shared" si="25"/>
        <v>N.M.</v>
      </c>
      <c r="J69" s="104"/>
      <c r="K69" s="15">
        <v>-21279.21</v>
      </c>
      <c r="L69" s="15">
        <v>0</v>
      </c>
      <c r="M69" s="90">
        <f t="shared" si="26"/>
        <v>-21279.21</v>
      </c>
      <c r="N69" s="103" t="str">
        <f t="shared" si="27"/>
        <v>N.M.</v>
      </c>
      <c r="O69" s="104"/>
      <c r="P69" s="15">
        <v>-41522.67</v>
      </c>
      <c r="Q69" s="15">
        <v>0</v>
      </c>
      <c r="R69" s="90">
        <f t="shared" si="28"/>
        <v>-41522.67</v>
      </c>
      <c r="S69" s="103" t="str">
        <f t="shared" si="29"/>
        <v>N.M.</v>
      </c>
      <c r="T69" s="104"/>
      <c r="U69" s="15">
        <v>-21279.21</v>
      </c>
      <c r="V69" s="15">
        <v>0</v>
      </c>
      <c r="W69" s="90">
        <f t="shared" si="30"/>
        <v>-21279.21</v>
      </c>
      <c r="X69" s="103" t="str">
        <f t="shared" si="31"/>
        <v>N.M.</v>
      </c>
    </row>
    <row r="70" spans="1:24" s="14" customFormat="1" ht="12.75" hidden="1" outlineLevel="2">
      <c r="A70" s="14" t="s">
        <v>551</v>
      </c>
      <c r="B70" s="14" t="s">
        <v>552</v>
      </c>
      <c r="C70" s="54" t="s">
        <v>553</v>
      </c>
      <c r="D70" s="15"/>
      <c r="E70" s="15"/>
      <c r="F70" s="15">
        <v>-46822.07</v>
      </c>
      <c r="G70" s="15">
        <v>0</v>
      </c>
      <c r="H70" s="90">
        <f t="shared" si="24"/>
        <v>-46822.07</v>
      </c>
      <c r="I70" s="103" t="str">
        <f t="shared" si="25"/>
        <v>N.M.</v>
      </c>
      <c r="J70" s="104"/>
      <c r="K70" s="15">
        <v>21279.21</v>
      </c>
      <c r="L70" s="15">
        <v>0</v>
      </c>
      <c r="M70" s="90">
        <f t="shared" si="26"/>
        <v>21279.21</v>
      </c>
      <c r="N70" s="103" t="str">
        <f t="shared" si="27"/>
        <v>N.M.</v>
      </c>
      <c r="O70" s="104"/>
      <c r="P70" s="15">
        <v>41522.67</v>
      </c>
      <c r="Q70" s="15">
        <v>0</v>
      </c>
      <c r="R70" s="90">
        <f t="shared" si="28"/>
        <v>41522.67</v>
      </c>
      <c r="S70" s="103" t="str">
        <f t="shared" si="29"/>
        <v>N.M.</v>
      </c>
      <c r="T70" s="104"/>
      <c r="U70" s="15">
        <v>21279.21</v>
      </c>
      <c r="V70" s="15">
        <v>0</v>
      </c>
      <c r="W70" s="90">
        <f t="shared" si="30"/>
        <v>21279.21</v>
      </c>
      <c r="X70" s="103" t="str">
        <f t="shared" si="31"/>
        <v>N.M.</v>
      </c>
    </row>
    <row r="71" spans="1:24" s="14" customFormat="1" ht="12.75" hidden="1" outlineLevel="2">
      <c r="A71" s="14" t="s">
        <v>554</v>
      </c>
      <c r="B71" s="14" t="s">
        <v>555</v>
      </c>
      <c r="C71" s="54" t="s">
        <v>556</v>
      </c>
      <c r="D71" s="15"/>
      <c r="E71" s="15"/>
      <c r="F71" s="15">
        <v>34518.91</v>
      </c>
      <c r="G71" s="15">
        <v>104441.09</v>
      </c>
      <c r="H71" s="90">
        <f t="shared" si="24"/>
        <v>-69922.18</v>
      </c>
      <c r="I71" s="103">
        <f t="shared" si="25"/>
        <v>-0.6694891828493938</v>
      </c>
      <c r="J71" s="104"/>
      <c r="K71" s="15">
        <v>1027393.31</v>
      </c>
      <c r="L71" s="15">
        <v>1048691.24</v>
      </c>
      <c r="M71" s="90">
        <f t="shared" si="26"/>
        <v>-21297.929999999935</v>
      </c>
      <c r="N71" s="103">
        <f t="shared" si="27"/>
        <v>-0.02030905683926561</v>
      </c>
      <c r="O71" s="104"/>
      <c r="P71" s="15">
        <v>189245.29</v>
      </c>
      <c r="Q71" s="15">
        <v>287751.87</v>
      </c>
      <c r="R71" s="90">
        <f t="shared" si="28"/>
        <v>-98506.57999999999</v>
      </c>
      <c r="S71" s="103">
        <f t="shared" si="29"/>
        <v>-0.3423316762459267</v>
      </c>
      <c r="T71" s="104"/>
      <c r="U71" s="15">
        <v>1027393.31</v>
      </c>
      <c r="V71" s="15">
        <v>1048691.24</v>
      </c>
      <c r="W71" s="90">
        <f t="shared" si="30"/>
        <v>-21297.929999999935</v>
      </c>
      <c r="X71" s="103">
        <f t="shared" si="31"/>
        <v>-0.02030905683926561</v>
      </c>
    </row>
    <row r="72" spans="1:24" s="14" customFormat="1" ht="12.75" hidden="1" outlineLevel="2">
      <c r="A72" s="14" t="s">
        <v>557</v>
      </c>
      <c r="B72" s="14" t="s">
        <v>558</v>
      </c>
      <c r="C72" s="54" t="s">
        <v>559</v>
      </c>
      <c r="D72" s="15"/>
      <c r="E72" s="15"/>
      <c r="F72" s="15">
        <v>-175532.6</v>
      </c>
      <c r="G72" s="15">
        <v>-485788.16000000003</v>
      </c>
      <c r="H72" s="90">
        <f t="shared" si="24"/>
        <v>310255.56000000006</v>
      </c>
      <c r="I72" s="103">
        <f t="shared" si="25"/>
        <v>0.6386643099741254</v>
      </c>
      <c r="J72" s="104"/>
      <c r="K72" s="15">
        <v>-3648614.45</v>
      </c>
      <c r="L72" s="15">
        <v>-3505606.22</v>
      </c>
      <c r="M72" s="90">
        <f t="shared" si="26"/>
        <v>-143008.22999999998</v>
      </c>
      <c r="N72" s="103">
        <f t="shared" si="27"/>
        <v>-0.040794151146845</v>
      </c>
      <c r="O72" s="104"/>
      <c r="P72" s="15">
        <v>-561671.56</v>
      </c>
      <c r="Q72" s="15">
        <v>-1131346.58</v>
      </c>
      <c r="R72" s="90">
        <f t="shared" si="28"/>
        <v>569675.02</v>
      </c>
      <c r="S72" s="103">
        <f t="shared" si="29"/>
        <v>0.5035371389022097</v>
      </c>
      <c r="T72" s="104"/>
      <c r="U72" s="15">
        <v>-3648614.45</v>
      </c>
      <c r="V72" s="15">
        <v>-3505606.22</v>
      </c>
      <c r="W72" s="90">
        <f t="shared" si="30"/>
        <v>-143008.22999999998</v>
      </c>
      <c r="X72" s="103">
        <f t="shared" si="31"/>
        <v>-0.040794151146845</v>
      </c>
    </row>
    <row r="73" spans="1:24" s="14" customFormat="1" ht="12.75" hidden="1" outlineLevel="2">
      <c r="A73" s="14" t="s">
        <v>560</v>
      </c>
      <c r="B73" s="14" t="s">
        <v>561</v>
      </c>
      <c r="C73" s="54" t="s">
        <v>562</v>
      </c>
      <c r="D73" s="15"/>
      <c r="E73" s="15"/>
      <c r="F73" s="15">
        <v>9527.5</v>
      </c>
      <c r="G73" s="15">
        <v>58089.4</v>
      </c>
      <c r="H73" s="90">
        <f t="shared" si="24"/>
        <v>-48561.9</v>
      </c>
      <c r="I73" s="103">
        <f t="shared" si="25"/>
        <v>-0.8359855670741995</v>
      </c>
      <c r="J73" s="104"/>
      <c r="K73" s="15">
        <v>1086360.39</v>
      </c>
      <c r="L73" s="15">
        <v>1079763.18</v>
      </c>
      <c r="M73" s="90">
        <f t="shared" si="26"/>
        <v>6597.209999999963</v>
      </c>
      <c r="N73" s="103">
        <f t="shared" si="27"/>
        <v>0.006109867535953544</v>
      </c>
      <c r="O73" s="104"/>
      <c r="P73" s="15">
        <v>60018.520000000004</v>
      </c>
      <c r="Q73" s="15">
        <v>124697.35</v>
      </c>
      <c r="R73" s="90">
        <f t="shared" si="28"/>
        <v>-64678.83</v>
      </c>
      <c r="S73" s="103">
        <f t="shared" si="29"/>
        <v>-0.5186864837143692</v>
      </c>
      <c r="T73" s="104"/>
      <c r="U73" s="15">
        <v>1086360.39</v>
      </c>
      <c r="V73" s="15">
        <v>1079763.18</v>
      </c>
      <c r="W73" s="90">
        <f t="shared" si="30"/>
        <v>6597.209999999963</v>
      </c>
      <c r="X73" s="103">
        <f t="shared" si="31"/>
        <v>0.006109867535953544</v>
      </c>
    </row>
    <row r="74" spans="1:24" s="14" customFormat="1" ht="12.75" hidden="1" outlineLevel="2">
      <c r="A74" s="14" t="s">
        <v>563</v>
      </c>
      <c r="B74" s="14" t="s">
        <v>564</v>
      </c>
      <c r="C74" s="54" t="s">
        <v>565</v>
      </c>
      <c r="D74" s="15"/>
      <c r="E74" s="15"/>
      <c r="F74" s="15">
        <v>-973837.25</v>
      </c>
      <c r="G74" s="15">
        <v>-2262649.59</v>
      </c>
      <c r="H74" s="90">
        <f t="shared" si="24"/>
        <v>1288812.3399999999</v>
      </c>
      <c r="I74" s="103">
        <f t="shared" si="25"/>
        <v>0.5696031527356386</v>
      </c>
      <c r="J74" s="104"/>
      <c r="K74" s="15">
        <v>-16724822.78</v>
      </c>
      <c r="L74" s="15">
        <v>-18535181.96</v>
      </c>
      <c r="M74" s="90">
        <f t="shared" si="26"/>
        <v>1810359.1800000016</v>
      </c>
      <c r="N74" s="103">
        <f t="shared" si="27"/>
        <v>0.09767150837293434</v>
      </c>
      <c r="O74" s="104"/>
      <c r="P74" s="15">
        <v>-2887590.75</v>
      </c>
      <c r="Q74" s="15">
        <v>-4093931.01</v>
      </c>
      <c r="R74" s="90">
        <f t="shared" si="28"/>
        <v>1206340.2599999998</v>
      </c>
      <c r="S74" s="103">
        <f t="shared" si="29"/>
        <v>0.29466550780981526</v>
      </c>
      <c r="T74" s="104"/>
      <c r="U74" s="15">
        <v>-16724822.78</v>
      </c>
      <c r="V74" s="15">
        <v>-18535181.96</v>
      </c>
      <c r="W74" s="90">
        <f t="shared" si="30"/>
        <v>1810359.1800000016</v>
      </c>
      <c r="X74" s="103">
        <f t="shared" si="31"/>
        <v>0.09767150837293434</v>
      </c>
    </row>
    <row r="75" spans="1:24" s="14" customFormat="1" ht="12.75" hidden="1" outlineLevel="2">
      <c r="A75" s="14" t="s">
        <v>566</v>
      </c>
      <c r="B75" s="14" t="s">
        <v>567</v>
      </c>
      <c r="C75" s="54" t="s">
        <v>568</v>
      </c>
      <c r="D75" s="15"/>
      <c r="E75" s="15"/>
      <c r="F75" s="15">
        <v>174409.28</v>
      </c>
      <c r="G75" s="15">
        <v>1149890.81</v>
      </c>
      <c r="H75" s="90">
        <f t="shared" si="24"/>
        <v>-975481.53</v>
      </c>
      <c r="I75" s="103">
        <f t="shared" si="25"/>
        <v>-0.8483253553439565</v>
      </c>
      <c r="J75" s="104"/>
      <c r="K75" s="15">
        <v>5782811.49</v>
      </c>
      <c r="L75" s="15">
        <v>8667938.87</v>
      </c>
      <c r="M75" s="90">
        <f t="shared" si="26"/>
        <v>-2885127.379999999</v>
      </c>
      <c r="N75" s="103">
        <f t="shared" si="27"/>
        <v>-0.33285045306278205</v>
      </c>
      <c r="O75" s="104"/>
      <c r="P75" s="15">
        <v>855891.43</v>
      </c>
      <c r="Q75" s="15">
        <v>2290991.34</v>
      </c>
      <c r="R75" s="90">
        <f t="shared" si="28"/>
        <v>-1435099.9099999997</v>
      </c>
      <c r="S75" s="103">
        <f t="shared" si="29"/>
        <v>-0.6264100107859857</v>
      </c>
      <c r="T75" s="104"/>
      <c r="U75" s="15">
        <v>5782811.49</v>
      </c>
      <c r="V75" s="15">
        <v>8667938.87</v>
      </c>
      <c r="W75" s="90">
        <f t="shared" si="30"/>
        <v>-2885127.379999999</v>
      </c>
      <c r="X75" s="103">
        <f t="shared" si="31"/>
        <v>-0.33285045306278205</v>
      </c>
    </row>
    <row r="76" spans="1:24" s="14" customFormat="1" ht="12.75" hidden="1" outlineLevel="2">
      <c r="A76" s="14" t="s">
        <v>569</v>
      </c>
      <c r="B76" s="14" t="s">
        <v>570</v>
      </c>
      <c r="C76" s="54" t="s">
        <v>571</v>
      </c>
      <c r="D76" s="15"/>
      <c r="E76" s="15"/>
      <c r="F76" s="15">
        <v>-84081.37</v>
      </c>
      <c r="G76" s="15">
        <v>-29396.600000000002</v>
      </c>
      <c r="H76" s="90">
        <f t="shared" si="24"/>
        <v>-54684.76999999999</v>
      </c>
      <c r="I76" s="103">
        <f t="shared" si="25"/>
        <v>-1.8602413204248105</v>
      </c>
      <c r="J76" s="104"/>
      <c r="K76" s="15">
        <v>-3221056.64</v>
      </c>
      <c r="L76" s="15">
        <v>-2454927.63</v>
      </c>
      <c r="M76" s="90">
        <f t="shared" si="26"/>
        <v>-766129.0100000002</v>
      </c>
      <c r="N76" s="103">
        <f t="shared" si="27"/>
        <v>-0.3120780428056856</v>
      </c>
      <c r="O76" s="104"/>
      <c r="P76" s="15">
        <v>-189770.99</v>
      </c>
      <c r="Q76" s="15">
        <v>-23247.06</v>
      </c>
      <c r="R76" s="90">
        <f t="shared" si="28"/>
        <v>-166523.93</v>
      </c>
      <c r="S76" s="103">
        <f t="shared" si="29"/>
        <v>-7.163225371294262</v>
      </c>
      <c r="T76" s="104"/>
      <c r="U76" s="15">
        <v>-3221056.64</v>
      </c>
      <c r="V76" s="15">
        <v>-2454927.63</v>
      </c>
      <c r="W76" s="90">
        <f t="shared" si="30"/>
        <v>-766129.0100000002</v>
      </c>
      <c r="X76" s="103">
        <f t="shared" si="31"/>
        <v>-0.3120780428056856</v>
      </c>
    </row>
    <row r="77" spans="1:24" s="14" customFormat="1" ht="12.75" hidden="1" outlineLevel="2">
      <c r="A77" s="14" t="s">
        <v>572</v>
      </c>
      <c r="B77" s="14" t="s">
        <v>573</v>
      </c>
      <c r="C77" s="54" t="s">
        <v>574</v>
      </c>
      <c r="D77" s="15"/>
      <c r="E77" s="15"/>
      <c r="F77" s="15">
        <v>80.15</v>
      </c>
      <c r="G77" s="15">
        <v>1503.39</v>
      </c>
      <c r="H77" s="90">
        <f t="shared" si="24"/>
        <v>-1423.24</v>
      </c>
      <c r="I77" s="103">
        <f t="shared" si="25"/>
        <v>-0.9466871536993062</v>
      </c>
      <c r="J77" s="104"/>
      <c r="K77" s="15">
        <v>287366.13</v>
      </c>
      <c r="L77" s="15">
        <v>84440.76</v>
      </c>
      <c r="M77" s="90">
        <f t="shared" si="26"/>
        <v>202925.37</v>
      </c>
      <c r="N77" s="103">
        <f t="shared" si="27"/>
        <v>2.403168446139045</v>
      </c>
      <c r="O77" s="104"/>
      <c r="P77" s="15">
        <v>221.11</v>
      </c>
      <c r="Q77" s="15">
        <v>5021.93</v>
      </c>
      <c r="R77" s="90">
        <f t="shared" si="28"/>
        <v>-4800.820000000001</v>
      </c>
      <c r="S77" s="103">
        <f t="shared" si="29"/>
        <v>-0.9559711107084329</v>
      </c>
      <c r="T77" s="104"/>
      <c r="U77" s="15">
        <v>287366.13</v>
      </c>
      <c r="V77" s="15">
        <v>84440.76</v>
      </c>
      <c r="W77" s="90">
        <f t="shared" si="30"/>
        <v>202925.37</v>
      </c>
      <c r="X77" s="103">
        <f t="shared" si="31"/>
        <v>2.403168446139045</v>
      </c>
    </row>
    <row r="78" spans="1:24" s="14" customFormat="1" ht="12.75" hidden="1" outlineLevel="2">
      <c r="A78" s="14" t="s">
        <v>575</v>
      </c>
      <c r="B78" s="14" t="s">
        <v>576</v>
      </c>
      <c r="C78" s="54" t="s">
        <v>577</v>
      </c>
      <c r="D78" s="15"/>
      <c r="E78" s="15"/>
      <c r="F78" s="15">
        <v>0</v>
      </c>
      <c r="G78" s="15">
        <v>0</v>
      </c>
      <c r="H78" s="90">
        <f t="shared" si="24"/>
        <v>0</v>
      </c>
      <c r="I78" s="103">
        <f t="shared" si="25"/>
        <v>0</v>
      </c>
      <c r="J78" s="104"/>
      <c r="K78" s="15">
        <v>0</v>
      </c>
      <c r="L78" s="15">
        <v>-5712.54</v>
      </c>
      <c r="M78" s="90">
        <f t="shared" si="26"/>
        <v>5712.54</v>
      </c>
      <c r="N78" s="103" t="str">
        <f t="shared" si="27"/>
        <v>N.M.</v>
      </c>
      <c r="O78" s="104"/>
      <c r="P78" s="15">
        <v>0</v>
      </c>
      <c r="Q78" s="15">
        <v>0</v>
      </c>
      <c r="R78" s="90">
        <f t="shared" si="28"/>
        <v>0</v>
      </c>
      <c r="S78" s="103">
        <f t="shared" si="29"/>
        <v>0</v>
      </c>
      <c r="T78" s="104"/>
      <c r="U78" s="15">
        <v>0</v>
      </c>
      <c r="V78" s="15">
        <v>-5712.54</v>
      </c>
      <c r="W78" s="90">
        <f t="shared" si="30"/>
        <v>5712.54</v>
      </c>
      <c r="X78" s="103" t="str">
        <f t="shared" si="31"/>
        <v>N.M.</v>
      </c>
    </row>
    <row r="79" spans="1:24" ht="12.75" hidden="1" outlineLevel="1">
      <c r="A79" s="1" t="s">
        <v>286</v>
      </c>
      <c r="B79" s="9" t="s">
        <v>266</v>
      </c>
      <c r="C79" s="66" t="s">
        <v>355</v>
      </c>
      <c r="D79" s="28"/>
      <c r="E79" s="28"/>
      <c r="F79" s="17">
        <v>4655137.27</v>
      </c>
      <c r="G79" s="17">
        <v>5775326.700000002</v>
      </c>
      <c r="H79" s="35">
        <f aca="true" t="shared" si="32" ref="H79:H85">+F79-G79</f>
        <v>-1120189.4300000025</v>
      </c>
      <c r="I79" s="95">
        <f aca="true" t="shared" si="33" ref="I79:I85">IF(G79&lt;0,IF(H79=0,0,IF(OR(G79=0,F79=0),"N.M.",IF(ABS(H79/G79)&gt;=10,"N.M.",H79/(-G79)))),IF(H79=0,0,IF(OR(G79=0,F79=0),"N.M.",IF(ABS(H79/G79)&gt;=10,"N.M.",H79/G79))))</f>
        <v>-0.19396122300752303</v>
      </c>
      <c r="J79" s="106" t="s">
        <v>263</v>
      </c>
      <c r="K79" s="17">
        <v>88321431.77999997</v>
      </c>
      <c r="L79" s="17">
        <v>92773297.83700001</v>
      </c>
      <c r="M79" s="35">
        <f aca="true" t="shared" si="34" ref="M79:M85">+K79-L79</f>
        <v>-4451866.057000041</v>
      </c>
      <c r="N79" s="95">
        <f aca="true" t="shared" si="35" ref="N79:N85">IF(L79&lt;0,IF(M79=0,0,IF(OR(L79=0,K79=0),"N.M.",IF(ABS(M79/L79)&gt;=10,"N.M.",M79/(-L79)))),IF(M79=0,0,IF(OR(L79=0,K79=0),"N.M.",IF(ABS(M79/L79)&gt;=10,"N.M.",M79/L79))))</f>
        <v>-0.04798650215950974</v>
      </c>
      <c r="P79" s="17">
        <v>13069296.639999997</v>
      </c>
      <c r="Q79" s="17">
        <v>16319369.959999997</v>
      </c>
      <c r="R79" s="35">
        <f aca="true" t="shared" si="36" ref="R79:R85">+P79-Q79</f>
        <v>-3250073.3200000003</v>
      </c>
      <c r="S79" s="95">
        <f aca="true" t="shared" si="37" ref="S79:S85">IF(Q79&lt;0,IF(R79=0,0,IF(OR(Q79=0,P79=0),"N.M.",IF(ABS(R79/Q79)&gt;=10,"N.M.",R79/(-Q79)))),IF(R79=0,0,IF(OR(Q79=0,P79=0),"N.M.",IF(ABS(R79/Q79)&gt;=10,"N.M.",R79/Q79))))</f>
        <v>-0.19915433794111992</v>
      </c>
      <c r="T79" s="106" t="s">
        <v>264</v>
      </c>
      <c r="U79" s="17">
        <v>88321431.77999997</v>
      </c>
      <c r="V79" s="17">
        <v>92773297.83700001</v>
      </c>
      <c r="W79" s="35">
        <f aca="true" t="shared" si="38" ref="W79:W85">+U79-V79</f>
        <v>-4451866.057000041</v>
      </c>
      <c r="X79" s="95">
        <f aca="true" t="shared" si="39" ref="X79:X85">IF(V79&lt;0,IF(W79=0,0,IF(OR(V79=0,U79=0),"N.M.",IF(ABS(W79/V79)&gt;=10,"N.M.",W79/(-V79)))),IF(W79=0,0,IF(OR(V79=0,U79=0),"N.M.",IF(ABS(W79/V79)&gt;=10,"N.M.",W79/V79))))</f>
        <v>-0.04798650215950974</v>
      </c>
    </row>
    <row r="80" spans="1:24" s="14" customFormat="1" ht="12.75" hidden="1" outlineLevel="2">
      <c r="A80" s="14" t="s">
        <v>578</v>
      </c>
      <c r="B80" s="14" t="s">
        <v>579</v>
      </c>
      <c r="C80" s="54" t="s">
        <v>580</v>
      </c>
      <c r="D80" s="15"/>
      <c r="E80" s="15"/>
      <c r="F80" s="15">
        <v>516.45</v>
      </c>
      <c r="G80" s="15">
        <v>-7217.860000000001</v>
      </c>
      <c r="H80" s="90">
        <f t="shared" si="32"/>
        <v>7734.31</v>
      </c>
      <c r="I80" s="103">
        <f t="shared" si="33"/>
        <v>1.071551678752428</v>
      </c>
      <c r="J80" s="104"/>
      <c r="K80" s="15">
        <v>34312.35</v>
      </c>
      <c r="L80" s="15">
        <v>-11850.49</v>
      </c>
      <c r="M80" s="90">
        <f t="shared" si="34"/>
        <v>46162.84</v>
      </c>
      <c r="N80" s="103">
        <f t="shared" si="35"/>
        <v>3.8954372350847937</v>
      </c>
      <c r="O80" s="104"/>
      <c r="P80" s="15">
        <v>-8115.26</v>
      </c>
      <c r="Q80" s="15">
        <v>-27541.600000000002</v>
      </c>
      <c r="R80" s="90">
        <f t="shared" si="36"/>
        <v>19426.340000000004</v>
      </c>
      <c r="S80" s="103">
        <f t="shared" si="37"/>
        <v>0.7053453684608012</v>
      </c>
      <c r="T80" s="104"/>
      <c r="U80" s="15">
        <v>34312.35</v>
      </c>
      <c r="V80" s="15">
        <v>-11850.49</v>
      </c>
      <c r="W80" s="90">
        <f t="shared" si="38"/>
        <v>46162.84</v>
      </c>
      <c r="X80" s="103">
        <f t="shared" si="39"/>
        <v>3.8954372350847937</v>
      </c>
    </row>
    <row r="81" spans="1:24" s="14" customFormat="1" ht="12.75" hidden="1" outlineLevel="2">
      <c r="A81" s="14" t="s">
        <v>581</v>
      </c>
      <c r="B81" s="14" t="s">
        <v>582</v>
      </c>
      <c r="C81" s="54" t="s">
        <v>583</v>
      </c>
      <c r="D81" s="15"/>
      <c r="E81" s="15"/>
      <c r="F81" s="15">
        <v>3974.53</v>
      </c>
      <c r="G81" s="15">
        <v>37507.46</v>
      </c>
      <c r="H81" s="90">
        <f t="shared" si="32"/>
        <v>-33532.93</v>
      </c>
      <c r="I81" s="103">
        <f t="shared" si="33"/>
        <v>-0.8940336135798053</v>
      </c>
      <c r="J81" s="104"/>
      <c r="K81" s="15">
        <v>280381.28</v>
      </c>
      <c r="L81" s="15">
        <v>722737.21</v>
      </c>
      <c r="M81" s="90">
        <f t="shared" si="34"/>
        <v>-442355.92999999993</v>
      </c>
      <c r="N81" s="103">
        <f t="shared" si="35"/>
        <v>-0.6120563932220952</v>
      </c>
      <c r="O81" s="104"/>
      <c r="P81" s="15">
        <v>34316.36</v>
      </c>
      <c r="Q81" s="15">
        <v>124992.88</v>
      </c>
      <c r="R81" s="90">
        <f t="shared" si="36"/>
        <v>-90676.52</v>
      </c>
      <c r="S81" s="103">
        <f t="shared" si="37"/>
        <v>-0.7254534818303251</v>
      </c>
      <c r="T81" s="104"/>
      <c r="U81" s="15">
        <v>280381.28</v>
      </c>
      <c r="V81" s="15">
        <v>722737.21</v>
      </c>
      <c r="W81" s="90">
        <f t="shared" si="38"/>
        <v>-442355.92999999993</v>
      </c>
      <c r="X81" s="103">
        <f t="shared" si="39"/>
        <v>-0.6120563932220952</v>
      </c>
    </row>
    <row r="82" spans="1:24" s="14" customFormat="1" ht="12.75" hidden="1" outlineLevel="2">
      <c r="A82" s="14" t="s">
        <v>584</v>
      </c>
      <c r="B82" s="14" t="s">
        <v>585</v>
      </c>
      <c r="C82" s="54" t="s">
        <v>586</v>
      </c>
      <c r="D82" s="15"/>
      <c r="E82" s="15"/>
      <c r="F82" s="15">
        <v>5267953</v>
      </c>
      <c r="G82" s="15">
        <v>2502967</v>
      </c>
      <c r="H82" s="90">
        <f t="shared" si="32"/>
        <v>2764986</v>
      </c>
      <c r="I82" s="103">
        <f t="shared" si="33"/>
        <v>1.1046833617862322</v>
      </c>
      <c r="J82" s="104"/>
      <c r="K82" s="15">
        <v>67170301.95</v>
      </c>
      <c r="L82" s="15">
        <v>57777389</v>
      </c>
      <c r="M82" s="90">
        <f t="shared" si="34"/>
        <v>9392912.950000003</v>
      </c>
      <c r="N82" s="103">
        <f t="shared" si="35"/>
        <v>0.16257074112504466</v>
      </c>
      <c r="O82" s="104"/>
      <c r="P82" s="15">
        <v>16203942.95</v>
      </c>
      <c r="Q82" s="15">
        <v>13897968</v>
      </c>
      <c r="R82" s="90">
        <f t="shared" si="36"/>
        <v>2305974.9499999993</v>
      </c>
      <c r="S82" s="103">
        <f t="shared" si="37"/>
        <v>0.16592173402615398</v>
      </c>
      <c r="T82" s="104"/>
      <c r="U82" s="15">
        <v>67170301.95</v>
      </c>
      <c r="V82" s="15">
        <v>57777389</v>
      </c>
      <c r="W82" s="90">
        <f t="shared" si="38"/>
        <v>9392912.950000003</v>
      </c>
      <c r="X82" s="103">
        <f t="shared" si="39"/>
        <v>0.16257074112504466</v>
      </c>
    </row>
    <row r="83" spans="1:24" ht="12.75" hidden="1" outlineLevel="1">
      <c r="A83" s="1" t="s">
        <v>287</v>
      </c>
      <c r="B83" s="9" t="s">
        <v>265</v>
      </c>
      <c r="C83" s="67" t="s">
        <v>356</v>
      </c>
      <c r="D83" s="28"/>
      <c r="E83" s="28"/>
      <c r="F83" s="125">
        <v>5272443.98</v>
      </c>
      <c r="G83" s="125">
        <v>2533256.6</v>
      </c>
      <c r="H83" s="128">
        <f t="shared" si="32"/>
        <v>2739187.3800000004</v>
      </c>
      <c r="I83" s="96">
        <f t="shared" si="33"/>
        <v>1.0812909280488996</v>
      </c>
      <c r="J83" s="106" t="s">
        <v>263</v>
      </c>
      <c r="K83" s="125">
        <v>67484995.58</v>
      </c>
      <c r="L83" s="125">
        <v>58488275.72</v>
      </c>
      <c r="M83" s="128">
        <f t="shared" si="34"/>
        <v>8996719.86</v>
      </c>
      <c r="N83" s="96">
        <f t="shared" si="35"/>
        <v>0.153820911101395</v>
      </c>
      <c r="P83" s="125">
        <v>16230144.049999999</v>
      </c>
      <c r="Q83" s="125">
        <v>13995419.28</v>
      </c>
      <c r="R83" s="128">
        <f t="shared" si="36"/>
        <v>2234724.7699999996</v>
      </c>
      <c r="S83" s="96">
        <f t="shared" si="37"/>
        <v>0.1596754427495794</v>
      </c>
      <c r="T83" s="106" t="s">
        <v>264</v>
      </c>
      <c r="U83" s="125">
        <v>67484995.58</v>
      </c>
      <c r="V83" s="125">
        <v>58488275.72</v>
      </c>
      <c r="W83" s="128">
        <f t="shared" si="38"/>
        <v>8996719.86</v>
      </c>
      <c r="X83" s="96">
        <f t="shared" si="39"/>
        <v>0.153820911101395</v>
      </c>
    </row>
    <row r="84" spans="1:24" ht="12.75" collapsed="1">
      <c r="A84" s="1" t="s">
        <v>288</v>
      </c>
      <c r="C84" s="62" t="s">
        <v>278</v>
      </c>
      <c r="D84" s="28"/>
      <c r="E84" s="28"/>
      <c r="F84" s="17">
        <v>9927581.25</v>
      </c>
      <c r="G84" s="17">
        <v>8308583.300000001</v>
      </c>
      <c r="H84" s="35">
        <f t="shared" si="32"/>
        <v>1618997.9499999993</v>
      </c>
      <c r="I84" s="95">
        <f t="shared" si="33"/>
        <v>0.19485848447833448</v>
      </c>
      <c r="J84" s="106" t="s">
        <v>263</v>
      </c>
      <c r="K84" s="17">
        <v>155806427.36</v>
      </c>
      <c r="L84" s="17">
        <v>151261573.55699998</v>
      </c>
      <c r="M84" s="35">
        <f t="shared" si="34"/>
        <v>4544853.803000033</v>
      </c>
      <c r="N84" s="95">
        <f t="shared" si="35"/>
        <v>0.030046321059111508</v>
      </c>
      <c r="P84" s="17">
        <v>29299440.69</v>
      </c>
      <c r="Q84" s="17">
        <v>30314789.240000002</v>
      </c>
      <c r="R84" s="35">
        <f t="shared" si="36"/>
        <v>-1015348.5500000007</v>
      </c>
      <c r="S84" s="95">
        <f t="shared" si="37"/>
        <v>-0.03349350516546757</v>
      </c>
      <c r="T84" s="106" t="s">
        <v>264</v>
      </c>
      <c r="U84" s="17">
        <v>155806427.36</v>
      </c>
      <c r="V84" s="17">
        <v>151261573.55699998</v>
      </c>
      <c r="W84" s="35">
        <f t="shared" si="38"/>
        <v>4544853.803000033</v>
      </c>
      <c r="X84" s="95">
        <f t="shared" si="39"/>
        <v>0.030046321059111508</v>
      </c>
    </row>
    <row r="85" spans="1:24" ht="12.75">
      <c r="A85" s="1" t="s">
        <v>289</v>
      </c>
      <c r="C85" s="68" t="s">
        <v>279</v>
      </c>
      <c r="D85" s="69"/>
      <c r="E85" s="69"/>
      <c r="F85" s="126">
        <v>60663545.650000006</v>
      </c>
      <c r="G85" s="126">
        <v>73767302.03</v>
      </c>
      <c r="H85" s="133">
        <f t="shared" si="32"/>
        <v>-13103756.379999995</v>
      </c>
      <c r="I85" s="97">
        <f t="shared" si="33"/>
        <v>-0.177636378441371</v>
      </c>
      <c r="J85" s="106" t="s">
        <v>263</v>
      </c>
      <c r="K85" s="126">
        <v>714975517.7399999</v>
      </c>
      <c r="L85" s="126">
        <v>692341039.437</v>
      </c>
      <c r="M85" s="133">
        <f t="shared" si="34"/>
        <v>22634478.302999854</v>
      </c>
      <c r="N85" s="97">
        <f t="shared" si="35"/>
        <v>0.03269267169458252</v>
      </c>
      <c r="P85" s="126">
        <v>168453727.23000002</v>
      </c>
      <c r="Q85" s="126">
        <v>181854701.60999998</v>
      </c>
      <c r="R85" s="133">
        <f t="shared" si="36"/>
        <v>-13400974.379999965</v>
      </c>
      <c r="S85" s="97">
        <f t="shared" si="37"/>
        <v>-0.0736905576889581</v>
      </c>
      <c r="T85" s="106" t="s">
        <v>264</v>
      </c>
      <c r="U85" s="126">
        <v>714975517.7399999</v>
      </c>
      <c r="V85" s="126">
        <v>692341039.437</v>
      </c>
      <c r="W85" s="133">
        <f t="shared" si="38"/>
        <v>22634478.302999854</v>
      </c>
      <c r="X85" s="97">
        <f t="shared" si="39"/>
        <v>0.03269267169458252</v>
      </c>
    </row>
    <row r="86" spans="1:24" ht="0.75" customHeight="1" hidden="1" outlineLevel="1">
      <c r="A86" s="1"/>
      <c r="C86" s="70"/>
      <c r="D86" s="69"/>
      <c r="E86" s="69"/>
      <c r="F86" s="127"/>
      <c r="G86" s="127"/>
      <c r="H86" s="134"/>
      <c r="I86" s="95"/>
      <c r="K86" s="127"/>
      <c r="L86" s="127"/>
      <c r="M86" s="134"/>
      <c r="N86" s="95"/>
      <c r="P86" s="127"/>
      <c r="Q86" s="127"/>
      <c r="R86" s="134"/>
      <c r="S86" s="95"/>
      <c r="U86" s="127"/>
      <c r="V86" s="127"/>
      <c r="W86" s="134"/>
      <c r="X86" s="95"/>
    </row>
    <row r="87" spans="1:24" ht="12.75" hidden="1" outlineLevel="1">
      <c r="A87" s="1" t="s">
        <v>290</v>
      </c>
      <c r="B87" s="9" t="s">
        <v>266</v>
      </c>
      <c r="C87" s="71" t="s">
        <v>268</v>
      </c>
      <c r="D87" s="69"/>
      <c r="E87" s="69"/>
      <c r="F87" s="127">
        <v>0</v>
      </c>
      <c r="G87" s="127">
        <v>0</v>
      </c>
      <c r="H87" s="134">
        <f>+F87-G87</f>
        <v>0</v>
      </c>
      <c r="I87" s="95">
        <f>IF(G87&lt;0,IF(H87=0,0,IF(OR(G87=0,F87=0),"N.M.",IF(ABS(H87/G87)&gt;=10,"N.M.",H87/(-G87)))),IF(H87=0,0,IF(OR(G87=0,F87=0),"N.M.",IF(ABS(H87/G87)&gt;=10,"N.M.",H87/G87))))</f>
        <v>0</v>
      </c>
      <c r="K87" s="127">
        <v>0</v>
      </c>
      <c r="L87" s="127">
        <v>0</v>
      </c>
      <c r="M87" s="134">
        <f>+K87-L87</f>
        <v>0</v>
      </c>
      <c r="N87" s="95">
        <f>IF(L87&lt;0,IF(M87=0,0,IF(OR(L87=0,K87=0),"N.M.",IF(ABS(M87/L87)&gt;=10,"N.M.",M87/(-L87)))),IF(M87=0,0,IF(OR(L87=0,K87=0),"N.M.",IF(ABS(M87/L87)&gt;=10,"N.M.",M87/L87))))</f>
        <v>0</v>
      </c>
      <c r="P87" s="127">
        <v>0</v>
      </c>
      <c r="Q87" s="127">
        <v>0</v>
      </c>
      <c r="R87" s="134">
        <f>+P87-Q87</f>
        <v>0</v>
      </c>
      <c r="S87" s="95">
        <f>IF(Q87&lt;0,IF(R87=0,0,IF(OR(Q87=0,P87=0),"N.M.",IF(ABS(R87/Q87)&gt;=10,"N.M.",R87/(-Q87)))),IF(R87=0,0,IF(OR(Q87=0,P87=0),"N.M.",IF(ABS(R87/Q87)&gt;=10,"N.M.",R87/Q87))))</f>
        <v>0</v>
      </c>
      <c r="U87" s="127">
        <v>0</v>
      </c>
      <c r="V87" s="127">
        <v>0</v>
      </c>
      <c r="W87" s="134">
        <f>+U87-V87</f>
        <v>0</v>
      </c>
      <c r="X87" s="95">
        <f>IF(V87&lt;0,IF(W87=0,0,IF(OR(V87=0,U87=0),"N.M.",IF(ABS(W87/V87)&gt;=10,"N.M.",W87/(-V87)))),IF(W87=0,0,IF(OR(V87=0,U87=0),"N.M.",IF(ABS(W87/V87)&gt;=10,"N.M.",W87/V87))))</f>
        <v>0</v>
      </c>
    </row>
    <row r="88" spans="1:24" ht="12.75" hidden="1" outlineLevel="1">
      <c r="A88" s="1" t="s">
        <v>291</v>
      </c>
      <c r="B88" s="9" t="s">
        <v>265</v>
      </c>
      <c r="C88" s="63" t="s">
        <v>269</v>
      </c>
      <c r="D88" s="28"/>
      <c r="E88" s="28"/>
      <c r="F88" s="125">
        <v>0</v>
      </c>
      <c r="G88" s="125">
        <v>0</v>
      </c>
      <c r="H88" s="128">
        <f>+F88-G88</f>
        <v>0</v>
      </c>
      <c r="I88" s="96">
        <f>IF(G88&lt;0,IF(H88=0,0,IF(OR(G88=0,F88=0),"N.M.",IF(ABS(H88/G88)&gt;=10,"N.M.",H88/(-G88)))),IF(H88=0,0,IF(OR(G88=0,F88=0),"N.M.",IF(ABS(H88/G88)&gt;=10,"N.M.",H88/G88))))</f>
        <v>0</v>
      </c>
      <c r="K88" s="125">
        <v>0</v>
      </c>
      <c r="L88" s="125">
        <v>0</v>
      </c>
      <c r="M88" s="128">
        <f>+K88-L88</f>
        <v>0</v>
      </c>
      <c r="N88" s="96">
        <f>IF(L88&lt;0,IF(M88=0,0,IF(OR(L88=0,K88=0),"N.M.",IF(ABS(M88/L88)&gt;=10,"N.M.",M88/(-L88)))),IF(M88=0,0,IF(OR(L88=0,K88=0),"N.M.",IF(ABS(M88/L88)&gt;=10,"N.M.",M88/L88))))</f>
        <v>0</v>
      </c>
      <c r="P88" s="125">
        <v>0</v>
      </c>
      <c r="Q88" s="125">
        <v>0</v>
      </c>
      <c r="R88" s="128">
        <f>+P88-Q88</f>
        <v>0</v>
      </c>
      <c r="S88" s="96">
        <f>IF(Q88&lt;0,IF(R88=0,0,IF(OR(Q88=0,P88=0),"N.M.",IF(ABS(R88/Q88)&gt;=10,"N.M.",R88/(-Q88)))),IF(R88=0,0,IF(OR(Q88=0,P88=0),"N.M.",IF(ABS(R88/Q88)&gt;=10,"N.M.",R88/Q88))))</f>
        <v>0</v>
      </c>
      <c r="U88" s="125">
        <v>0</v>
      </c>
      <c r="V88" s="125">
        <v>0</v>
      </c>
      <c r="W88" s="128">
        <f>+U88-V88</f>
        <v>0</v>
      </c>
      <c r="X88" s="96">
        <f>IF(V88&lt;0,IF(W88=0,0,IF(OR(V88=0,U88=0),"N.M.",IF(ABS(W88/V88)&gt;=10,"N.M.",W88/(-V88)))),IF(W88=0,0,IF(OR(V88=0,U88=0),"N.M.",IF(ABS(W88/V88)&gt;=10,"N.M.",W88/V88))))</f>
        <v>0</v>
      </c>
    </row>
    <row r="89" spans="1:24" ht="12.75" collapsed="1">
      <c r="A89" s="1" t="s">
        <v>302</v>
      </c>
      <c r="C89" s="72" t="s">
        <v>280</v>
      </c>
      <c r="D89" s="28"/>
      <c r="E89" s="28"/>
      <c r="F89" s="125">
        <v>0</v>
      </c>
      <c r="G89" s="125">
        <v>0</v>
      </c>
      <c r="H89" s="128">
        <f>+F89-G89</f>
        <v>0</v>
      </c>
      <c r="I89" s="96">
        <f>IF(G89&lt;0,IF(H89=0,0,IF(OR(G89=0,F89=0),"N.M.",IF(ABS(H89/G89)&gt;=10,"N.M.",H89/(-G89)))),IF(H89=0,0,IF(OR(G89=0,F89=0),"N.M.",IF(ABS(H89/G89)&gt;=10,"N.M.",H89/G89))))</f>
        <v>0</v>
      </c>
      <c r="J89" s="106" t="s">
        <v>263</v>
      </c>
      <c r="K89" s="125">
        <v>0</v>
      </c>
      <c r="L89" s="125">
        <v>0</v>
      </c>
      <c r="M89" s="128">
        <f>+K89-L89</f>
        <v>0</v>
      </c>
      <c r="N89" s="96">
        <f>IF(L89&lt;0,IF(M89=0,0,IF(OR(L89=0,K89=0),"N.M.",IF(ABS(M89/L89)&gt;=10,"N.M.",M89/(-L89)))),IF(M89=0,0,IF(OR(L89=0,K89=0),"N.M.",IF(ABS(M89/L89)&gt;=10,"N.M.",M89/L89))))</f>
        <v>0</v>
      </c>
      <c r="P89" s="125">
        <v>0</v>
      </c>
      <c r="Q89" s="125">
        <v>0</v>
      </c>
      <c r="R89" s="128">
        <f>+P89-Q89</f>
        <v>0</v>
      </c>
      <c r="S89" s="96">
        <f>IF(Q89&lt;0,IF(R89=0,0,IF(OR(Q89=0,P89=0),"N.M.",IF(ABS(R89/Q89)&gt;=10,"N.M.",R89/(-Q89)))),IF(R89=0,0,IF(OR(Q89=0,P89=0),"N.M.",IF(ABS(R89/Q89)&gt;=10,"N.M.",R89/Q89))))</f>
        <v>0</v>
      </c>
      <c r="U89" s="125">
        <v>0</v>
      </c>
      <c r="V89" s="125">
        <v>0</v>
      </c>
      <c r="W89" s="128">
        <f>+U89-V89</f>
        <v>0</v>
      </c>
      <c r="X89" s="96">
        <f>IF(V89&lt;0,IF(W89=0,0,IF(OR(V89=0,U89=0),"N.M.",IF(ABS(W89/V89)&gt;=10,"N.M.",W89/(-V89)))),IF(W89=0,0,IF(OR(V89=0,U89=0),"N.M.",IF(ABS(W89/V89)&gt;=10,"N.M.",W89/V89))))</f>
        <v>0</v>
      </c>
    </row>
    <row r="90" spans="1:24" s="12" customFormat="1" ht="12.75">
      <c r="A90" s="13" t="s">
        <v>292</v>
      </c>
      <c r="C90" s="80" t="s">
        <v>300</v>
      </c>
      <c r="D90" s="65"/>
      <c r="E90" s="65"/>
      <c r="F90" s="34">
        <v>60663545.650000006</v>
      </c>
      <c r="G90" s="34">
        <v>73767302.03</v>
      </c>
      <c r="H90" s="29">
        <f>+F90-G90</f>
        <v>-13103756.379999995</v>
      </c>
      <c r="I90" s="98">
        <f>IF(G90&lt;0,IF(H90=0,0,IF(OR(G90=0,F90=0),"N.M.",IF(ABS(H90/G90)&gt;=10,"N.M.",H90/(-G90)))),IF(H90=0,0,IF(OR(G90=0,F90=0),"N.M.",IF(ABS(H90/G90)&gt;=10,"N.M.",H90/G90))))</f>
        <v>-0.177636378441371</v>
      </c>
      <c r="J90" s="112" t="s">
        <v>263</v>
      </c>
      <c r="K90" s="34">
        <v>714975517.7399999</v>
      </c>
      <c r="L90" s="34">
        <v>692341039.437</v>
      </c>
      <c r="M90" s="29">
        <f>+K90-L90</f>
        <v>22634478.302999854</v>
      </c>
      <c r="N90" s="98">
        <f>IF(L90&lt;0,IF(M90=0,0,IF(OR(L90=0,K90=0),"N.M.",IF(ABS(M90/L90)&gt;=10,"N.M.",M90/(-L90)))),IF(M90=0,0,IF(OR(L90=0,K90=0),"N.M.",IF(ABS(M90/L90)&gt;=10,"N.M.",M90/L90))))</f>
        <v>0.03269267169458252</v>
      </c>
      <c r="O90" s="112"/>
      <c r="P90" s="34">
        <v>168453727.23000002</v>
      </c>
      <c r="Q90" s="34">
        <v>181854701.60999998</v>
      </c>
      <c r="R90" s="29">
        <f>+P90-Q90</f>
        <v>-13400974.379999965</v>
      </c>
      <c r="S90" s="98">
        <f>IF(Q90&lt;0,IF(R90=0,0,IF(OR(Q90=0,P90=0),"N.M.",IF(ABS(R90/Q90)&gt;=10,"N.M.",R90/(-Q90)))),IF(R90=0,0,IF(OR(Q90=0,P90=0),"N.M.",IF(ABS(R90/Q90)&gt;=10,"N.M.",R90/Q90))))</f>
        <v>-0.0736905576889581</v>
      </c>
      <c r="T90" s="112"/>
      <c r="U90" s="34">
        <v>714975517.7399999</v>
      </c>
      <c r="V90" s="34">
        <v>692341039.437</v>
      </c>
      <c r="W90" s="29">
        <f>+U90-V90</f>
        <v>22634478.302999854</v>
      </c>
      <c r="X90" s="98">
        <f>IF(V90&lt;0,IF(W90=0,0,IF(OR(V90=0,U90=0),"N.M.",IF(ABS(W90/V90)&gt;=10,"N.M.",W90/(-V90)))),IF(W90=0,0,IF(OR(V90=0,U90=0),"N.M.",IF(ABS(W90/V90)&gt;=10,"N.M.",W90/V90))))</f>
        <v>0.03269267169458252</v>
      </c>
    </row>
    <row r="91" spans="1:24" s="12" customFormat="1" ht="0.75" customHeight="1" hidden="1" outlineLevel="1">
      <c r="A91" s="13"/>
      <c r="C91" s="64"/>
      <c r="D91" s="65"/>
      <c r="E91" s="65"/>
      <c r="F91" s="34"/>
      <c r="G91" s="34"/>
      <c r="H91" s="29"/>
      <c r="I91" s="98"/>
      <c r="J91" s="112"/>
      <c r="K91" s="34"/>
      <c r="L91" s="34"/>
      <c r="M91" s="29"/>
      <c r="N91" s="98"/>
      <c r="O91" s="112"/>
      <c r="P91" s="34"/>
      <c r="Q91" s="34"/>
      <c r="R91" s="29"/>
      <c r="S91" s="98"/>
      <c r="T91" s="112"/>
      <c r="U91" s="34"/>
      <c r="V91" s="34"/>
      <c r="W91" s="29"/>
      <c r="X91" s="98"/>
    </row>
    <row r="92" spans="1:24" s="14" customFormat="1" ht="12.75" hidden="1" outlineLevel="2">
      <c r="A92" s="14" t="s">
        <v>587</v>
      </c>
      <c r="B92" s="14" t="s">
        <v>588</v>
      </c>
      <c r="C92" s="54" t="s">
        <v>589</v>
      </c>
      <c r="D92" s="15"/>
      <c r="E92" s="15"/>
      <c r="F92" s="15">
        <v>260817.54</v>
      </c>
      <c r="G92" s="15">
        <v>340065.89</v>
      </c>
      <c r="H92" s="90">
        <f aca="true" t="shared" si="40" ref="H92:H115">+F92-G92</f>
        <v>-79248.35</v>
      </c>
      <c r="I92" s="103">
        <f aca="true" t="shared" si="41" ref="I92:I115">IF(G92&lt;0,IF(H92=0,0,IF(OR(G92=0,F92=0),"N.M.",IF(ABS(H92/G92)&gt;=10,"N.M.",H92/(-G92)))),IF(H92=0,0,IF(OR(G92=0,F92=0),"N.M.",IF(ABS(H92/G92)&gt;=10,"N.M.",H92/G92))))</f>
        <v>-0.2330382209165406</v>
      </c>
      <c r="J92" s="104"/>
      <c r="K92" s="15">
        <v>3416706</v>
      </c>
      <c r="L92" s="15">
        <v>2095824.3</v>
      </c>
      <c r="M92" s="90">
        <f aca="true" t="shared" si="42" ref="M92:M115">+K92-L92</f>
        <v>1320881.7</v>
      </c>
      <c r="N92" s="103">
        <f aca="true" t="shared" si="43" ref="N92:N115">IF(L92&lt;0,IF(M92=0,0,IF(OR(L92=0,K92=0),"N.M.",IF(ABS(M92/L92)&gt;=10,"N.M.",M92/(-L92)))),IF(M92=0,0,IF(OR(L92=0,K92=0),"N.M.",IF(ABS(M92/L92)&gt;=10,"N.M.",M92/L92))))</f>
        <v>0.6302444818489794</v>
      </c>
      <c r="O92" s="104"/>
      <c r="P92" s="15">
        <v>700296.0700000001</v>
      </c>
      <c r="Q92" s="15">
        <v>757573.9</v>
      </c>
      <c r="R92" s="90">
        <f aca="true" t="shared" si="44" ref="R92:R115">+P92-Q92</f>
        <v>-57277.82999999996</v>
      </c>
      <c r="S92" s="103">
        <f aca="true" t="shared" si="45" ref="S92:S115">IF(Q92&lt;0,IF(R92=0,0,IF(OR(Q92=0,P92=0),"N.M.",IF(ABS(R92/Q92)&gt;=10,"N.M.",R92/(-Q92)))),IF(R92=0,0,IF(OR(Q92=0,P92=0),"N.M.",IF(ABS(R92/Q92)&gt;=10,"N.M.",R92/Q92))))</f>
        <v>-0.0756069209881702</v>
      </c>
      <c r="T92" s="104"/>
      <c r="U92" s="15">
        <v>3416706</v>
      </c>
      <c r="V92" s="15">
        <v>2095824.3</v>
      </c>
      <c r="W92" s="90">
        <f aca="true" t="shared" si="46" ref="W92:W115">+U92-V92</f>
        <v>1320881.7</v>
      </c>
      <c r="X92" s="103">
        <f aca="true" t="shared" si="47" ref="X92:X115">IF(V92&lt;0,IF(W92=0,0,IF(OR(V92=0,U92=0),"N.M.",IF(ABS(W92/V92)&gt;=10,"N.M.",W92/(-V92)))),IF(W92=0,0,IF(OR(V92=0,U92=0),"N.M.",IF(ABS(W92/V92)&gt;=10,"N.M.",W92/V92))))</f>
        <v>0.6302444818489794</v>
      </c>
    </row>
    <row r="93" spans="1:24" s="14" customFormat="1" ht="12.75" hidden="1" outlineLevel="2">
      <c r="A93" s="14" t="s">
        <v>590</v>
      </c>
      <c r="B93" s="14" t="s">
        <v>591</v>
      </c>
      <c r="C93" s="54" t="s">
        <v>592</v>
      </c>
      <c r="D93" s="15"/>
      <c r="E93" s="15"/>
      <c r="F93" s="15">
        <v>0</v>
      </c>
      <c r="G93" s="15">
        <v>0</v>
      </c>
      <c r="H93" s="90">
        <f t="shared" si="40"/>
        <v>0</v>
      </c>
      <c r="I93" s="103">
        <f t="shared" si="41"/>
        <v>0</v>
      </c>
      <c r="J93" s="104"/>
      <c r="K93" s="15">
        <v>4150.1</v>
      </c>
      <c r="L93" s="15">
        <v>12701.710000000001</v>
      </c>
      <c r="M93" s="90">
        <f t="shared" si="42"/>
        <v>-8551.61</v>
      </c>
      <c r="N93" s="103">
        <f t="shared" si="43"/>
        <v>-0.6732644659656062</v>
      </c>
      <c r="O93" s="104"/>
      <c r="P93" s="15">
        <v>0</v>
      </c>
      <c r="Q93" s="15">
        <v>0</v>
      </c>
      <c r="R93" s="90">
        <f t="shared" si="44"/>
        <v>0</v>
      </c>
      <c r="S93" s="103">
        <f t="shared" si="45"/>
        <v>0</v>
      </c>
      <c r="T93" s="104"/>
      <c r="U93" s="15">
        <v>4150.1</v>
      </c>
      <c r="V93" s="15">
        <v>12701.710000000001</v>
      </c>
      <c r="W93" s="90">
        <f t="shared" si="46"/>
        <v>-8551.61</v>
      </c>
      <c r="X93" s="103">
        <f t="shared" si="47"/>
        <v>-0.6732644659656062</v>
      </c>
    </row>
    <row r="94" spans="1:24" s="14" customFormat="1" ht="12.75" hidden="1" outlineLevel="2">
      <c r="A94" s="14" t="s">
        <v>593</v>
      </c>
      <c r="B94" s="14" t="s">
        <v>594</v>
      </c>
      <c r="C94" s="54" t="s">
        <v>595</v>
      </c>
      <c r="D94" s="15"/>
      <c r="E94" s="15"/>
      <c r="F94" s="15">
        <v>-70597.82</v>
      </c>
      <c r="G94" s="15">
        <v>57115.47</v>
      </c>
      <c r="H94" s="90">
        <f t="shared" si="40"/>
        <v>-127713.29000000001</v>
      </c>
      <c r="I94" s="103">
        <f t="shared" si="41"/>
        <v>-2.236054259905416</v>
      </c>
      <c r="J94" s="104"/>
      <c r="K94" s="15">
        <v>246345.04</v>
      </c>
      <c r="L94" s="15">
        <v>242569.97</v>
      </c>
      <c r="M94" s="90">
        <f t="shared" si="42"/>
        <v>3775.070000000007</v>
      </c>
      <c r="N94" s="103">
        <f t="shared" si="43"/>
        <v>0.015562808537264555</v>
      </c>
      <c r="O94" s="104"/>
      <c r="P94" s="15">
        <v>-3179.84</v>
      </c>
      <c r="Q94" s="15">
        <v>73506.62</v>
      </c>
      <c r="R94" s="90">
        <f t="shared" si="44"/>
        <v>-76686.45999999999</v>
      </c>
      <c r="S94" s="103">
        <f t="shared" si="45"/>
        <v>-1.0432592329779276</v>
      </c>
      <c r="T94" s="104"/>
      <c r="U94" s="15">
        <v>246345.04</v>
      </c>
      <c r="V94" s="15">
        <v>242569.97</v>
      </c>
      <c r="W94" s="90">
        <f t="shared" si="46"/>
        <v>3775.070000000007</v>
      </c>
      <c r="X94" s="103">
        <f t="shared" si="47"/>
        <v>0.015562808537264555</v>
      </c>
    </row>
    <row r="95" spans="1:24" s="14" customFormat="1" ht="12.75" hidden="1" outlineLevel="2">
      <c r="A95" s="14" t="s">
        <v>596</v>
      </c>
      <c r="B95" s="14" t="s">
        <v>597</v>
      </c>
      <c r="C95" s="54" t="s">
        <v>598</v>
      </c>
      <c r="D95" s="15"/>
      <c r="E95" s="15"/>
      <c r="F95" s="15">
        <v>0</v>
      </c>
      <c r="G95" s="15">
        <v>3125.33</v>
      </c>
      <c r="H95" s="90">
        <f t="shared" si="40"/>
        <v>-3125.33</v>
      </c>
      <c r="I95" s="103" t="str">
        <f t="shared" si="41"/>
        <v>N.M.</v>
      </c>
      <c r="J95" s="104"/>
      <c r="K95" s="15">
        <v>0</v>
      </c>
      <c r="L95" s="15">
        <v>-108999.26000000001</v>
      </c>
      <c r="M95" s="90">
        <f t="shared" si="42"/>
        <v>108999.26000000001</v>
      </c>
      <c r="N95" s="103" t="str">
        <f t="shared" si="43"/>
        <v>N.M.</v>
      </c>
      <c r="O95" s="104"/>
      <c r="P95" s="15">
        <v>0</v>
      </c>
      <c r="Q95" s="15">
        <v>-2700.16</v>
      </c>
      <c r="R95" s="90">
        <f t="shared" si="44"/>
        <v>2700.16</v>
      </c>
      <c r="S95" s="103" t="str">
        <f t="shared" si="45"/>
        <v>N.M.</v>
      </c>
      <c r="T95" s="104"/>
      <c r="U95" s="15">
        <v>0</v>
      </c>
      <c r="V95" s="15">
        <v>-108999.26000000001</v>
      </c>
      <c r="W95" s="90">
        <f t="shared" si="46"/>
        <v>108999.26000000001</v>
      </c>
      <c r="X95" s="103" t="str">
        <f t="shared" si="47"/>
        <v>N.M.</v>
      </c>
    </row>
    <row r="96" spans="1:24" s="14" customFormat="1" ht="12.75" hidden="1" outlineLevel="2">
      <c r="A96" s="14" t="s">
        <v>599</v>
      </c>
      <c r="B96" s="14" t="s">
        <v>600</v>
      </c>
      <c r="C96" s="54" t="s">
        <v>601</v>
      </c>
      <c r="D96" s="15"/>
      <c r="E96" s="15"/>
      <c r="F96" s="15">
        <v>0</v>
      </c>
      <c r="G96" s="15">
        <v>0</v>
      </c>
      <c r="H96" s="90">
        <f t="shared" si="40"/>
        <v>0</v>
      </c>
      <c r="I96" s="103">
        <f t="shared" si="41"/>
        <v>0</v>
      </c>
      <c r="J96" s="104"/>
      <c r="K96" s="15">
        <v>1000</v>
      </c>
      <c r="L96" s="15">
        <v>0</v>
      </c>
      <c r="M96" s="90">
        <f t="shared" si="42"/>
        <v>1000</v>
      </c>
      <c r="N96" s="103" t="str">
        <f t="shared" si="43"/>
        <v>N.M.</v>
      </c>
      <c r="O96" s="104"/>
      <c r="P96" s="15">
        <v>1000</v>
      </c>
      <c r="Q96" s="15">
        <v>0</v>
      </c>
      <c r="R96" s="90">
        <f t="shared" si="44"/>
        <v>1000</v>
      </c>
      <c r="S96" s="103" t="str">
        <f t="shared" si="45"/>
        <v>N.M.</v>
      </c>
      <c r="T96" s="104"/>
      <c r="U96" s="15">
        <v>1000</v>
      </c>
      <c r="V96" s="15">
        <v>0</v>
      </c>
      <c r="W96" s="90">
        <f t="shared" si="46"/>
        <v>1000</v>
      </c>
      <c r="X96" s="103" t="str">
        <f t="shared" si="47"/>
        <v>N.M.</v>
      </c>
    </row>
    <row r="97" spans="1:24" s="14" customFormat="1" ht="12.75" hidden="1" outlineLevel="2">
      <c r="A97" s="14" t="s">
        <v>602</v>
      </c>
      <c r="B97" s="14" t="s">
        <v>603</v>
      </c>
      <c r="C97" s="54" t="s">
        <v>604</v>
      </c>
      <c r="D97" s="15"/>
      <c r="E97" s="15"/>
      <c r="F97" s="15">
        <v>-0.45</v>
      </c>
      <c r="G97" s="15">
        <v>-1.3800000000000001</v>
      </c>
      <c r="H97" s="90">
        <f t="shared" si="40"/>
        <v>0.9300000000000002</v>
      </c>
      <c r="I97" s="103">
        <f t="shared" si="41"/>
        <v>0.673913043478261</v>
      </c>
      <c r="J97" s="104"/>
      <c r="K97" s="15">
        <v>15.634</v>
      </c>
      <c r="L97" s="15">
        <v>12.32</v>
      </c>
      <c r="M97" s="90">
        <f t="shared" si="42"/>
        <v>3.314</v>
      </c>
      <c r="N97" s="103">
        <f t="shared" si="43"/>
        <v>0.2689935064935065</v>
      </c>
      <c r="O97" s="104"/>
      <c r="P97" s="15">
        <v>0.124</v>
      </c>
      <c r="Q97" s="15">
        <v>-12.030000000000001</v>
      </c>
      <c r="R97" s="90">
        <f t="shared" si="44"/>
        <v>12.154000000000002</v>
      </c>
      <c r="S97" s="103">
        <f t="shared" si="45"/>
        <v>1.0103075644222776</v>
      </c>
      <c r="T97" s="104"/>
      <c r="U97" s="15">
        <v>15.634</v>
      </c>
      <c r="V97" s="15">
        <v>12.32</v>
      </c>
      <c r="W97" s="90">
        <f t="shared" si="46"/>
        <v>3.314</v>
      </c>
      <c r="X97" s="103">
        <f t="shared" si="47"/>
        <v>0.2689935064935065</v>
      </c>
    </row>
    <row r="98" spans="1:24" s="14" customFormat="1" ht="12.75" hidden="1" outlineLevel="2">
      <c r="A98" s="14" t="s">
        <v>605</v>
      </c>
      <c r="B98" s="14" t="s">
        <v>606</v>
      </c>
      <c r="C98" s="54" t="s">
        <v>607</v>
      </c>
      <c r="D98" s="15"/>
      <c r="E98" s="15"/>
      <c r="F98" s="15">
        <v>7580.59</v>
      </c>
      <c r="G98" s="15">
        <v>207661.61000000002</v>
      </c>
      <c r="H98" s="90">
        <f t="shared" si="40"/>
        <v>-200081.02000000002</v>
      </c>
      <c r="I98" s="103">
        <f t="shared" si="41"/>
        <v>-0.9634954674578513</v>
      </c>
      <c r="J98" s="104"/>
      <c r="K98" s="15">
        <v>-15706.34</v>
      </c>
      <c r="L98" s="15">
        <v>2063983.19</v>
      </c>
      <c r="M98" s="90">
        <f t="shared" si="42"/>
        <v>-2079689.53</v>
      </c>
      <c r="N98" s="103">
        <f t="shared" si="43"/>
        <v>-1.0076097228291865</v>
      </c>
      <c r="O98" s="104"/>
      <c r="P98" s="15">
        <v>32737.79</v>
      </c>
      <c r="Q98" s="15">
        <v>633371.75</v>
      </c>
      <c r="R98" s="90">
        <f t="shared" si="44"/>
        <v>-600633.96</v>
      </c>
      <c r="S98" s="103">
        <f t="shared" si="45"/>
        <v>-0.9483118879236404</v>
      </c>
      <c r="T98" s="104"/>
      <c r="U98" s="15">
        <v>-15706.34</v>
      </c>
      <c r="V98" s="15">
        <v>2063983.19</v>
      </c>
      <c r="W98" s="90">
        <f t="shared" si="46"/>
        <v>-2079689.53</v>
      </c>
      <c r="X98" s="103">
        <f t="shared" si="47"/>
        <v>-1.0076097228291865</v>
      </c>
    </row>
    <row r="99" spans="1:24" s="14" customFormat="1" ht="12.75" hidden="1" outlineLevel="2">
      <c r="A99" s="14" t="s">
        <v>608</v>
      </c>
      <c r="B99" s="14" t="s">
        <v>609</v>
      </c>
      <c r="C99" s="54" t="s">
        <v>610</v>
      </c>
      <c r="D99" s="15"/>
      <c r="E99" s="15"/>
      <c r="F99" s="15">
        <v>-20.43</v>
      </c>
      <c r="G99" s="15">
        <v>-97.06</v>
      </c>
      <c r="H99" s="90">
        <f t="shared" si="40"/>
        <v>76.63</v>
      </c>
      <c r="I99" s="103">
        <f t="shared" si="41"/>
        <v>0.7895116422831238</v>
      </c>
      <c r="J99" s="104"/>
      <c r="K99" s="15">
        <v>-4396.61</v>
      </c>
      <c r="L99" s="15">
        <v>-3362.3</v>
      </c>
      <c r="M99" s="90">
        <f t="shared" si="42"/>
        <v>-1034.3099999999995</v>
      </c>
      <c r="N99" s="103">
        <f t="shared" si="43"/>
        <v>-0.30761978407637613</v>
      </c>
      <c r="O99" s="104"/>
      <c r="P99" s="15">
        <v>-877</v>
      </c>
      <c r="Q99" s="15">
        <v>-1688.8</v>
      </c>
      <c r="R99" s="90">
        <f t="shared" si="44"/>
        <v>811.8</v>
      </c>
      <c r="S99" s="103">
        <f t="shared" si="45"/>
        <v>0.48069635243960207</v>
      </c>
      <c r="T99" s="104"/>
      <c r="U99" s="15">
        <v>-4396.61</v>
      </c>
      <c r="V99" s="15">
        <v>-3362.3</v>
      </c>
      <c r="W99" s="90">
        <f t="shared" si="46"/>
        <v>-1034.3099999999995</v>
      </c>
      <c r="X99" s="103">
        <f t="shared" si="47"/>
        <v>-0.30761978407637613</v>
      </c>
    </row>
    <row r="100" spans="1:24" s="14" customFormat="1" ht="12.75" hidden="1" outlineLevel="2">
      <c r="A100" s="14" t="s">
        <v>611</v>
      </c>
      <c r="B100" s="14" t="s">
        <v>612</v>
      </c>
      <c r="C100" s="54" t="s">
        <v>613</v>
      </c>
      <c r="D100" s="15"/>
      <c r="E100" s="15"/>
      <c r="F100" s="15">
        <v>0</v>
      </c>
      <c r="G100" s="15">
        <v>-3125.33</v>
      </c>
      <c r="H100" s="90">
        <f t="shared" si="40"/>
        <v>3125.33</v>
      </c>
      <c r="I100" s="103" t="str">
        <f t="shared" si="41"/>
        <v>N.M.</v>
      </c>
      <c r="J100" s="104"/>
      <c r="K100" s="15">
        <v>0</v>
      </c>
      <c r="L100" s="15">
        <v>108999.26000000001</v>
      </c>
      <c r="M100" s="90">
        <f t="shared" si="42"/>
        <v>-108999.26000000001</v>
      </c>
      <c r="N100" s="103" t="str">
        <f t="shared" si="43"/>
        <v>N.M.</v>
      </c>
      <c r="O100" s="104"/>
      <c r="P100" s="15">
        <v>0</v>
      </c>
      <c r="Q100" s="15">
        <v>2700.16</v>
      </c>
      <c r="R100" s="90">
        <f t="shared" si="44"/>
        <v>-2700.16</v>
      </c>
      <c r="S100" s="103" t="str">
        <f t="shared" si="45"/>
        <v>N.M.</v>
      </c>
      <c r="T100" s="104"/>
      <c r="U100" s="15">
        <v>0</v>
      </c>
      <c r="V100" s="15">
        <v>108999.26000000001</v>
      </c>
      <c r="W100" s="90">
        <f t="shared" si="46"/>
        <v>-108999.26000000001</v>
      </c>
      <c r="X100" s="103" t="str">
        <f t="shared" si="47"/>
        <v>N.M.</v>
      </c>
    </row>
    <row r="101" spans="1:24" s="14" customFormat="1" ht="12.75" hidden="1" outlineLevel="2">
      <c r="A101" s="14" t="s">
        <v>614</v>
      </c>
      <c r="B101" s="14" t="s">
        <v>615</v>
      </c>
      <c r="C101" s="54" t="s">
        <v>616</v>
      </c>
      <c r="D101" s="15"/>
      <c r="E101" s="15"/>
      <c r="F101" s="15">
        <v>0</v>
      </c>
      <c r="G101" s="15">
        <v>-81824.82</v>
      </c>
      <c r="H101" s="90">
        <f t="shared" si="40"/>
        <v>81824.82</v>
      </c>
      <c r="I101" s="103" t="str">
        <f t="shared" si="41"/>
        <v>N.M.</v>
      </c>
      <c r="J101" s="104"/>
      <c r="K101" s="15">
        <v>0</v>
      </c>
      <c r="L101" s="15">
        <v>-945770.68</v>
      </c>
      <c r="M101" s="90">
        <f t="shared" si="42"/>
        <v>945770.68</v>
      </c>
      <c r="N101" s="103" t="str">
        <f t="shared" si="43"/>
        <v>N.M.</v>
      </c>
      <c r="O101" s="104"/>
      <c r="P101" s="15">
        <v>0</v>
      </c>
      <c r="Q101" s="15">
        <v>-245474.46</v>
      </c>
      <c r="R101" s="90">
        <f t="shared" si="44"/>
        <v>245474.46</v>
      </c>
      <c r="S101" s="103" t="str">
        <f t="shared" si="45"/>
        <v>N.M.</v>
      </c>
      <c r="T101" s="104"/>
      <c r="U101" s="15">
        <v>0</v>
      </c>
      <c r="V101" s="15">
        <v>-945770.68</v>
      </c>
      <c r="W101" s="90">
        <f t="shared" si="46"/>
        <v>945770.68</v>
      </c>
      <c r="X101" s="103" t="str">
        <f t="shared" si="47"/>
        <v>N.M.</v>
      </c>
    </row>
    <row r="102" spans="1:24" s="14" customFormat="1" ht="12.75" hidden="1" outlineLevel="2">
      <c r="A102" s="14" t="s">
        <v>617</v>
      </c>
      <c r="B102" s="14" t="s">
        <v>618</v>
      </c>
      <c r="C102" s="54" t="s">
        <v>619</v>
      </c>
      <c r="D102" s="15"/>
      <c r="E102" s="15"/>
      <c r="F102" s="15">
        <v>743.5600000000001</v>
      </c>
      <c r="G102" s="15">
        <v>-878.14</v>
      </c>
      <c r="H102" s="90">
        <f t="shared" si="40"/>
        <v>1621.7</v>
      </c>
      <c r="I102" s="103">
        <f t="shared" si="41"/>
        <v>1.8467442549024073</v>
      </c>
      <c r="J102" s="104"/>
      <c r="K102" s="15">
        <v>2406.4</v>
      </c>
      <c r="L102" s="15">
        <v>13645.2</v>
      </c>
      <c r="M102" s="90">
        <f t="shared" si="42"/>
        <v>-11238.800000000001</v>
      </c>
      <c r="N102" s="103">
        <f t="shared" si="43"/>
        <v>-0.8236449447424736</v>
      </c>
      <c r="O102" s="104"/>
      <c r="P102" s="15">
        <v>1019.69</v>
      </c>
      <c r="Q102" s="15">
        <v>2511.28</v>
      </c>
      <c r="R102" s="90">
        <f t="shared" si="44"/>
        <v>-1491.5900000000001</v>
      </c>
      <c r="S102" s="103">
        <f t="shared" si="45"/>
        <v>-0.593956070211207</v>
      </c>
      <c r="T102" s="104"/>
      <c r="U102" s="15">
        <v>2406.4</v>
      </c>
      <c r="V102" s="15">
        <v>13645.2</v>
      </c>
      <c r="W102" s="90">
        <f t="shared" si="46"/>
        <v>-11238.800000000001</v>
      </c>
      <c r="X102" s="103">
        <f t="shared" si="47"/>
        <v>-0.8236449447424736</v>
      </c>
    </row>
    <row r="103" spans="1:24" s="14" customFormat="1" ht="12.75" hidden="1" outlineLevel="2">
      <c r="A103" s="14" t="s">
        <v>620</v>
      </c>
      <c r="B103" s="14" t="s">
        <v>621</v>
      </c>
      <c r="C103" s="54" t="s">
        <v>622</v>
      </c>
      <c r="D103" s="15"/>
      <c r="E103" s="15"/>
      <c r="F103" s="15">
        <v>6868.610000000001</v>
      </c>
      <c r="G103" s="15">
        <v>5526.6</v>
      </c>
      <c r="H103" s="90">
        <f t="shared" si="40"/>
        <v>1342.0100000000002</v>
      </c>
      <c r="I103" s="103">
        <f t="shared" si="41"/>
        <v>0.24282741649477077</v>
      </c>
      <c r="J103" s="104"/>
      <c r="K103" s="15">
        <v>78428.46</v>
      </c>
      <c r="L103" s="15">
        <v>76867.40000000001</v>
      </c>
      <c r="M103" s="90">
        <f t="shared" si="42"/>
        <v>1561.0599999999977</v>
      </c>
      <c r="N103" s="103">
        <f t="shared" si="43"/>
        <v>0.020308479277300878</v>
      </c>
      <c r="O103" s="104"/>
      <c r="P103" s="15">
        <v>19862.62</v>
      </c>
      <c r="Q103" s="15">
        <v>19304.2</v>
      </c>
      <c r="R103" s="90">
        <f t="shared" si="44"/>
        <v>558.4199999999983</v>
      </c>
      <c r="S103" s="103">
        <f t="shared" si="45"/>
        <v>0.02892738367816321</v>
      </c>
      <c r="T103" s="104"/>
      <c r="U103" s="15">
        <v>78428.46</v>
      </c>
      <c r="V103" s="15">
        <v>76867.40000000001</v>
      </c>
      <c r="W103" s="90">
        <f t="shared" si="46"/>
        <v>1561.0599999999977</v>
      </c>
      <c r="X103" s="103">
        <f t="shared" si="47"/>
        <v>0.020308479277300878</v>
      </c>
    </row>
    <row r="104" spans="1:24" s="14" customFormat="1" ht="12.75" hidden="1" outlineLevel="2">
      <c r="A104" s="14" t="s">
        <v>623</v>
      </c>
      <c r="B104" s="14" t="s">
        <v>624</v>
      </c>
      <c r="C104" s="54" t="s">
        <v>625</v>
      </c>
      <c r="D104" s="15"/>
      <c r="E104" s="15"/>
      <c r="F104" s="15">
        <v>0</v>
      </c>
      <c r="G104" s="15">
        <v>176533.95</v>
      </c>
      <c r="H104" s="90">
        <f t="shared" si="40"/>
        <v>-176533.95</v>
      </c>
      <c r="I104" s="103" t="str">
        <f t="shared" si="41"/>
        <v>N.M.</v>
      </c>
      <c r="J104" s="104"/>
      <c r="K104" s="15">
        <v>0</v>
      </c>
      <c r="L104" s="15">
        <v>176533.95</v>
      </c>
      <c r="M104" s="90">
        <f t="shared" si="42"/>
        <v>-176533.95</v>
      </c>
      <c r="N104" s="103" t="str">
        <f t="shared" si="43"/>
        <v>N.M.</v>
      </c>
      <c r="O104" s="104"/>
      <c r="P104" s="15">
        <v>0</v>
      </c>
      <c r="Q104" s="15">
        <v>176533.95</v>
      </c>
      <c r="R104" s="90">
        <f t="shared" si="44"/>
        <v>-176533.95</v>
      </c>
      <c r="S104" s="103" t="str">
        <f t="shared" si="45"/>
        <v>N.M.</v>
      </c>
      <c r="T104" s="104"/>
      <c r="U104" s="15">
        <v>0</v>
      </c>
      <c r="V104" s="15">
        <v>176533.95</v>
      </c>
      <c r="W104" s="90">
        <f t="shared" si="46"/>
        <v>-176533.95</v>
      </c>
      <c r="X104" s="103" t="str">
        <f t="shared" si="47"/>
        <v>N.M.</v>
      </c>
    </row>
    <row r="105" spans="1:24" s="14" customFormat="1" ht="12.75" hidden="1" outlineLevel="2">
      <c r="A105" s="14" t="s">
        <v>626</v>
      </c>
      <c r="B105" s="14" t="s">
        <v>627</v>
      </c>
      <c r="C105" s="54" t="s">
        <v>628</v>
      </c>
      <c r="D105" s="15"/>
      <c r="E105" s="15"/>
      <c r="F105" s="15">
        <v>50586.200000000004</v>
      </c>
      <c r="G105" s="15">
        <v>55267.12</v>
      </c>
      <c r="H105" s="90">
        <f t="shared" si="40"/>
        <v>-4680.919999999998</v>
      </c>
      <c r="I105" s="103">
        <f t="shared" si="41"/>
        <v>-0.08469628958411435</v>
      </c>
      <c r="J105" s="104"/>
      <c r="K105" s="15">
        <v>736101.15</v>
      </c>
      <c r="L105" s="15">
        <v>898167.71</v>
      </c>
      <c r="M105" s="90">
        <f t="shared" si="42"/>
        <v>-162066.55999999994</v>
      </c>
      <c r="N105" s="103">
        <f t="shared" si="43"/>
        <v>-0.18044131201287558</v>
      </c>
      <c r="O105" s="104"/>
      <c r="P105" s="15">
        <v>200036.66</v>
      </c>
      <c r="Q105" s="15">
        <v>87654.3</v>
      </c>
      <c r="R105" s="90">
        <f t="shared" si="44"/>
        <v>112382.36</v>
      </c>
      <c r="S105" s="103">
        <f t="shared" si="45"/>
        <v>1.2821089210683332</v>
      </c>
      <c r="T105" s="104"/>
      <c r="U105" s="15">
        <v>736101.15</v>
      </c>
      <c r="V105" s="15">
        <v>898167.71</v>
      </c>
      <c r="W105" s="90">
        <f t="shared" si="46"/>
        <v>-162066.55999999994</v>
      </c>
      <c r="X105" s="103">
        <f t="shared" si="47"/>
        <v>-0.18044131201287558</v>
      </c>
    </row>
    <row r="106" spans="1:24" s="14" customFormat="1" ht="12.75" hidden="1" outlineLevel="2">
      <c r="A106" s="14" t="s">
        <v>629</v>
      </c>
      <c r="B106" s="14" t="s">
        <v>630</v>
      </c>
      <c r="C106" s="54" t="s">
        <v>631</v>
      </c>
      <c r="D106" s="15"/>
      <c r="E106" s="15"/>
      <c r="F106" s="15">
        <v>24673.23</v>
      </c>
      <c r="G106" s="15">
        <v>20003.8</v>
      </c>
      <c r="H106" s="90">
        <f t="shared" si="40"/>
        <v>4669.43</v>
      </c>
      <c r="I106" s="103">
        <f t="shared" si="41"/>
        <v>0.23342714884172008</v>
      </c>
      <c r="J106" s="104"/>
      <c r="K106" s="15">
        <v>231337.6</v>
      </c>
      <c r="L106" s="15">
        <v>190068.93</v>
      </c>
      <c r="M106" s="90">
        <f t="shared" si="42"/>
        <v>41268.67000000001</v>
      </c>
      <c r="N106" s="103">
        <f t="shared" si="43"/>
        <v>0.21712475573993084</v>
      </c>
      <c r="O106" s="104"/>
      <c r="P106" s="15">
        <v>61684.340000000004</v>
      </c>
      <c r="Q106" s="15">
        <v>48381.270000000004</v>
      </c>
      <c r="R106" s="90">
        <f t="shared" si="44"/>
        <v>13303.07</v>
      </c>
      <c r="S106" s="103">
        <f t="shared" si="45"/>
        <v>0.27496322440481613</v>
      </c>
      <c r="T106" s="104"/>
      <c r="U106" s="15">
        <v>231337.6</v>
      </c>
      <c r="V106" s="15">
        <v>190068.93</v>
      </c>
      <c r="W106" s="90">
        <f t="shared" si="46"/>
        <v>41268.67000000001</v>
      </c>
      <c r="X106" s="103">
        <f t="shared" si="47"/>
        <v>0.21712475573993084</v>
      </c>
    </row>
    <row r="107" spans="1:24" s="14" customFormat="1" ht="12.75" hidden="1" outlineLevel="2">
      <c r="A107" s="14" t="s">
        <v>632</v>
      </c>
      <c r="B107" s="14" t="s">
        <v>633</v>
      </c>
      <c r="C107" s="54" t="s">
        <v>634</v>
      </c>
      <c r="D107" s="15"/>
      <c r="E107" s="15"/>
      <c r="F107" s="15">
        <v>623578.3</v>
      </c>
      <c r="G107" s="15">
        <v>404845.33</v>
      </c>
      <c r="H107" s="90">
        <f t="shared" si="40"/>
        <v>218732.97000000003</v>
      </c>
      <c r="I107" s="103">
        <f t="shared" si="41"/>
        <v>0.5402877439638492</v>
      </c>
      <c r="J107" s="104"/>
      <c r="K107" s="15">
        <v>6207450.54</v>
      </c>
      <c r="L107" s="15">
        <v>4136354.865</v>
      </c>
      <c r="M107" s="90">
        <f t="shared" si="42"/>
        <v>2071095.6749999998</v>
      </c>
      <c r="N107" s="103">
        <f t="shared" si="43"/>
        <v>0.5007055106718944</v>
      </c>
      <c r="O107" s="104"/>
      <c r="P107" s="15">
        <v>1819098.63</v>
      </c>
      <c r="Q107" s="15">
        <v>1169003.87</v>
      </c>
      <c r="R107" s="90">
        <f t="shared" si="44"/>
        <v>650094.7599999998</v>
      </c>
      <c r="S107" s="103">
        <f t="shared" si="45"/>
        <v>0.5561100152730887</v>
      </c>
      <c r="T107" s="104"/>
      <c r="U107" s="15">
        <v>6207450.54</v>
      </c>
      <c r="V107" s="15">
        <v>4136354.865</v>
      </c>
      <c r="W107" s="90">
        <f t="shared" si="46"/>
        <v>2071095.6749999998</v>
      </c>
      <c r="X107" s="103">
        <f t="shared" si="47"/>
        <v>0.5007055106718944</v>
      </c>
    </row>
    <row r="108" spans="1:24" s="14" customFormat="1" ht="12.75" hidden="1" outlineLevel="2">
      <c r="A108" s="14" t="s">
        <v>635</v>
      </c>
      <c r="B108" s="14" t="s">
        <v>636</v>
      </c>
      <c r="C108" s="54" t="s">
        <v>637</v>
      </c>
      <c r="D108" s="15"/>
      <c r="E108" s="15"/>
      <c r="F108" s="15">
        <v>5988</v>
      </c>
      <c r="G108" s="15">
        <v>7500</v>
      </c>
      <c r="H108" s="90">
        <f t="shared" si="40"/>
        <v>-1512</v>
      </c>
      <c r="I108" s="103">
        <f t="shared" si="41"/>
        <v>-0.2016</v>
      </c>
      <c r="J108" s="104"/>
      <c r="K108" s="15">
        <v>64020</v>
      </c>
      <c r="L108" s="15">
        <v>64536</v>
      </c>
      <c r="M108" s="90">
        <f t="shared" si="42"/>
        <v>-516</v>
      </c>
      <c r="N108" s="103">
        <f t="shared" si="43"/>
        <v>-0.007995537374488658</v>
      </c>
      <c r="O108" s="104"/>
      <c r="P108" s="15">
        <v>12936</v>
      </c>
      <c r="Q108" s="15">
        <v>16860</v>
      </c>
      <c r="R108" s="90">
        <f t="shared" si="44"/>
        <v>-3924</v>
      </c>
      <c r="S108" s="103">
        <f t="shared" si="45"/>
        <v>-0.23274021352313168</v>
      </c>
      <c r="T108" s="104"/>
      <c r="U108" s="15">
        <v>64020</v>
      </c>
      <c r="V108" s="15">
        <v>64536</v>
      </c>
      <c r="W108" s="90">
        <f t="shared" si="46"/>
        <v>-516</v>
      </c>
      <c r="X108" s="103">
        <f t="shared" si="47"/>
        <v>-0.007995537374488658</v>
      </c>
    </row>
    <row r="109" spans="1:24" s="14" customFormat="1" ht="12.75" hidden="1" outlineLevel="2">
      <c r="A109" s="14" t="s">
        <v>638</v>
      </c>
      <c r="B109" s="14" t="s">
        <v>639</v>
      </c>
      <c r="C109" s="54" t="s">
        <v>640</v>
      </c>
      <c r="D109" s="15"/>
      <c r="E109" s="15"/>
      <c r="F109" s="15">
        <v>1706.18</v>
      </c>
      <c r="G109" s="15">
        <v>-354.24</v>
      </c>
      <c r="H109" s="90">
        <f t="shared" si="40"/>
        <v>2060.42</v>
      </c>
      <c r="I109" s="103">
        <f t="shared" si="41"/>
        <v>5.816452122854562</v>
      </c>
      <c r="J109" s="104"/>
      <c r="K109" s="15">
        <v>9440.7</v>
      </c>
      <c r="L109" s="15">
        <v>401.16</v>
      </c>
      <c r="M109" s="90">
        <f t="shared" si="42"/>
        <v>9039.54</v>
      </c>
      <c r="N109" s="103" t="str">
        <f t="shared" si="43"/>
        <v>N.M.</v>
      </c>
      <c r="O109" s="104"/>
      <c r="P109" s="15">
        <v>3661.98</v>
      </c>
      <c r="Q109" s="15">
        <v>401.16</v>
      </c>
      <c r="R109" s="90">
        <f t="shared" si="44"/>
        <v>3260.82</v>
      </c>
      <c r="S109" s="103">
        <f t="shared" si="45"/>
        <v>8.128477415495064</v>
      </c>
      <c r="T109" s="104"/>
      <c r="U109" s="15">
        <v>9440.7</v>
      </c>
      <c r="V109" s="15">
        <v>401.16</v>
      </c>
      <c r="W109" s="90">
        <f t="shared" si="46"/>
        <v>9039.54</v>
      </c>
      <c r="X109" s="103" t="str">
        <f t="shared" si="47"/>
        <v>N.M.</v>
      </c>
    </row>
    <row r="110" spans="1:24" s="14" customFormat="1" ht="12.75" hidden="1" outlineLevel="2">
      <c r="A110" s="14" t="s">
        <v>641</v>
      </c>
      <c r="B110" s="14" t="s">
        <v>642</v>
      </c>
      <c r="C110" s="54" t="s">
        <v>643</v>
      </c>
      <c r="D110" s="15"/>
      <c r="E110" s="15"/>
      <c r="F110" s="15">
        <v>223063.34</v>
      </c>
      <c r="G110" s="15">
        <v>80244.96</v>
      </c>
      <c r="H110" s="90">
        <f t="shared" si="40"/>
        <v>142818.38</v>
      </c>
      <c r="I110" s="103">
        <f t="shared" si="41"/>
        <v>1.779780063445729</v>
      </c>
      <c r="J110" s="104"/>
      <c r="K110" s="15">
        <v>2344767.44</v>
      </c>
      <c r="L110" s="15">
        <v>224408.47</v>
      </c>
      <c r="M110" s="90">
        <f t="shared" si="42"/>
        <v>2120358.9699999997</v>
      </c>
      <c r="N110" s="103">
        <f t="shared" si="43"/>
        <v>9.44865837728852</v>
      </c>
      <c r="O110" s="104"/>
      <c r="P110" s="15">
        <v>636508.86</v>
      </c>
      <c r="Q110" s="15">
        <v>224408.47</v>
      </c>
      <c r="R110" s="90">
        <f t="shared" si="44"/>
        <v>412100.39</v>
      </c>
      <c r="S110" s="103">
        <f t="shared" si="45"/>
        <v>1.836385186352369</v>
      </c>
      <c r="T110" s="104"/>
      <c r="U110" s="15">
        <v>2344767.44</v>
      </c>
      <c r="V110" s="15">
        <v>224408.47</v>
      </c>
      <c r="W110" s="90">
        <f t="shared" si="46"/>
        <v>2120358.9699999997</v>
      </c>
      <c r="X110" s="103">
        <f t="shared" si="47"/>
        <v>9.44865837728852</v>
      </c>
    </row>
    <row r="111" spans="1:24" s="14" customFormat="1" ht="12.75" hidden="1" outlineLevel="2">
      <c r="A111" s="14" t="s">
        <v>644</v>
      </c>
      <c r="B111" s="14" t="s">
        <v>645</v>
      </c>
      <c r="C111" s="54" t="s">
        <v>646</v>
      </c>
      <c r="D111" s="15"/>
      <c r="E111" s="15"/>
      <c r="F111" s="15">
        <v>3281.98</v>
      </c>
      <c r="G111" s="15">
        <v>3743.56</v>
      </c>
      <c r="H111" s="90">
        <f t="shared" si="40"/>
        <v>-461.5799999999999</v>
      </c>
      <c r="I111" s="103">
        <f t="shared" si="41"/>
        <v>-0.12329974676511127</v>
      </c>
      <c r="J111" s="104"/>
      <c r="K111" s="15">
        <v>40878.520000000004</v>
      </c>
      <c r="L111" s="15">
        <v>6999.18</v>
      </c>
      <c r="M111" s="90">
        <f t="shared" si="42"/>
        <v>33879.340000000004</v>
      </c>
      <c r="N111" s="103">
        <f t="shared" si="43"/>
        <v>4.840472741092528</v>
      </c>
      <c r="O111" s="104"/>
      <c r="P111" s="15">
        <v>9546.51</v>
      </c>
      <c r="Q111" s="15">
        <v>6999.18</v>
      </c>
      <c r="R111" s="90">
        <f t="shared" si="44"/>
        <v>2547.33</v>
      </c>
      <c r="S111" s="103">
        <f t="shared" si="45"/>
        <v>0.3639469194962838</v>
      </c>
      <c r="T111" s="104"/>
      <c r="U111" s="15">
        <v>40878.520000000004</v>
      </c>
      <c r="V111" s="15">
        <v>6999.18</v>
      </c>
      <c r="W111" s="90">
        <f t="shared" si="46"/>
        <v>33879.340000000004</v>
      </c>
      <c r="X111" s="103">
        <f t="shared" si="47"/>
        <v>4.840472741092528</v>
      </c>
    </row>
    <row r="112" spans="1:24" s="14" customFormat="1" ht="12.75" hidden="1" outlineLevel="2">
      <c r="A112" s="14" t="s">
        <v>647</v>
      </c>
      <c r="B112" s="14" t="s">
        <v>648</v>
      </c>
      <c r="C112" s="54" t="s">
        <v>649</v>
      </c>
      <c r="D112" s="15"/>
      <c r="E112" s="15"/>
      <c r="F112" s="15">
        <v>12442.01</v>
      </c>
      <c r="G112" s="15">
        <v>25636.47</v>
      </c>
      <c r="H112" s="90">
        <f t="shared" si="40"/>
        <v>-13194.460000000001</v>
      </c>
      <c r="I112" s="103">
        <f t="shared" si="41"/>
        <v>-0.5146753823751866</v>
      </c>
      <c r="J112" s="104"/>
      <c r="K112" s="15">
        <v>145599.11000000002</v>
      </c>
      <c r="L112" s="15">
        <v>25636.47</v>
      </c>
      <c r="M112" s="90">
        <f t="shared" si="42"/>
        <v>119962.64000000001</v>
      </c>
      <c r="N112" s="103">
        <f t="shared" si="43"/>
        <v>4.679374344439777</v>
      </c>
      <c r="O112" s="104"/>
      <c r="P112" s="15">
        <v>36978.17</v>
      </c>
      <c r="Q112" s="15">
        <v>25636.47</v>
      </c>
      <c r="R112" s="90">
        <f t="shared" si="44"/>
        <v>11341.699999999997</v>
      </c>
      <c r="S112" s="103">
        <f t="shared" si="45"/>
        <v>0.4424049020789522</v>
      </c>
      <c r="T112" s="104"/>
      <c r="U112" s="15">
        <v>145599.11000000002</v>
      </c>
      <c r="V112" s="15">
        <v>25636.47</v>
      </c>
      <c r="W112" s="90">
        <f t="shared" si="46"/>
        <v>119962.64000000001</v>
      </c>
      <c r="X112" s="103">
        <f t="shared" si="47"/>
        <v>4.679374344439777</v>
      </c>
    </row>
    <row r="113" spans="1:24" s="14" customFormat="1" ht="12.75" hidden="1" outlineLevel="2">
      <c r="A113" s="14" t="s">
        <v>650</v>
      </c>
      <c r="B113" s="14" t="s">
        <v>651</v>
      </c>
      <c r="C113" s="54" t="s">
        <v>652</v>
      </c>
      <c r="D113" s="15"/>
      <c r="E113" s="15"/>
      <c r="F113" s="15">
        <v>1534.07</v>
      </c>
      <c r="G113" s="15">
        <v>0</v>
      </c>
      <c r="H113" s="90">
        <f t="shared" si="40"/>
        <v>1534.07</v>
      </c>
      <c r="I113" s="103" t="str">
        <f t="shared" si="41"/>
        <v>N.M.</v>
      </c>
      <c r="J113" s="104"/>
      <c r="K113" s="15">
        <v>18463.38</v>
      </c>
      <c r="L113" s="15">
        <v>0</v>
      </c>
      <c r="M113" s="90">
        <f t="shared" si="42"/>
        <v>18463.38</v>
      </c>
      <c r="N113" s="103" t="str">
        <f t="shared" si="43"/>
        <v>N.M.</v>
      </c>
      <c r="O113" s="104"/>
      <c r="P113" s="15">
        <v>4414.650000000001</v>
      </c>
      <c r="Q113" s="15">
        <v>0</v>
      </c>
      <c r="R113" s="90">
        <f t="shared" si="44"/>
        <v>4414.650000000001</v>
      </c>
      <c r="S113" s="103" t="str">
        <f t="shared" si="45"/>
        <v>N.M.</v>
      </c>
      <c r="T113" s="104"/>
      <c r="U113" s="15">
        <v>18463.38</v>
      </c>
      <c r="V113" s="15">
        <v>0</v>
      </c>
      <c r="W113" s="90">
        <f t="shared" si="46"/>
        <v>18463.38</v>
      </c>
      <c r="X113" s="103" t="str">
        <f t="shared" si="47"/>
        <v>N.M.</v>
      </c>
    </row>
    <row r="114" spans="1:24" s="14" customFormat="1" ht="12.75" hidden="1" outlineLevel="2">
      <c r="A114" s="14" t="s">
        <v>653</v>
      </c>
      <c r="B114" s="14" t="s">
        <v>654</v>
      </c>
      <c r="C114" s="54" t="s">
        <v>655</v>
      </c>
      <c r="D114" s="15"/>
      <c r="E114" s="15"/>
      <c r="F114" s="15">
        <v>-6549.24</v>
      </c>
      <c r="G114" s="15">
        <v>0</v>
      </c>
      <c r="H114" s="90">
        <f t="shared" si="40"/>
        <v>-6549.24</v>
      </c>
      <c r="I114" s="103" t="str">
        <f t="shared" si="41"/>
        <v>N.M.</v>
      </c>
      <c r="J114" s="104"/>
      <c r="K114" s="15">
        <v>39295.49</v>
      </c>
      <c r="L114" s="15">
        <v>0</v>
      </c>
      <c r="M114" s="90">
        <f t="shared" si="42"/>
        <v>39295.49</v>
      </c>
      <c r="N114" s="103" t="str">
        <f t="shared" si="43"/>
        <v>N.M.</v>
      </c>
      <c r="O114" s="104"/>
      <c r="P114" s="15">
        <v>-19647.74</v>
      </c>
      <c r="Q114" s="15">
        <v>0</v>
      </c>
      <c r="R114" s="90">
        <f t="shared" si="44"/>
        <v>-19647.74</v>
      </c>
      <c r="S114" s="103" t="str">
        <f t="shared" si="45"/>
        <v>N.M.</v>
      </c>
      <c r="T114" s="104"/>
      <c r="U114" s="15">
        <v>39295.49</v>
      </c>
      <c r="V114" s="15">
        <v>0</v>
      </c>
      <c r="W114" s="90">
        <f t="shared" si="46"/>
        <v>39295.49</v>
      </c>
      <c r="X114" s="103" t="str">
        <f t="shared" si="47"/>
        <v>N.M.</v>
      </c>
    </row>
    <row r="115" spans="1:24" s="14" customFormat="1" ht="12.75" hidden="1" outlineLevel="2">
      <c r="A115" s="14" t="s">
        <v>656</v>
      </c>
      <c r="B115" s="14" t="s">
        <v>657</v>
      </c>
      <c r="C115" s="54" t="s">
        <v>658</v>
      </c>
      <c r="D115" s="15"/>
      <c r="E115" s="15"/>
      <c r="F115" s="15">
        <v>-13098.5</v>
      </c>
      <c r="G115" s="15">
        <v>0</v>
      </c>
      <c r="H115" s="90">
        <f t="shared" si="40"/>
        <v>-13098.5</v>
      </c>
      <c r="I115" s="103" t="str">
        <f t="shared" si="41"/>
        <v>N.M.</v>
      </c>
      <c r="J115" s="104"/>
      <c r="K115" s="15">
        <v>78590.97</v>
      </c>
      <c r="L115" s="15">
        <v>0</v>
      </c>
      <c r="M115" s="90">
        <f t="shared" si="42"/>
        <v>78590.97</v>
      </c>
      <c r="N115" s="103" t="str">
        <f t="shared" si="43"/>
        <v>N.M.</v>
      </c>
      <c r="O115" s="104"/>
      <c r="P115" s="15">
        <v>-39295.49</v>
      </c>
      <c r="Q115" s="15">
        <v>0</v>
      </c>
      <c r="R115" s="90">
        <f t="shared" si="44"/>
        <v>-39295.49</v>
      </c>
      <c r="S115" s="103" t="str">
        <f t="shared" si="45"/>
        <v>N.M.</v>
      </c>
      <c r="T115" s="104"/>
      <c r="U115" s="15">
        <v>78590.97</v>
      </c>
      <c r="V115" s="15">
        <v>0</v>
      </c>
      <c r="W115" s="90">
        <f t="shared" si="46"/>
        <v>78590.97</v>
      </c>
      <c r="X115" s="103" t="str">
        <f t="shared" si="47"/>
        <v>N.M.</v>
      </c>
    </row>
    <row r="116" spans="1:24" ht="12.75" hidden="1" outlineLevel="1">
      <c r="A116" s="1" t="s">
        <v>293</v>
      </c>
      <c r="B116" s="9" t="s">
        <v>266</v>
      </c>
      <c r="C116" s="62" t="s">
        <v>271</v>
      </c>
      <c r="D116" s="28"/>
      <c r="E116" s="28"/>
      <c r="F116" s="17">
        <v>1132597.1700000002</v>
      </c>
      <c r="G116" s="17">
        <v>1300989.12</v>
      </c>
      <c r="H116" s="35">
        <f>+F116-G116</f>
        <v>-168391.94999999995</v>
      </c>
      <c r="I116" s="95">
        <f>IF(G116&lt;0,IF(H116=0,0,IF(OR(G116=0,F116=0),"N.M.",IF(ABS(H116/G116)&gt;=10,"N.M.",H116/(-G116)))),IF(H116=0,0,IF(OR(G116=0,F116=0),"N.M.",IF(ABS(H116/G116)&gt;=10,"N.M.",H116/G116))))</f>
        <v>-0.12943378803967243</v>
      </c>
      <c r="K116" s="17">
        <v>13644893.583999999</v>
      </c>
      <c r="L116" s="17">
        <v>9279577.845000003</v>
      </c>
      <c r="M116" s="35">
        <f>+K116-L116</f>
        <v>4365315.738999996</v>
      </c>
      <c r="N116" s="95">
        <f>IF(L116&lt;0,IF(M116=0,0,IF(OR(L116=0,K116=0),"N.M.",IF(ABS(M116/L116)&gt;=10,"N.M.",M116/(-L116)))),IF(M116=0,0,IF(OR(L116=0,K116=0),"N.M.",IF(ABS(M116/L116)&gt;=10,"N.M.",M116/L116))))</f>
        <v>0.4704218027926889</v>
      </c>
      <c r="P116" s="17">
        <v>3476782.023999999</v>
      </c>
      <c r="Q116" s="17">
        <v>2994971.130000001</v>
      </c>
      <c r="R116" s="35">
        <f>+P116-Q116</f>
        <v>481810.893999998</v>
      </c>
      <c r="S116" s="95">
        <f>IF(Q116&lt;0,IF(R116=0,0,IF(OR(Q116=0,P116=0),"N.M.",IF(ABS(R116/Q116)&gt;=10,"N.M.",R116/(-Q116)))),IF(R116=0,0,IF(OR(Q116=0,P116=0),"N.M.",IF(ABS(R116/Q116)&gt;=10,"N.M.",R116/Q116))))</f>
        <v>0.16087330164013897</v>
      </c>
      <c r="U116" s="17">
        <v>13644893.583999999</v>
      </c>
      <c r="V116" s="17">
        <v>9279577.845000003</v>
      </c>
      <c r="W116" s="35">
        <f>+U116-V116</f>
        <v>4365315.738999996</v>
      </c>
      <c r="X116" s="95">
        <f>IF(V116&lt;0,IF(W116=0,0,IF(OR(V116=0,U116=0),"N.M.",IF(ABS(W116/V116)&gt;=10,"N.M.",W116/(-V116)))),IF(W116=0,0,IF(OR(V116=0,U116=0),"N.M.",IF(ABS(W116/V116)&gt;=10,"N.M.",W116/V116))))</f>
        <v>0.4704218027926889</v>
      </c>
    </row>
    <row r="117" spans="1:24" s="14" customFormat="1" ht="12.75" hidden="1" outlineLevel="2">
      <c r="A117" s="14" t="s">
        <v>659</v>
      </c>
      <c r="B117" s="14" t="s">
        <v>660</v>
      </c>
      <c r="C117" s="54" t="s">
        <v>661</v>
      </c>
      <c r="D117" s="15"/>
      <c r="E117" s="15"/>
      <c r="F117" s="15">
        <v>0</v>
      </c>
      <c r="G117" s="15">
        <v>30916.190000000002</v>
      </c>
      <c r="H117" s="90">
        <f aca="true" t="shared" si="48" ref="H117:H126">+F117-G117</f>
        <v>-30916.190000000002</v>
      </c>
      <c r="I117" s="103" t="str">
        <f aca="true" t="shared" si="49" ref="I117:I126">IF(G117&lt;0,IF(H117=0,0,IF(OR(G117=0,F117=0),"N.M.",IF(ABS(H117/G117)&gt;=10,"N.M.",H117/(-G117)))),IF(H117=0,0,IF(OR(G117=0,F117=0),"N.M.",IF(ABS(H117/G117)&gt;=10,"N.M.",H117/G117))))</f>
        <v>N.M.</v>
      </c>
      <c r="J117" s="104"/>
      <c r="K117" s="15">
        <v>0</v>
      </c>
      <c r="L117" s="15">
        <v>61832.380000000005</v>
      </c>
      <c r="M117" s="90">
        <f aca="true" t="shared" si="50" ref="M117:M126">+K117-L117</f>
        <v>-61832.380000000005</v>
      </c>
      <c r="N117" s="103" t="str">
        <f aca="true" t="shared" si="51" ref="N117:N126">IF(L117&lt;0,IF(M117=0,0,IF(OR(L117=0,K117=0),"N.M.",IF(ABS(M117/L117)&gt;=10,"N.M.",M117/(-L117)))),IF(M117=0,0,IF(OR(L117=0,K117=0),"N.M.",IF(ABS(M117/L117)&gt;=10,"N.M.",M117/L117))))</f>
        <v>N.M.</v>
      </c>
      <c r="O117" s="104"/>
      <c r="P117" s="15">
        <v>0</v>
      </c>
      <c r="Q117" s="15">
        <v>61832.380000000005</v>
      </c>
      <c r="R117" s="90">
        <f aca="true" t="shared" si="52" ref="R117:R126">+P117-Q117</f>
        <v>-61832.380000000005</v>
      </c>
      <c r="S117" s="103" t="str">
        <f aca="true" t="shared" si="53" ref="S117:S126">IF(Q117&lt;0,IF(R117=0,0,IF(OR(Q117=0,P117=0),"N.M.",IF(ABS(R117/Q117)&gt;=10,"N.M.",R117/(-Q117)))),IF(R117=0,0,IF(OR(Q117=0,P117=0),"N.M.",IF(ABS(R117/Q117)&gt;=10,"N.M.",R117/Q117))))</f>
        <v>N.M.</v>
      </c>
      <c r="T117" s="104"/>
      <c r="U117" s="15">
        <v>0</v>
      </c>
      <c r="V117" s="15">
        <v>61832.380000000005</v>
      </c>
      <c r="W117" s="90">
        <f aca="true" t="shared" si="54" ref="W117:W126">+U117-V117</f>
        <v>-61832.380000000005</v>
      </c>
      <c r="X117" s="103" t="str">
        <f aca="true" t="shared" si="55" ref="X117:X126">IF(V117&lt;0,IF(W117=0,0,IF(OR(V117=0,U117=0),"N.M.",IF(ABS(W117/V117)&gt;=10,"N.M.",W117/(-V117)))),IF(W117=0,0,IF(OR(V117=0,U117=0),"N.M.",IF(ABS(W117/V117)&gt;=10,"N.M.",W117/V117))))</f>
        <v>N.M.</v>
      </c>
    </row>
    <row r="118" spans="1:24" s="14" customFormat="1" ht="12.75" hidden="1" outlineLevel="2">
      <c r="A118" s="14" t="s">
        <v>662</v>
      </c>
      <c r="B118" s="14" t="s">
        <v>663</v>
      </c>
      <c r="C118" s="54" t="s">
        <v>664</v>
      </c>
      <c r="D118" s="15"/>
      <c r="E118" s="15"/>
      <c r="F118" s="15">
        <v>0</v>
      </c>
      <c r="G118" s="15">
        <v>1005.25</v>
      </c>
      <c r="H118" s="90">
        <f t="shared" si="48"/>
        <v>-1005.25</v>
      </c>
      <c r="I118" s="103" t="str">
        <f t="shared" si="49"/>
        <v>N.M.</v>
      </c>
      <c r="J118" s="104"/>
      <c r="K118" s="15">
        <v>0</v>
      </c>
      <c r="L118" s="15">
        <v>1979.42</v>
      </c>
      <c r="M118" s="90">
        <f t="shared" si="50"/>
        <v>-1979.42</v>
      </c>
      <c r="N118" s="103" t="str">
        <f t="shared" si="51"/>
        <v>N.M.</v>
      </c>
      <c r="O118" s="104"/>
      <c r="P118" s="15">
        <v>0</v>
      </c>
      <c r="Q118" s="15">
        <v>1979.42</v>
      </c>
      <c r="R118" s="90">
        <f t="shared" si="52"/>
        <v>-1979.42</v>
      </c>
      <c r="S118" s="103" t="str">
        <f t="shared" si="53"/>
        <v>N.M.</v>
      </c>
      <c r="T118" s="104"/>
      <c r="U118" s="15">
        <v>0</v>
      </c>
      <c r="V118" s="15">
        <v>1979.42</v>
      </c>
      <c r="W118" s="90">
        <f t="shared" si="54"/>
        <v>-1979.42</v>
      </c>
      <c r="X118" s="103" t="str">
        <f t="shared" si="55"/>
        <v>N.M.</v>
      </c>
    </row>
    <row r="119" spans="1:24" s="14" customFormat="1" ht="12.75" hidden="1" outlineLevel="2">
      <c r="A119" s="14" t="s">
        <v>665</v>
      </c>
      <c r="B119" s="14" t="s">
        <v>666</v>
      </c>
      <c r="C119" s="54" t="s">
        <v>667</v>
      </c>
      <c r="D119" s="15"/>
      <c r="E119" s="15"/>
      <c r="F119" s="15">
        <v>3513480.163</v>
      </c>
      <c r="G119" s="15">
        <v>1705577.1800000002</v>
      </c>
      <c r="H119" s="90">
        <f t="shared" si="48"/>
        <v>1807902.983</v>
      </c>
      <c r="I119" s="103">
        <f t="shared" si="49"/>
        <v>1.0599948241568287</v>
      </c>
      <c r="J119" s="104"/>
      <c r="K119" s="15">
        <v>40137444.2</v>
      </c>
      <c r="L119" s="15">
        <v>4812028.04</v>
      </c>
      <c r="M119" s="90">
        <f t="shared" si="50"/>
        <v>35325416.160000004</v>
      </c>
      <c r="N119" s="103">
        <f t="shared" si="51"/>
        <v>7.341066150562166</v>
      </c>
      <c r="O119" s="104"/>
      <c r="P119" s="15">
        <v>10484111.32</v>
      </c>
      <c r="Q119" s="15">
        <v>4812028.04</v>
      </c>
      <c r="R119" s="90">
        <f t="shared" si="52"/>
        <v>5672083.28</v>
      </c>
      <c r="S119" s="103">
        <f t="shared" si="53"/>
        <v>1.1787303051542486</v>
      </c>
      <c r="T119" s="104"/>
      <c r="U119" s="15">
        <v>40137444.2</v>
      </c>
      <c r="V119" s="15">
        <v>4812028.04</v>
      </c>
      <c r="W119" s="90">
        <f t="shared" si="54"/>
        <v>35325416.160000004</v>
      </c>
      <c r="X119" s="103">
        <f t="shared" si="55"/>
        <v>7.341066150562166</v>
      </c>
    </row>
    <row r="120" spans="1:24" s="14" customFormat="1" ht="12.75" hidden="1" outlineLevel="2">
      <c r="A120" s="14" t="s">
        <v>668</v>
      </c>
      <c r="B120" s="14" t="s">
        <v>669</v>
      </c>
      <c r="C120" s="54" t="s">
        <v>670</v>
      </c>
      <c r="D120" s="15"/>
      <c r="E120" s="15"/>
      <c r="F120" s="15">
        <v>0.005</v>
      </c>
      <c r="G120" s="15">
        <v>-60501.24</v>
      </c>
      <c r="H120" s="90">
        <f t="shared" si="48"/>
        <v>60501.244999999995</v>
      </c>
      <c r="I120" s="103">
        <f t="shared" si="49"/>
        <v>1.0000000826429343</v>
      </c>
      <c r="J120" s="104"/>
      <c r="K120" s="15">
        <v>418671.49</v>
      </c>
      <c r="L120" s="15">
        <v>0</v>
      </c>
      <c r="M120" s="90">
        <f t="shared" si="50"/>
        <v>418671.49</v>
      </c>
      <c r="N120" s="103" t="str">
        <f t="shared" si="51"/>
        <v>N.M.</v>
      </c>
      <c r="O120" s="104"/>
      <c r="P120" s="15">
        <v>109682.23</v>
      </c>
      <c r="Q120" s="15">
        <v>0</v>
      </c>
      <c r="R120" s="90">
        <f t="shared" si="52"/>
        <v>109682.23</v>
      </c>
      <c r="S120" s="103" t="str">
        <f t="shared" si="53"/>
        <v>N.M.</v>
      </c>
      <c r="T120" s="104"/>
      <c r="U120" s="15">
        <v>418671.49</v>
      </c>
      <c r="V120" s="15">
        <v>0</v>
      </c>
      <c r="W120" s="90">
        <f t="shared" si="54"/>
        <v>418671.49</v>
      </c>
      <c r="X120" s="103" t="str">
        <f t="shared" si="55"/>
        <v>N.M.</v>
      </c>
    </row>
    <row r="121" spans="1:24" s="14" customFormat="1" ht="12.75" hidden="1" outlineLevel="2">
      <c r="A121" s="14" t="s">
        <v>671</v>
      </c>
      <c r="B121" s="14" t="s">
        <v>672</v>
      </c>
      <c r="C121" s="54" t="s">
        <v>673</v>
      </c>
      <c r="D121" s="15"/>
      <c r="E121" s="15"/>
      <c r="F121" s="15">
        <v>-3254968.053</v>
      </c>
      <c r="G121" s="15">
        <v>-1505688.32</v>
      </c>
      <c r="H121" s="90">
        <f t="shared" si="48"/>
        <v>-1749279.7329999998</v>
      </c>
      <c r="I121" s="103">
        <f t="shared" si="49"/>
        <v>-1.161780768147288</v>
      </c>
      <c r="J121" s="104"/>
      <c r="K121" s="15">
        <v>-35803217.99</v>
      </c>
      <c r="L121" s="15">
        <v>-4147559.79</v>
      </c>
      <c r="M121" s="90">
        <f t="shared" si="50"/>
        <v>-31655658.200000003</v>
      </c>
      <c r="N121" s="103">
        <f t="shared" si="51"/>
        <v>-7.632357290261029</v>
      </c>
      <c r="O121" s="104"/>
      <c r="P121" s="15">
        <v>-9659905.17</v>
      </c>
      <c r="Q121" s="15">
        <v>-4147559.79</v>
      </c>
      <c r="R121" s="90">
        <f t="shared" si="52"/>
        <v>-5512345.38</v>
      </c>
      <c r="S121" s="103">
        <f t="shared" si="53"/>
        <v>-1.329057484183971</v>
      </c>
      <c r="T121" s="104"/>
      <c r="U121" s="15">
        <v>-35803217.99</v>
      </c>
      <c r="V121" s="15">
        <v>-4147559.79</v>
      </c>
      <c r="W121" s="90">
        <f t="shared" si="54"/>
        <v>-31655658.200000003</v>
      </c>
      <c r="X121" s="103">
        <f t="shared" si="55"/>
        <v>-7.632357290261029</v>
      </c>
    </row>
    <row r="122" spans="1:24" s="14" customFormat="1" ht="12.75" hidden="1" outlineLevel="2">
      <c r="A122" s="14" t="s">
        <v>674</v>
      </c>
      <c r="B122" s="14" t="s">
        <v>675</v>
      </c>
      <c r="C122" s="54" t="s">
        <v>676</v>
      </c>
      <c r="D122" s="15"/>
      <c r="E122" s="15"/>
      <c r="F122" s="15">
        <v>-14.028</v>
      </c>
      <c r="G122" s="15">
        <v>60501.24</v>
      </c>
      <c r="H122" s="90">
        <f t="shared" si="48"/>
        <v>-60515.268</v>
      </c>
      <c r="I122" s="103">
        <f t="shared" si="49"/>
        <v>-1.0002318630163614</v>
      </c>
      <c r="J122" s="104"/>
      <c r="K122" s="15">
        <v>-391387.87</v>
      </c>
      <c r="L122" s="15">
        <v>0</v>
      </c>
      <c r="M122" s="90">
        <f t="shared" si="50"/>
        <v>-391387.87</v>
      </c>
      <c r="N122" s="103" t="str">
        <f t="shared" si="51"/>
        <v>N.M.</v>
      </c>
      <c r="O122" s="104"/>
      <c r="P122" s="15">
        <v>-106553.71</v>
      </c>
      <c r="Q122" s="15">
        <v>0</v>
      </c>
      <c r="R122" s="90">
        <f t="shared" si="52"/>
        <v>-106553.71</v>
      </c>
      <c r="S122" s="103" t="str">
        <f t="shared" si="53"/>
        <v>N.M.</v>
      </c>
      <c r="T122" s="104"/>
      <c r="U122" s="15">
        <v>-391387.87</v>
      </c>
      <c r="V122" s="15">
        <v>0</v>
      </c>
      <c r="W122" s="90">
        <f t="shared" si="54"/>
        <v>-391387.87</v>
      </c>
      <c r="X122" s="103" t="str">
        <f t="shared" si="55"/>
        <v>N.M.</v>
      </c>
    </row>
    <row r="123" spans="1:24" s="14" customFormat="1" ht="12.75" hidden="1" outlineLevel="2">
      <c r="A123" s="14" t="s">
        <v>677</v>
      </c>
      <c r="B123" s="14" t="s">
        <v>678</v>
      </c>
      <c r="C123" s="54" t="s">
        <v>679</v>
      </c>
      <c r="D123" s="15"/>
      <c r="E123" s="15"/>
      <c r="F123" s="15">
        <v>24087.064</v>
      </c>
      <c r="G123" s="15">
        <v>57673.03</v>
      </c>
      <c r="H123" s="90">
        <f t="shared" si="48"/>
        <v>-33585.966</v>
      </c>
      <c r="I123" s="103">
        <f t="shared" si="49"/>
        <v>-0.582351334757338</v>
      </c>
      <c r="J123" s="104"/>
      <c r="K123" s="15">
        <v>314244.84</v>
      </c>
      <c r="L123" s="15">
        <v>57673.03</v>
      </c>
      <c r="M123" s="90">
        <f t="shared" si="50"/>
        <v>256571.81000000003</v>
      </c>
      <c r="N123" s="103">
        <f t="shared" si="51"/>
        <v>4.448731235379865</v>
      </c>
      <c r="O123" s="104"/>
      <c r="P123" s="15">
        <v>72796.61</v>
      </c>
      <c r="Q123" s="15">
        <v>57673.03</v>
      </c>
      <c r="R123" s="90">
        <f t="shared" si="52"/>
        <v>15123.580000000002</v>
      </c>
      <c r="S123" s="103">
        <f t="shared" si="53"/>
        <v>0.26222967650563883</v>
      </c>
      <c r="T123" s="104"/>
      <c r="U123" s="15">
        <v>314244.84</v>
      </c>
      <c r="V123" s="15">
        <v>57673.03</v>
      </c>
      <c r="W123" s="90">
        <f t="shared" si="54"/>
        <v>256571.81000000003</v>
      </c>
      <c r="X123" s="103">
        <f t="shared" si="55"/>
        <v>4.448731235379865</v>
      </c>
    </row>
    <row r="124" spans="1:24" s="14" customFormat="1" ht="12.75" hidden="1" outlineLevel="2">
      <c r="A124" s="14" t="s">
        <v>680</v>
      </c>
      <c r="B124" s="14" t="s">
        <v>681</v>
      </c>
      <c r="C124" s="54" t="s">
        <v>682</v>
      </c>
      <c r="D124" s="15"/>
      <c r="E124" s="15"/>
      <c r="F124" s="15">
        <v>-22312.327</v>
      </c>
      <c r="G124" s="15">
        <v>-48892</v>
      </c>
      <c r="H124" s="90">
        <f t="shared" si="48"/>
        <v>26579.673</v>
      </c>
      <c r="I124" s="103">
        <f t="shared" si="49"/>
        <v>0.5436405342387303</v>
      </c>
      <c r="J124" s="104"/>
      <c r="K124" s="15">
        <v>-279650.7</v>
      </c>
      <c r="L124" s="15">
        <v>-48892</v>
      </c>
      <c r="M124" s="90">
        <f t="shared" si="50"/>
        <v>-230758.7</v>
      </c>
      <c r="N124" s="103">
        <f t="shared" si="51"/>
        <v>-4.719763969565573</v>
      </c>
      <c r="O124" s="104"/>
      <c r="P124" s="15">
        <v>-67062.22</v>
      </c>
      <c r="Q124" s="15">
        <v>-48892</v>
      </c>
      <c r="R124" s="90">
        <f t="shared" si="52"/>
        <v>-18170.22</v>
      </c>
      <c r="S124" s="103">
        <f t="shared" si="53"/>
        <v>-0.37163994109465764</v>
      </c>
      <c r="T124" s="104"/>
      <c r="U124" s="15">
        <v>-279650.7</v>
      </c>
      <c r="V124" s="15">
        <v>-48892</v>
      </c>
      <c r="W124" s="90">
        <f t="shared" si="54"/>
        <v>-230758.7</v>
      </c>
      <c r="X124" s="103">
        <f t="shared" si="55"/>
        <v>-4.719763969565573</v>
      </c>
    </row>
    <row r="125" spans="1:24" s="14" customFormat="1" ht="12.75" hidden="1" outlineLevel="2">
      <c r="A125" s="14" t="s">
        <v>683</v>
      </c>
      <c r="B125" s="14" t="s">
        <v>684</v>
      </c>
      <c r="C125" s="54" t="s">
        <v>685</v>
      </c>
      <c r="D125" s="15"/>
      <c r="E125" s="15"/>
      <c r="F125" s="15">
        <v>97315.13</v>
      </c>
      <c r="G125" s="15">
        <v>0</v>
      </c>
      <c r="H125" s="90">
        <f t="shared" si="48"/>
        <v>97315.13</v>
      </c>
      <c r="I125" s="103" t="str">
        <f t="shared" si="49"/>
        <v>N.M.</v>
      </c>
      <c r="J125" s="104"/>
      <c r="K125" s="15">
        <v>-583890.79</v>
      </c>
      <c r="L125" s="15">
        <v>0</v>
      </c>
      <c r="M125" s="90">
        <f t="shared" si="50"/>
        <v>-583890.79</v>
      </c>
      <c r="N125" s="103" t="str">
        <f t="shared" si="51"/>
        <v>N.M.</v>
      </c>
      <c r="O125" s="104"/>
      <c r="P125" s="15">
        <v>291945.4</v>
      </c>
      <c r="Q125" s="15">
        <v>0</v>
      </c>
      <c r="R125" s="90">
        <f t="shared" si="52"/>
        <v>291945.4</v>
      </c>
      <c r="S125" s="103" t="str">
        <f t="shared" si="53"/>
        <v>N.M.</v>
      </c>
      <c r="T125" s="104"/>
      <c r="U125" s="15">
        <v>-583890.79</v>
      </c>
      <c r="V125" s="15">
        <v>0</v>
      </c>
      <c r="W125" s="90">
        <f t="shared" si="54"/>
        <v>-583890.79</v>
      </c>
      <c r="X125" s="103" t="str">
        <f t="shared" si="55"/>
        <v>N.M.</v>
      </c>
    </row>
    <row r="126" spans="1:24" s="14" customFormat="1" ht="12.75" hidden="1" outlineLevel="2">
      <c r="A126" s="14" t="s">
        <v>686</v>
      </c>
      <c r="B126" s="14" t="s">
        <v>687</v>
      </c>
      <c r="C126" s="54" t="s">
        <v>688</v>
      </c>
      <c r="D126" s="15"/>
      <c r="E126" s="15"/>
      <c r="F126" s="15">
        <v>-111337.21</v>
      </c>
      <c r="G126" s="15">
        <v>0</v>
      </c>
      <c r="H126" s="90">
        <f t="shared" si="48"/>
        <v>-111337.21</v>
      </c>
      <c r="I126" s="103" t="str">
        <f t="shared" si="49"/>
        <v>N.M.</v>
      </c>
      <c r="J126" s="104"/>
      <c r="K126" s="15">
        <v>668023.25</v>
      </c>
      <c r="L126" s="15">
        <v>0</v>
      </c>
      <c r="M126" s="90">
        <f t="shared" si="50"/>
        <v>668023.25</v>
      </c>
      <c r="N126" s="103" t="str">
        <f t="shared" si="51"/>
        <v>N.M.</v>
      </c>
      <c r="O126" s="104"/>
      <c r="P126" s="15">
        <v>-334011.62</v>
      </c>
      <c r="Q126" s="15">
        <v>0</v>
      </c>
      <c r="R126" s="90">
        <f t="shared" si="52"/>
        <v>-334011.62</v>
      </c>
      <c r="S126" s="103" t="str">
        <f t="shared" si="53"/>
        <v>N.M.</v>
      </c>
      <c r="T126" s="104"/>
      <c r="U126" s="15">
        <v>668023.25</v>
      </c>
      <c r="V126" s="15">
        <v>0</v>
      </c>
      <c r="W126" s="90">
        <f t="shared" si="54"/>
        <v>668023.25</v>
      </c>
      <c r="X126" s="103" t="str">
        <f t="shared" si="55"/>
        <v>N.M.</v>
      </c>
    </row>
    <row r="127" spans="1:24" ht="12.75" hidden="1" outlineLevel="1">
      <c r="A127" s="1" t="s">
        <v>294</v>
      </c>
      <c r="B127" s="9" t="s">
        <v>265</v>
      </c>
      <c r="C127" s="63" t="s">
        <v>272</v>
      </c>
      <c r="D127" s="28"/>
      <c r="E127" s="28"/>
      <c r="F127" s="125">
        <v>246250.74400000024</v>
      </c>
      <c r="G127" s="125">
        <v>240591.33000000007</v>
      </c>
      <c r="H127" s="128">
        <f>+F127-G127</f>
        <v>5659.414000000164</v>
      </c>
      <c r="I127" s="96">
        <f>IF(G127&lt;0,IF(H127=0,0,IF(OR(G127=0,F127=0),"N.M.",IF(ABS(H127/G127)&gt;=10,"N.M.",H127/(-G127)))),IF(H127=0,0,IF(OR(G127=0,F127=0),"N.M.",IF(ABS(H127/G127)&gt;=10,"N.M.",H127/G127))))</f>
        <v>0.02352293409741807</v>
      </c>
      <c r="K127" s="125">
        <v>4480236.4300000025</v>
      </c>
      <c r="L127" s="125">
        <v>737061.0799999998</v>
      </c>
      <c r="M127" s="128">
        <f>+K127-L127</f>
        <v>3743175.3500000024</v>
      </c>
      <c r="N127" s="96">
        <f>IF(L127&lt;0,IF(M127=0,0,IF(OR(L127=0,K127=0),"N.M.",IF(ABS(M127/L127)&gt;=10,"N.M.",M127/(-L127)))),IF(M127=0,0,IF(OR(L127=0,K127=0),"N.M.",IF(ABS(M127/L127)&gt;=10,"N.M.",M127/L127))))</f>
        <v>5.078514456359578</v>
      </c>
      <c r="P127" s="125">
        <v>791002.8400000009</v>
      </c>
      <c r="Q127" s="125">
        <v>737061.0799999998</v>
      </c>
      <c r="R127" s="128">
        <f>+P127-Q127</f>
        <v>53941.76000000106</v>
      </c>
      <c r="S127" s="96">
        <f>IF(Q127&lt;0,IF(R127=0,0,IF(OR(Q127=0,P127=0),"N.M.",IF(ABS(R127/Q127)&gt;=10,"N.M.",R127/(-Q127)))),IF(R127=0,0,IF(OR(Q127=0,P127=0),"N.M.",IF(ABS(R127/Q127)&gt;=10,"N.M.",R127/Q127))))</f>
        <v>0.07318492518964788</v>
      </c>
      <c r="U127" s="125">
        <v>4480236.4300000025</v>
      </c>
      <c r="V127" s="125">
        <v>737061.0799999998</v>
      </c>
      <c r="W127" s="128">
        <f>+U127-V127</f>
        <v>3743175.3500000024</v>
      </c>
      <c r="X127" s="96">
        <f>IF(V127&lt;0,IF(W127=0,0,IF(OR(V127=0,U127=0),"N.M.",IF(ABS(W127/V127)&gt;=10,"N.M.",W127/(-V127)))),IF(W127=0,0,IF(OR(V127=0,U127=0),"N.M.",IF(ABS(W127/V127)&gt;=10,"N.M.",W127/V127))))</f>
        <v>5.078514456359578</v>
      </c>
    </row>
    <row r="128" spans="1:24" s="12" customFormat="1" ht="12.75" collapsed="1">
      <c r="A128" s="13" t="s">
        <v>303</v>
      </c>
      <c r="C128" s="80" t="s">
        <v>270</v>
      </c>
      <c r="D128" s="65"/>
      <c r="E128" s="65"/>
      <c r="F128" s="34">
        <v>1378847.9139999999</v>
      </c>
      <c r="G128" s="34">
        <v>1541580.4500000002</v>
      </c>
      <c r="H128" s="29">
        <f>+F128-G128</f>
        <v>-162732.5360000003</v>
      </c>
      <c r="I128" s="98">
        <f>IF(G128&lt;0,IF(H128=0,0,IF(OR(G128=0,F128=0),"N.M.",IF(ABS(H128/G128)&gt;=10,"N.M.",H128/(-G128)))),IF(H128=0,0,IF(OR(G128=0,F128=0),"N.M.",IF(ABS(H128/G128)&gt;=10,"N.M.",H128/G128))))</f>
        <v>-0.10556214305909256</v>
      </c>
      <c r="J128" s="112" t="s">
        <v>263</v>
      </c>
      <c r="K128" s="34">
        <v>18125130.014</v>
      </c>
      <c r="L128" s="34">
        <v>10016638.925</v>
      </c>
      <c r="M128" s="29">
        <f>+K128-L128</f>
        <v>8108491.088999998</v>
      </c>
      <c r="N128" s="98">
        <f>IF(L128&lt;0,IF(M128=0,0,IF(OR(L128=0,K128=0),"N.M.",IF(ABS(M128/L128)&gt;=10,"N.M.",M128/(-L128)))),IF(M128=0,0,IF(OR(L128=0,K128=0),"N.M.",IF(ABS(M128/L128)&gt;=10,"N.M.",M128/L128))))</f>
        <v>0.8095021842868313</v>
      </c>
      <c r="O128" s="112"/>
      <c r="P128" s="34">
        <v>4267784.864</v>
      </c>
      <c r="Q128" s="34">
        <v>3732032.21</v>
      </c>
      <c r="R128" s="29">
        <f>+P128-Q128</f>
        <v>535752.6540000001</v>
      </c>
      <c r="S128" s="98">
        <f>IF(Q128&lt;0,IF(R128=0,0,IF(OR(Q128=0,P128=0),"N.M.",IF(ABS(R128/Q128)&gt;=10,"N.M.",R128/(-Q128)))),IF(R128=0,0,IF(OR(Q128=0,P128=0),"N.M.",IF(ABS(R128/Q128)&gt;=10,"N.M.",R128/Q128))))</f>
        <v>0.14355520634694632</v>
      </c>
      <c r="T128" s="112"/>
      <c r="U128" s="34">
        <v>18125130.014</v>
      </c>
      <c r="V128" s="34">
        <v>10016638.925</v>
      </c>
      <c r="W128" s="29">
        <f>+U128-V128</f>
        <v>8108491.088999998</v>
      </c>
      <c r="X128" s="98">
        <f>IF(V128&lt;0,IF(W128=0,0,IF(OR(V128=0,U128=0),"N.M.",IF(ABS(W128/V128)&gt;=10,"N.M.",W128/(-V128)))),IF(W128=0,0,IF(OR(V128=0,U128=0),"N.M.",IF(ABS(W128/V128)&gt;=10,"N.M.",W128/V128))))</f>
        <v>0.8095021842868313</v>
      </c>
    </row>
    <row r="129" spans="1:24" ht="0.75" customHeight="1" hidden="1" outlineLevel="1">
      <c r="A129" s="1"/>
      <c r="C129" s="53"/>
      <c r="D129" s="28"/>
      <c r="E129" s="28"/>
      <c r="F129" s="17"/>
      <c r="G129" s="17"/>
      <c r="I129" s="95"/>
      <c r="K129" s="17"/>
      <c r="L129" s="17"/>
      <c r="N129" s="95"/>
      <c r="P129" s="17"/>
      <c r="Q129" s="17"/>
      <c r="S129" s="95"/>
      <c r="U129" s="17"/>
      <c r="V129" s="17"/>
      <c r="X129" s="95"/>
    </row>
    <row r="130" spans="1:24" s="14" customFormat="1" ht="12.75" hidden="1" outlineLevel="2">
      <c r="A130" s="14" t="s">
        <v>689</v>
      </c>
      <c r="B130" s="14" t="s">
        <v>690</v>
      </c>
      <c r="C130" s="54" t="s">
        <v>691</v>
      </c>
      <c r="D130" s="15"/>
      <c r="E130" s="15"/>
      <c r="F130" s="15">
        <v>436213.60000000003</v>
      </c>
      <c r="G130" s="15">
        <v>380714.17</v>
      </c>
      <c r="H130" s="90">
        <f aca="true" t="shared" si="56" ref="H130:H135">+F130-G130</f>
        <v>55499.43000000005</v>
      </c>
      <c r="I130" s="103">
        <f aca="true" t="shared" si="57" ref="I130:I135">IF(G130&lt;0,IF(H130=0,0,IF(OR(G130=0,F130=0),"N.M.",IF(ABS(H130/G130)&gt;=10,"N.M.",H130/(-G130)))),IF(H130=0,0,IF(OR(G130=0,F130=0),"N.M.",IF(ABS(H130/G130)&gt;=10,"N.M.",H130/G130))))</f>
        <v>0.14577715875403338</v>
      </c>
      <c r="J130" s="104"/>
      <c r="K130" s="15">
        <v>4878144.34</v>
      </c>
      <c r="L130" s="15">
        <v>4214295.04</v>
      </c>
      <c r="M130" s="90">
        <f aca="true" t="shared" si="58" ref="M130:M135">+K130-L130</f>
        <v>663849.2999999998</v>
      </c>
      <c r="N130" s="103">
        <f aca="true" t="shared" si="59" ref="N130:N135">IF(L130&lt;0,IF(M130=0,0,IF(OR(L130=0,K130=0),"N.M.",IF(ABS(M130/L130)&gt;=10,"N.M.",M130/(-L130)))),IF(M130=0,0,IF(OR(L130=0,K130=0),"N.M.",IF(ABS(M130/L130)&gt;=10,"N.M.",M130/L130))))</f>
        <v>0.1575232141316807</v>
      </c>
      <c r="O130" s="104"/>
      <c r="P130" s="15">
        <v>1285434.78</v>
      </c>
      <c r="Q130" s="15">
        <v>1135541.87</v>
      </c>
      <c r="R130" s="90">
        <f aca="true" t="shared" si="60" ref="R130:R135">+P130-Q130</f>
        <v>149892.90999999992</v>
      </c>
      <c r="S130" s="103">
        <f aca="true" t="shared" si="61" ref="S130:S135">IF(Q130&lt;0,IF(R130=0,0,IF(OR(Q130=0,P130=0),"N.M.",IF(ABS(R130/Q130)&gt;=10,"N.M.",R130/(-Q130)))),IF(R130=0,0,IF(OR(Q130=0,P130=0),"N.M.",IF(ABS(R130/Q130)&gt;=10,"N.M.",R130/Q130))))</f>
        <v>0.13200121806164655</v>
      </c>
      <c r="T130" s="104"/>
      <c r="U130" s="15">
        <v>4878144.34</v>
      </c>
      <c r="V130" s="15">
        <v>4214295.04</v>
      </c>
      <c r="W130" s="90">
        <f aca="true" t="shared" si="62" ref="W130:W135">+U130-V130</f>
        <v>663849.2999999998</v>
      </c>
      <c r="X130" s="103">
        <f aca="true" t="shared" si="63" ref="X130:X135">IF(V130&lt;0,IF(W130=0,0,IF(OR(V130=0,U130=0),"N.M.",IF(ABS(W130/V130)&gt;=10,"N.M.",W130/(-V130)))),IF(W130=0,0,IF(OR(V130=0,U130=0),"N.M.",IF(ABS(W130/V130)&gt;=10,"N.M.",W130/V130))))</f>
        <v>0.1575232141316807</v>
      </c>
    </row>
    <row r="131" spans="1:24" s="14" customFormat="1" ht="12.75" hidden="1" outlineLevel="2">
      <c r="A131" s="14" t="s">
        <v>692</v>
      </c>
      <c r="B131" s="14" t="s">
        <v>693</v>
      </c>
      <c r="C131" s="54" t="s">
        <v>694</v>
      </c>
      <c r="D131" s="15"/>
      <c r="E131" s="15"/>
      <c r="F131" s="15">
        <v>14170.210000000001</v>
      </c>
      <c r="G131" s="15">
        <v>13726.93</v>
      </c>
      <c r="H131" s="90">
        <f t="shared" si="56"/>
        <v>443.28000000000065</v>
      </c>
      <c r="I131" s="103">
        <f t="shared" si="57"/>
        <v>0.03229272677867525</v>
      </c>
      <c r="J131" s="104"/>
      <c r="K131" s="15">
        <v>105291.22</v>
      </c>
      <c r="L131" s="15">
        <v>138055.7</v>
      </c>
      <c r="M131" s="90">
        <f t="shared" si="58"/>
        <v>-32764.48000000001</v>
      </c>
      <c r="N131" s="103">
        <f t="shared" si="59"/>
        <v>-0.23732797704115083</v>
      </c>
      <c r="O131" s="104"/>
      <c r="P131" s="15">
        <v>32356.73</v>
      </c>
      <c r="Q131" s="15">
        <v>83170.09</v>
      </c>
      <c r="R131" s="90">
        <f t="shared" si="60"/>
        <v>-50813.36</v>
      </c>
      <c r="S131" s="103">
        <f t="shared" si="61"/>
        <v>-0.6109571361531532</v>
      </c>
      <c r="T131" s="104"/>
      <c r="U131" s="15">
        <v>105291.22</v>
      </c>
      <c r="V131" s="15">
        <v>138055.7</v>
      </c>
      <c r="W131" s="90">
        <f t="shared" si="62"/>
        <v>-32764.48000000001</v>
      </c>
      <c r="X131" s="103">
        <f t="shared" si="63"/>
        <v>-0.23732797704115083</v>
      </c>
    </row>
    <row r="132" spans="1:24" ht="12.75" hidden="1" outlineLevel="1">
      <c r="A132" s="1" t="s">
        <v>295</v>
      </c>
      <c r="B132" s="9" t="s">
        <v>266</v>
      </c>
      <c r="C132" s="62" t="s">
        <v>357</v>
      </c>
      <c r="D132" s="28"/>
      <c r="E132" s="28"/>
      <c r="F132" s="17">
        <v>450383.81000000006</v>
      </c>
      <c r="G132" s="17">
        <v>394441.1</v>
      </c>
      <c r="H132" s="35">
        <f t="shared" si="56"/>
        <v>55942.71000000008</v>
      </c>
      <c r="I132" s="95">
        <f t="shared" si="57"/>
        <v>0.1418277912722586</v>
      </c>
      <c r="K132" s="17">
        <v>4983435.56</v>
      </c>
      <c r="L132" s="17">
        <v>4352350.74</v>
      </c>
      <c r="M132" s="35">
        <f t="shared" si="58"/>
        <v>631084.8199999994</v>
      </c>
      <c r="N132" s="95">
        <f t="shared" si="59"/>
        <v>0.14499861286455037</v>
      </c>
      <c r="P132" s="17">
        <v>1317791.51</v>
      </c>
      <c r="Q132" s="17">
        <v>1218711.9600000002</v>
      </c>
      <c r="R132" s="35">
        <f t="shared" si="60"/>
        <v>99079.54999999981</v>
      </c>
      <c r="S132" s="95">
        <f t="shared" si="61"/>
        <v>0.08129857854188925</v>
      </c>
      <c r="U132" s="17">
        <v>4983435.56</v>
      </c>
      <c r="V132" s="17">
        <v>4352350.74</v>
      </c>
      <c r="W132" s="35">
        <f t="shared" si="62"/>
        <v>631084.8199999994</v>
      </c>
      <c r="X132" s="95">
        <f t="shared" si="63"/>
        <v>0.14499861286455037</v>
      </c>
    </row>
    <row r="133" spans="1:24" s="14" customFormat="1" ht="12.75" hidden="1" outlineLevel="2">
      <c r="A133" s="14" t="s">
        <v>695</v>
      </c>
      <c r="B133" s="14" t="s">
        <v>696</v>
      </c>
      <c r="C133" s="54" t="s">
        <v>697</v>
      </c>
      <c r="D133" s="15"/>
      <c r="E133" s="15"/>
      <c r="F133" s="15">
        <v>21932.386</v>
      </c>
      <c r="G133" s="15">
        <v>20969.789</v>
      </c>
      <c r="H133" s="90">
        <f t="shared" si="56"/>
        <v>962.5969999999979</v>
      </c>
      <c r="I133" s="103">
        <f t="shared" si="57"/>
        <v>0.04590399073638737</v>
      </c>
      <c r="J133" s="104"/>
      <c r="K133" s="15">
        <v>263188.632</v>
      </c>
      <c r="L133" s="15">
        <v>251637.468</v>
      </c>
      <c r="M133" s="90">
        <f t="shared" si="58"/>
        <v>11551.16399999999</v>
      </c>
      <c r="N133" s="103">
        <f t="shared" si="59"/>
        <v>0.045903990736387436</v>
      </c>
      <c r="O133" s="104"/>
      <c r="P133" s="15">
        <v>65797.158</v>
      </c>
      <c r="Q133" s="15">
        <v>62909.367</v>
      </c>
      <c r="R133" s="90">
        <f t="shared" si="60"/>
        <v>2887.7909999999974</v>
      </c>
      <c r="S133" s="103">
        <f t="shared" si="61"/>
        <v>0.045903990736387436</v>
      </c>
      <c r="T133" s="104"/>
      <c r="U133" s="15">
        <v>263188.632</v>
      </c>
      <c r="V133" s="15">
        <v>251637.468</v>
      </c>
      <c r="W133" s="90">
        <f t="shared" si="62"/>
        <v>11551.16399999999</v>
      </c>
      <c r="X133" s="103">
        <f t="shared" si="63"/>
        <v>0.045903990736387436</v>
      </c>
    </row>
    <row r="134" spans="1:24" ht="12.75" hidden="1" outlineLevel="1">
      <c r="A134" s="1" t="s">
        <v>296</v>
      </c>
      <c r="B134" s="9" t="s">
        <v>265</v>
      </c>
      <c r="C134" s="63" t="s">
        <v>358</v>
      </c>
      <c r="D134" s="28"/>
      <c r="E134" s="28"/>
      <c r="F134" s="125">
        <v>21932.386</v>
      </c>
      <c r="G134" s="125">
        <v>20969.789</v>
      </c>
      <c r="H134" s="128">
        <f t="shared" si="56"/>
        <v>962.5969999999979</v>
      </c>
      <c r="I134" s="96">
        <f t="shared" si="57"/>
        <v>0.04590399073638737</v>
      </c>
      <c r="K134" s="125">
        <v>263188.632</v>
      </c>
      <c r="L134" s="125">
        <v>251637.468</v>
      </c>
      <c r="M134" s="128">
        <f t="shared" si="58"/>
        <v>11551.16399999999</v>
      </c>
      <c r="N134" s="96">
        <f t="shared" si="59"/>
        <v>0.045903990736387436</v>
      </c>
      <c r="P134" s="125">
        <v>65797.158</v>
      </c>
      <c r="Q134" s="125">
        <v>62909.367</v>
      </c>
      <c r="R134" s="128">
        <f t="shared" si="60"/>
        <v>2887.7909999999974</v>
      </c>
      <c r="S134" s="96">
        <f t="shared" si="61"/>
        <v>0.045903990736387436</v>
      </c>
      <c r="U134" s="125">
        <v>263188.632</v>
      </c>
      <c r="V134" s="125">
        <v>251637.468</v>
      </c>
      <c r="W134" s="128">
        <f t="shared" si="62"/>
        <v>11551.16399999999</v>
      </c>
      <c r="X134" s="96">
        <f t="shared" si="63"/>
        <v>0.045903990736387436</v>
      </c>
    </row>
    <row r="135" spans="1:24" s="12" customFormat="1" ht="12.75" collapsed="1">
      <c r="A135" s="13" t="s">
        <v>304</v>
      </c>
      <c r="C135" s="80" t="s">
        <v>273</v>
      </c>
      <c r="D135" s="65"/>
      <c r="E135" s="65"/>
      <c r="F135" s="34">
        <v>472316.196</v>
      </c>
      <c r="G135" s="34">
        <v>415410.889</v>
      </c>
      <c r="H135" s="29">
        <f t="shared" si="56"/>
        <v>56905.30699999997</v>
      </c>
      <c r="I135" s="98">
        <f t="shared" si="57"/>
        <v>0.13698559307625652</v>
      </c>
      <c r="J135" s="112" t="s">
        <v>263</v>
      </c>
      <c r="K135" s="34">
        <v>5246624.192000001</v>
      </c>
      <c r="L135" s="34">
        <v>4603988.208000001</v>
      </c>
      <c r="M135" s="29">
        <f t="shared" si="58"/>
        <v>642635.9840000002</v>
      </c>
      <c r="N135" s="98">
        <f t="shared" si="59"/>
        <v>0.13958245655002774</v>
      </c>
      <c r="O135" s="112"/>
      <c r="P135" s="34">
        <v>1383588.668</v>
      </c>
      <c r="Q135" s="34">
        <v>1281621.327</v>
      </c>
      <c r="R135" s="29">
        <f t="shared" si="60"/>
        <v>101967.34100000001</v>
      </c>
      <c r="S135" s="98">
        <f t="shared" si="61"/>
        <v>0.07956120801975389</v>
      </c>
      <c r="T135" s="112"/>
      <c r="U135" s="34">
        <v>5246624.192000001</v>
      </c>
      <c r="V135" s="34">
        <v>4603988.208000001</v>
      </c>
      <c r="W135" s="29">
        <f t="shared" si="62"/>
        <v>642635.9840000002</v>
      </c>
      <c r="X135" s="98">
        <f t="shared" si="63"/>
        <v>0.13958245655002774</v>
      </c>
    </row>
    <row r="136" spans="1:24" ht="0.75" customHeight="1" hidden="1" outlineLevel="1">
      <c r="A136" s="1"/>
      <c r="C136" s="53"/>
      <c r="D136" s="28"/>
      <c r="E136" s="28"/>
      <c r="F136" s="17"/>
      <c r="G136" s="17"/>
      <c r="I136" s="95"/>
      <c r="K136" s="17"/>
      <c r="L136" s="17"/>
      <c r="N136" s="95"/>
      <c r="P136" s="17"/>
      <c r="Q136" s="17"/>
      <c r="S136" s="95"/>
      <c r="U136" s="17"/>
      <c r="V136" s="17"/>
      <c r="X136" s="95"/>
    </row>
    <row r="137" spans="1:24" s="14" customFormat="1" ht="12.75" hidden="1" outlineLevel="2">
      <c r="A137" s="14" t="s">
        <v>698</v>
      </c>
      <c r="B137" s="14" t="s">
        <v>699</v>
      </c>
      <c r="C137" s="54" t="s">
        <v>700</v>
      </c>
      <c r="D137" s="15"/>
      <c r="E137" s="15"/>
      <c r="F137" s="15">
        <v>298761.25</v>
      </c>
      <c r="G137" s="15">
        <v>176212.28</v>
      </c>
      <c r="H137" s="90">
        <f>+F137-G137</f>
        <v>122548.97</v>
      </c>
      <c r="I137" s="103">
        <f>IF(G137&lt;0,IF(H137=0,0,IF(OR(G137=0,F137=0),"N.M.",IF(ABS(H137/G137)&gt;=10,"N.M.",H137/(-G137)))),IF(H137=0,0,IF(OR(G137=0,F137=0),"N.M.",IF(ABS(H137/G137)&gt;=10,"N.M.",H137/G137))))</f>
        <v>0.6954621437280081</v>
      </c>
      <c r="J137" s="104"/>
      <c r="K137" s="15">
        <v>2221318.73</v>
      </c>
      <c r="L137" s="15">
        <v>1873780.51</v>
      </c>
      <c r="M137" s="90">
        <f>+K137-L137</f>
        <v>347538.22</v>
      </c>
      <c r="N137" s="103">
        <f>IF(L137&lt;0,IF(M137=0,0,IF(OR(L137=0,K137=0),"N.M.",IF(ABS(M137/L137)&gt;=10,"N.M.",M137/(-L137)))),IF(M137=0,0,IF(OR(L137=0,K137=0),"N.M.",IF(ABS(M137/L137)&gt;=10,"N.M.",M137/L137))))</f>
        <v>0.18547434886063574</v>
      </c>
      <c r="O137" s="104"/>
      <c r="P137" s="15">
        <v>600497.43</v>
      </c>
      <c r="Q137" s="15">
        <v>408006.13</v>
      </c>
      <c r="R137" s="90">
        <f>+P137-Q137</f>
        <v>192491.30000000005</v>
      </c>
      <c r="S137" s="103">
        <f>IF(Q137&lt;0,IF(R137=0,0,IF(OR(Q137=0,P137=0),"N.M.",IF(ABS(R137/Q137)&gt;=10,"N.M.",R137/(-Q137)))),IF(R137=0,0,IF(OR(Q137=0,P137=0),"N.M.",IF(ABS(R137/Q137)&gt;=10,"N.M.",R137/Q137))))</f>
        <v>0.47178531361771464</v>
      </c>
      <c r="T137" s="104"/>
      <c r="U137" s="15">
        <v>2221318.73</v>
      </c>
      <c r="V137" s="15">
        <v>1873780.51</v>
      </c>
      <c r="W137" s="90">
        <f>+U137-V137</f>
        <v>347538.22</v>
      </c>
      <c r="X137" s="103">
        <f>IF(V137&lt;0,IF(W137=0,0,IF(OR(V137=0,U137=0),"N.M.",IF(ABS(W137/V137)&gt;=10,"N.M.",W137/(-V137)))),IF(W137=0,0,IF(OR(V137=0,U137=0),"N.M.",IF(ABS(W137/V137)&gt;=10,"N.M.",W137/V137))))</f>
        <v>0.18547434886063574</v>
      </c>
    </row>
    <row r="138" spans="1:24" s="14" customFormat="1" ht="12.75" hidden="1" outlineLevel="2">
      <c r="A138" s="14" t="s">
        <v>701</v>
      </c>
      <c r="B138" s="14" t="s">
        <v>702</v>
      </c>
      <c r="C138" s="54" t="s">
        <v>703</v>
      </c>
      <c r="D138" s="15"/>
      <c r="E138" s="15"/>
      <c r="F138" s="15">
        <v>22697.850000000002</v>
      </c>
      <c r="G138" s="15">
        <v>14541.69</v>
      </c>
      <c r="H138" s="90">
        <f>+F138-G138</f>
        <v>8156.160000000002</v>
      </c>
      <c r="I138" s="103">
        <f>IF(G138&lt;0,IF(H138=0,0,IF(OR(G138=0,F138=0),"N.M.",IF(ABS(H138/G138)&gt;=10,"N.M.",H138/(-G138)))),IF(H138=0,0,IF(OR(G138=0,F138=0),"N.M.",IF(ABS(H138/G138)&gt;=10,"N.M.",H138/G138))))</f>
        <v>0.5608811630560135</v>
      </c>
      <c r="J138" s="104"/>
      <c r="K138" s="15">
        <v>432633.8</v>
      </c>
      <c r="L138" s="15">
        <v>376680.64</v>
      </c>
      <c r="M138" s="90">
        <f>+K138-L138</f>
        <v>55953.159999999974</v>
      </c>
      <c r="N138" s="103">
        <f>IF(L138&lt;0,IF(M138=0,0,IF(OR(L138=0,K138=0),"N.M.",IF(ABS(M138/L138)&gt;=10,"N.M.",M138/(-L138)))),IF(M138=0,0,IF(OR(L138=0,K138=0),"N.M.",IF(ABS(M138/L138)&gt;=10,"N.M.",M138/L138))))</f>
        <v>0.148542701849503</v>
      </c>
      <c r="O138" s="104"/>
      <c r="P138" s="15">
        <v>90832.35</v>
      </c>
      <c r="Q138" s="15">
        <v>88298.87</v>
      </c>
      <c r="R138" s="90">
        <f>+P138-Q138</f>
        <v>2533.4800000000105</v>
      </c>
      <c r="S138" s="103">
        <f>IF(Q138&lt;0,IF(R138=0,0,IF(OR(Q138=0,P138=0),"N.M.",IF(ABS(R138/Q138)&gt;=10,"N.M.",R138/(-Q138)))),IF(R138=0,0,IF(OR(Q138=0,P138=0),"N.M.",IF(ABS(R138/Q138)&gt;=10,"N.M.",R138/Q138))))</f>
        <v>0.028692099910225474</v>
      </c>
      <c r="T138" s="104"/>
      <c r="U138" s="15">
        <v>432633.8</v>
      </c>
      <c r="V138" s="15">
        <v>376680.64</v>
      </c>
      <c r="W138" s="90">
        <f>+U138-V138</f>
        <v>55953.159999999974</v>
      </c>
      <c r="X138" s="103">
        <f>IF(V138&lt;0,IF(W138=0,0,IF(OR(V138=0,U138=0),"N.M.",IF(ABS(W138/V138)&gt;=10,"N.M.",W138/(-V138)))),IF(W138=0,0,IF(OR(V138=0,U138=0),"N.M.",IF(ABS(W138/V138)&gt;=10,"N.M.",W138/V138))))</f>
        <v>0.148542701849503</v>
      </c>
    </row>
    <row r="139" spans="1:24" ht="12.75" hidden="1" outlineLevel="1">
      <c r="A139" s="9" t="s">
        <v>297</v>
      </c>
      <c r="B139" s="9" t="s">
        <v>266</v>
      </c>
      <c r="C139" s="62" t="s">
        <v>274</v>
      </c>
      <c r="D139" s="28"/>
      <c r="E139" s="28"/>
      <c r="F139" s="17">
        <v>321459.1</v>
      </c>
      <c r="G139" s="17">
        <v>190753.97</v>
      </c>
      <c r="H139" s="35">
        <f>+F139-G139</f>
        <v>130705.12999999998</v>
      </c>
      <c r="I139" s="95">
        <f>IF(G139&lt;0,IF(H139=0,0,IF(OR(G139=0,F139=0),"N.M.",IF(ABS(H139/G139)&gt;=10,"N.M.",H139/(-G139)))),IF(H139=0,0,IF(OR(G139=0,F139=0),"N.M.",IF(ABS(H139/G139)&gt;=10,"N.M.",H139/G139))))</f>
        <v>0.6852026723218394</v>
      </c>
      <c r="K139" s="17">
        <v>2653952.53</v>
      </c>
      <c r="L139" s="17">
        <v>2250461.15</v>
      </c>
      <c r="M139" s="35">
        <f>+K139-L139</f>
        <v>403491.3799999999</v>
      </c>
      <c r="N139" s="95">
        <f>IF(L139&lt;0,IF(M139=0,0,IF(OR(L139=0,K139=0),"N.M.",IF(ABS(M139/L139)&gt;=10,"N.M.",M139/(-L139)))),IF(M139=0,0,IF(OR(L139=0,K139=0),"N.M.",IF(ABS(M139/L139)&gt;=10,"N.M.",M139/L139))))</f>
        <v>0.179292755175978</v>
      </c>
      <c r="P139" s="17">
        <v>691329.78</v>
      </c>
      <c r="Q139" s="17">
        <v>496305</v>
      </c>
      <c r="R139" s="35">
        <f>+P139-Q139</f>
        <v>195024.78000000003</v>
      </c>
      <c r="S139" s="95">
        <f>IF(Q139&lt;0,IF(R139=0,0,IF(OR(Q139=0,P139=0),"N.M.",IF(ABS(R139/Q139)&gt;=10,"N.M.",R139/(-Q139)))),IF(R139=0,0,IF(OR(Q139=0,P139=0),"N.M.",IF(ABS(R139/Q139)&gt;=10,"N.M.",R139/Q139))))</f>
        <v>0.39295348626348725</v>
      </c>
      <c r="U139" s="17">
        <v>2653952.53</v>
      </c>
      <c r="V139" s="17">
        <v>2250461.15</v>
      </c>
      <c r="W139" s="35">
        <f>+U139-V139</f>
        <v>403491.3799999999</v>
      </c>
      <c r="X139" s="95">
        <f>IF(V139&lt;0,IF(W139=0,0,IF(OR(V139=0,U139=0),"N.M.",IF(ABS(W139/V139)&gt;=10,"N.M.",W139/(-V139)))),IF(W139=0,0,IF(OR(V139=0,U139=0),"N.M.",IF(ABS(W139/V139)&gt;=10,"N.M.",W139/V139))))</f>
        <v>0.179292755175978</v>
      </c>
    </row>
    <row r="140" spans="1:24" ht="12.75" hidden="1" outlineLevel="1">
      <c r="A140" s="9" t="s">
        <v>298</v>
      </c>
      <c r="B140" s="9" t="s">
        <v>265</v>
      </c>
      <c r="C140" s="63" t="s">
        <v>275</v>
      </c>
      <c r="D140" s="28"/>
      <c r="E140" s="28"/>
      <c r="F140" s="125">
        <v>0</v>
      </c>
      <c r="G140" s="125">
        <v>0</v>
      </c>
      <c r="H140" s="128">
        <f>+F140-G140</f>
        <v>0</v>
      </c>
      <c r="I140" s="96">
        <f>IF(G140&lt;0,IF(H140=0,0,IF(OR(G140=0,F140=0),"N.M.",IF(ABS(H140/G140)&gt;=10,"N.M.",H140/(-G140)))),IF(H140=0,0,IF(OR(G140=0,F140=0),"N.M.",IF(ABS(H140/G140)&gt;=10,"N.M.",H140/G140))))</f>
        <v>0</v>
      </c>
      <c r="K140" s="125">
        <v>0</v>
      </c>
      <c r="L140" s="125">
        <v>0</v>
      </c>
      <c r="M140" s="128">
        <f>+K140-L140</f>
        <v>0</v>
      </c>
      <c r="N140" s="96">
        <f>IF(L140&lt;0,IF(M140=0,0,IF(OR(L140=0,K140=0),"N.M.",IF(ABS(M140/L140)&gt;=10,"N.M.",M140/(-L140)))),IF(M140=0,0,IF(OR(L140=0,K140=0),"N.M.",IF(ABS(M140/L140)&gt;=10,"N.M.",M140/L140))))</f>
        <v>0</v>
      </c>
      <c r="P140" s="125">
        <v>0</v>
      </c>
      <c r="Q140" s="125">
        <v>0</v>
      </c>
      <c r="R140" s="128">
        <f>+P140-Q140</f>
        <v>0</v>
      </c>
      <c r="S140" s="96">
        <f>IF(Q140&lt;0,IF(R140=0,0,IF(OR(Q140=0,P140=0),"N.M.",IF(ABS(R140/Q140)&gt;=10,"N.M.",R140/(-Q140)))),IF(R140=0,0,IF(OR(Q140=0,P140=0),"N.M.",IF(ABS(R140/Q140)&gt;=10,"N.M.",R140/Q140))))</f>
        <v>0</v>
      </c>
      <c r="U140" s="125">
        <v>0</v>
      </c>
      <c r="V140" s="125">
        <v>0</v>
      </c>
      <c r="W140" s="128">
        <f>+U140-V140</f>
        <v>0</v>
      </c>
      <c r="X140" s="96">
        <f>IF(V140&lt;0,IF(W140=0,0,IF(OR(V140=0,U140=0),"N.M.",IF(ABS(W140/V140)&gt;=10,"N.M.",W140/(-V140)))),IF(W140=0,0,IF(OR(V140=0,U140=0),"N.M.",IF(ABS(W140/V140)&gt;=10,"N.M.",W140/V140))))</f>
        <v>0</v>
      </c>
    </row>
    <row r="141" spans="1:24" s="12" customFormat="1" ht="12.75" collapsed="1">
      <c r="A141" s="12" t="s">
        <v>305</v>
      </c>
      <c r="C141" s="80" t="s">
        <v>276</v>
      </c>
      <c r="D141" s="65"/>
      <c r="E141" s="65"/>
      <c r="F141" s="34">
        <v>321459.1</v>
      </c>
      <c r="G141" s="34">
        <v>190753.97</v>
      </c>
      <c r="H141" s="29">
        <f>+F141-G141</f>
        <v>130705.12999999998</v>
      </c>
      <c r="I141" s="98">
        <f>IF(G141&lt;0,IF(H141=0,0,IF(OR(G141=0,F141=0),"N.M.",IF(ABS(H141/G141)&gt;=10,"N.M.",H141/(-G141)))),IF(H141=0,0,IF(OR(G141=0,F141=0),"N.M.",IF(ABS(H141/G141)&gt;=10,"N.M.",H141/G141))))</f>
        <v>0.6852026723218394</v>
      </c>
      <c r="J141" s="112" t="s">
        <v>263</v>
      </c>
      <c r="K141" s="34">
        <v>2653952.53</v>
      </c>
      <c r="L141" s="34">
        <v>2250461.15</v>
      </c>
      <c r="M141" s="29">
        <f>+K141-L141</f>
        <v>403491.3799999999</v>
      </c>
      <c r="N141" s="98">
        <f>IF(L141&lt;0,IF(M141=0,0,IF(OR(L141=0,K141=0),"N.M.",IF(ABS(M141/L141)&gt;=10,"N.M.",M141/(-L141)))),IF(M141=0,0,IF(OR(L141=0,K141=0),"N.M.",IF(ABS(M141/L141)&gt;=10,"N.M.",M141/L141))))</f>
        <v>0.179292755175978</v>
      </c>
      <c r="O141" s="112"/>
      <c r="P141" s="34">
        <v>691329.78</v>
      </c>
      <c r="Q141" s="34">
        <v>496305</v>
      </c>
      <c r="R141" s="29">
        <f>+P141-Q141</f>
        <v>195024.78000000003</v>
      </c>
      <c r="S141" s="98">
        <f>IF(Q141&lt;0,IF(R141=0,0,IF(OR(Q141=0,P141=0),"N.M.",IF(ABS(R141/Q141)&gt;=10,"N.M.",R141/(-Q141)))),IF(R141=0,0,IF(OR(Q141=0,P141=0),"N.M.",IF(ABS(R141/Q141)&gt;=10,"N.M.",R141/Q141))))</f>
        <v>0.39295348626348725</v>
      </c>
      <c r="T141" s="112"/>
      <c r="U141" s="34">
        <v>2653952.53</v>
      </c>
      <c r="V141" s="34">
        <v>2250461.15</v>
      </c>
      <c r="W141" s="29">
        <f>+U141-V141</f>
        <v>403491.3799999999</v>
      </c>
      <c r="X141" s="98">
        <f>IF(V141&lt;0,IF(W141=0,0,IF(OR(V141=0,U141=0),"N.M.",IF(ABS(W141/V141)&gt;=10,"N.M.",W141/(-V141)))),IF(W141=0,0,IF(OR(V141=0,U141=0),"N.M.",IF(ABS(W141/V141)&gt;=10,"N.M.",W141/V141))))</f>
        <v>0.179292755175978</v>
      </c>
    </row>
    <row r="142" spans="3:24" ht="0.75" customHeight="1" hidden="1" outlineLevel="1">
      <c r="C142" s="53"/>
      <c r="D142" s="28"/>
      <c r="E142" s="28"/>
      <c r="F142" s="17"/>
      <c r="G142" s="17"/>
      <c r="I142" s="95"/>
      <c r="J142" s="112"/>
      <c r="K142" s="17"/>
      <c r="L142" s="17"/>
      <c r="N142" s="95"/>
      <c r="O142" s="112"/>
      <c r="P142" s="17"/>
      <c r="Q142" s="17"/>
      <c r="S142" s="95"/>
      <c r="T142" s="112"/>
      <c r="U142" s="17"/>
      <c r="V142" s="17"/>
      <c r="X142" s="95"/>
    </row>
    <row r="143" spans="1:24" s="14" customFormat="1" ht="12.75" hidden="1" outlineLevel="2">
      <c r="A143" s="14" t="s">
        <v>704</v>
      </c>
      <c r="B143" s="14" t="s">
        <v>705</v>
      </c>
      <c r="C143" s="54" t="s">
        <v>706</v>
      </c>
      <c r="D143" s="15"/>
      <c r="E143" s="15"/>
      <c r="F143" s="15">
        <v>0</v>
      </c>
      <c r="G143" s="15">
        <v>1804170.6800000002</v>
      </c>
      <c r="H143" s="90">
        <f>+F143-G143</f>
        <v>-1804170.6800000002</v>
      </c>
      <c r="I143" s="103" t="str">
        <f>IF(G143&lt;0,IF(H143=0,0,IF(OR(G143=0,F143=0),"N.M.",IF(ABS(H143/G143)&gt;=10,"N.M.",H143/(-G143)))),IF(H143=0,0,IF(OR(G143=0,F143=0),"N.M.",IF(ABS(H143/G143)&gt;=10,"N.M.",H143/G143))))</f>
        <v>N.M.</v>
      </c>
      <c r="J143" s="104"/>
      <c r="K143" s="15">
        <v>1503.24</v>
      </c>
      <c r="L143" s="15">
        <v>1824264.87</v>
      </c>
      <c r="M143" s="90">
        <f>+K143-L143</f>
        <v>-1822761.6300000001</v>
      </c>
      <c r="N143" s="103">
        <f>IF(L143&lt;0,IF(M143=0,0,IF(OR(L143=0,K143=0),"N.M.",IF(ABS(M143/L143)&gt;=10,"N.M.",M143/(-L143)))),IF(M143=0,0,IF(OR(L143=0,K143=0),"N.M.",IF(ABS(M143/L143)&gt;=10,"N.M.",M143/L143))))</f>
        <v>-0.9991759749229836</v>
      </c>
      <c r="O143" s="104"/>
      <c r="P143" s="15">
        <v>0</v>
      </c>
      <c r="Q143" s="15">
        <v>1804170.6800000002</v>
      </c>
      <c r="R143" s="90">
        <f>+P143-Q143</f>
        <v>-1804170.6800000002</v>
      </c>
      <c r="S143" s="103" t="str">
        <f>IF(Q143&lt;0,IF(R143=0,0,IF(OR(Q143=0,P143=0),"N.M.",IF(ABS(R143/Q143)&gt;=10,"N.M.",R143/(-Q143)))),IF(R143=0,0,IF(OR(Q143=0,P143=0),"N.M.",IF(ABS(R143/Q143)&gt;=10,"N.M.",R143/Q143))))</f>
        <v>N.M.</v>
      </c>
      <c r="T143" s="104"/>
      <c r="U143" s="15">
        <v>1503.24</v>
      </c>
      <c r="V143" s="15">
        <v>1824264.87</v>
      </c>
      <c r="W143" s="90">
        <f>+U143-V143</f>
        <v>-1822761.6300000001</v>
      </c>
      <c r="X143" s="103">
        <f>IF(V143&lt;0,IF(W143=0,0,IF(OR(V143=0,U143=0),"N.M.",IF(ABS(W143/V143)&gt;=10,"N.M.",W143/(-V143)))),IF(W143=0,0,IF(OR(V143=0,U143=0),"N.M.",IF(ABS(W143/V143)&gt;=10,"N.M.",W143/V143))))</f>
        <v>-0.9991759749229836</v>
      </c>
    </row>
    <row r="144" spans="1:24" s="1" customFormat="1" ht="12.75" hidden="1" outlineLevel="1">
      <c r="A144" s="1" t="s">
        <v>299</v>
      </c>
      <c r="B144" s="9" t="s">
        <v>266</v>
      </c>
      <c r="C144" s="73" t="s">
        <v>361</v>
      </c>
      <c r="D144" s="35"/>
      <c r="E144" s="35"/>
      <c r="F144" s="128">
        <v>0</v>
      </c>
      <c r="G144" s="128">
        <v>1804170.6800000002</v>
      </c>
      <c r="H144" s="128">
        <f>+F144-G144</f>
        <v>-1804170.6800000002</v>
      </c>
      <c r="I144" s="96" t="str">
        <f>IF(G144&lt;0,IF(H144=0,0,IF(OR(G144=0,F144=0),"N.M.",IF(ABS(H144/G144)&gt;=10,"N.M.",H144/(-G144)))),IF(H144=0,0,IF(OR(G144=0,F144=0),"N.M.",IF(ABS(H144/G144)&gt;=10,"N.M.",H144/G144))))</f>
        <v>N.M.</v>
      </c>
      <c r="J144" s="114" t="s">
        <v>263</v>
      </c>
      <c r="K144" s="128">
        <v>1503.24</v>
      </c>
      <c r="L144" s="128">
        <v>1824264.87</v>
      </c>
      <c r="M144" s="128">
        <f>+K144-L144</f>
        <v>-1822761.6300000001</v>
      </c>
      <c r="N144" s="96">
        <f>IF(L144&lt;0,IF(M144=0,0,IF(OR(L144=0,K144=0),"N.M.",IF(ABS(M144/L144)&gt;=10,"N.M.",M144/(-L144)))),IF(M144=0,0,IF(OR(L144=0,K144=0),"N.M.",IF(ABS(M144/L144)&gt;=10,"N.M.",M144/L144))))</f>
        <v>-0.9991759749229836</v>
      </c>
      <c r="O144" s="114"/>
      <c r="P144" s="128">
        <v>0</v>
      </c>
      <c r="Q144" s="128">
        <v>1804170.6800000002</v>
      </c>
      <c r="R144" s="128">
        <f>+P144-Q144</f>
        <v>-1804170.6800000002</v>
      </c>
      <c r="S144" s="96" t="str">
        <f>IF(Q144&lt;0,IF(R144=0,0,IF(OR(Q144=0,P144=0),"N.M.",IF(ABS(R144/Q144)&gt;=10,"N.M.",R144/(-Q144)))),IF(R144=0,0,IF(OR(Q144=0,P144=0),"N.M.",IF(ABS(R144/Q144)&gt;=10,"N.M.",R144/Q144))))</f>
        <v>N.M.</v>
      </c>
      <c r="T144" s="114"/>
      <c r="U144" s="128">
        <v>1503.24</v>
      </c>
      <c r="V144" s="128">
        <v>1824264.87</v>
      </c>
      <c r="W144" s="128">
        <f>+U144-V144</f>
        <v>-1822761.6300000001</v>
      </c>
      <c r="X144" s="96">
        <f>IF(V144&lt;0,IF(W144=0,0,IF(OR(V144=0,U144=0),"N.M.",IF(ABS(W144/V144)&gt;=10,"N.M.",W144/(-V144)))),IF(W144=0,0,IF(OR(V144=0,U144=0),"N.M.",IF(ABS(W144/V144)&gt;=10,"N.M.",W144/V144))))</f>
        <v>-0.9991759749229836</v>
      </c>
    </row>
    <row r="145" spans="1:24" s="13" customFormat="1" ht="12.75" collapsed="1">
      <c r="A145" s="13" t="s">
        <v>306</v>
      </c>
      <c r="B145" s="12"/>
      <c r="C145" s="81" t="s">
        <v>361</v>
      </c>
      <c r="D145" s="29"/>
      <c r="E145" s="29"/>
      <c r="F145" s="129">
        <v>0</v>
      </c>
      <c r="G145" s="129">
        <v>1804170.6800000002</v>
      </c>
      <c r="H145" s="129">
        <f>+F145-G145</f>
        <v>-1804170.6800000002</v>
      </c>
      <c r="I145" s="99" t="str">
        <f>IF(G145&lt;0,IF(H145=0,0,IF(OR(G145=0,F145=0),"N.M.",IF(ABS(H145/G145)&gt;=10,"N.M.",H145/(-G145)))),IF(H145=0,0,IF(OR(G145=0,F145=0),"N.M.",IF(ABS(H145/G145)&gt;=10,"N.M.",H145/G145))))</f>
        <v>N.M.</v>
      </c>
      <c r="J145" s="115" t="s">
        <v>263</v>
      </c>
      <c r="K145" s="129">
        <v>1503.24</v>
      </c>
      <c r="L145" s="129">
        <v>1824264.87</v>
      </c>
      <c r="M145" s="129">
        <f>+K145-L145</f>
        <v>-1822761.6300000001</v>
      </c>
      <c r="N145" s="99">
        <f>IF(L145&lt;0,IF(M145=0,0,IF(OR(L145=0,K145=0),"N.M.",IF(ABS(M145/L145)&gt;=10,"N.M.",M145/(-L145)))),IF(M145=0,0,IF(OR(L145=0,K145=0),"N.M.",IF(ABS(M145/L145)&gt;=10,"N.M.",M145/L145))))</f>
        <v>-0.9991759749229836</v>
      </c>
      <c r="O145" s="115"/>
      <c r="P145" s="129">
        <v>0</v>
      </c>
      <c r="Q145" s="129">
        <v>1804170.6800000002</v>
      </c>
      <c r="R145" s="129">
        <f>+P145-Q145</f>
        <v>-1804170.6800000002</v>
      </c>
      <c r="S145" s="99" t="str">
        <f>IF(Q145&lt;0,IF(R145=0,0,IF(OR(Q145=0,P145=0),"N.M.",IF(ABS(R145/Q145)&gt;=10,"N.M.",R145/(-Q145)))),IF(R145=0,0,IF(OR(Q145=0,P145=0),"N.M.",IF(ABS(R145/Q145)&gt;=10,"N.M.",R145/Q145))))</f>
        <v>N.M.</v>
      </c>
      <c r="T145" s="115"/>
      <c r="U145" s="129">
        <v>1503.24</v>
      </c>
      <c r="V145" s="129">
        <v>1824264.87</v>
      </c>
      <c r="W145" s="129">
        <f>+U145-V145</f>
        <v>-1822761.6300000001</v>
      </c>
      <c r="X145" s="99">
        <f>IF(V145&lt;0,IF(W145=0,0,IF(OR(V145=0,U145=0),"N.M.",IF(ABS(W145/V145)&gt;=10,"N.M.",W145/(-V145)))),IF(W145=0,0,IF(OR(V145=0,U145=0),"N.M.",IF(ABS(W145/V145)&gt;=10,"N.M.",W145/V145))))</f>
        <v>-0.9991759749229836</v>
      </c>
    </row>
    <row r="146" spans="1:24" s="13" customFormat="1" ht="12.75">
      <c r="A146" s="13" t="s">
        <v>189</v>
      </c>
      <c r="B146" s="11"/>
      <c r="C146" s="60" t="s">
        <v>301</v>
      </c>
      <c r="D146" s="29"/>
      <c r="E146" s="29"/>
      <c r="F146" s="29">
        <v>62836168.86000001</v>
      </c>
      <c r="G146" s="29">
        <v>77719218.019</v>
      </c>
      <c r="H146" s="29">
        <f>+F146-G146</f>
        <v>-14883049.158999987</v>
      </c>
      <c r="I146" s="98">
        <f>IF(G146&lt;0,IF(H146=0,0,IF(OR(G146=0,F146=0),"N.M.",IF(ABS(H146/G146)&gt;=10,"N.M.",H146/(-G146)))),IF(H146=0,0,IF(OR(G146=0,F146=0),"N.M.",IF(ABS(H146/G146)&gt;=10,"N.M.",H146/G146))))</f>
        <v>-0.19149766992459358</v>
      </c>
      <c r="J146" s="115" t="s">
        <v>263</v>
      </c>
      <c r="K146" s="29">
        <v>741002727.7159998</v>
      </c>
      <c r="L146" s="29">
        <v>711036392.59</v>
      </c>
      <c r="M146" s="29">
        <f>+K146-L146</f>
        <v>29966335.12599981</v>
      </c>
      <c r="N146" s="98">
        <f>IF(L146&lt;0,IF(M146=0,0,IF(OR(L146=0,K146=0),"N.M.",IF(ABS(M146/L146)&gt;=10,"N.M.",M146/(-L146)))),IF(M146=0,0,IF(OR(L146=0,K146=0),"N.M.",IF(ABS(M146/L146)&gt;=10,"N.M.",M146/L146))))</f>
        <v>0.04214458702577139</v>
      </c>
      <c r="O146" s="115"/>
      <c r="P146" s="29">
        <v>174796430.54199997</v>
      </c>
      <c r="Q146" s="29">
        <v>189168830.82700002</v>
      </c>
      <c r="R146" s="29">
        <f>+P146-Q146</f>
        <v>-14372400.285000056</v>
      </c>
      <c r="S146" s="98">
        <f>IF(Q146&lt;0,IF(R146=0,0,IF(OR(Q146=0,P146=0),"N.M.",IF(ABS(R146/Q146)&gt;=10,"N.M.",R146/(-Q146)))),IF(R146=0,0,IF(OR(Q146=0,P146=0),"N.M.",IF(ABS(R146/Q146)&gt;=10,"N.M.",R146/Q146))))</f>
        <v>-0.07597657723086527</v>
      </c>
      <c r="T146" s="115"/>
      <c r="U146" s="29">
        <v>741002727.7159998</v>
      </c>
      <c r="V146" s="29">
        <v>711036392.59</v>
      </c>
      <c r="W146" s="29">
        <f>+U146-V146</f>
        <v>29966335.12599981</v>
      </c>
      <c r="X146" s="98">
        <f>IF(V146&lt;0,IF(W146=0,0,IF(OR(V146=0,U146=0),"N.M.",IF(ABS(W146/V146)&gt;=10,"N.M.",W146/(-V146)))),IF(W146=0,0,IF(OR(V146=0,U146=0),"N.M.",IF(ABS(W146/V146)&gt;=10,"N.M.",W146/V146))))</f>
        <v>0.04214458702577139</v>
      </c>
    </row>
    <row r="147" spans="1:24" s="13" customFormat="1" ht="12.75">
      <c r="A147" s="1"/>
      <c r="B147" s="11"/>
      <c r="C147" s="60"/>
      <c r="D147" s="29"/>
      <c r="E147" s="29"/>
      <c r="F147" s="29"/>
      <c r="G147" s="29"/>
      <c r="H147" s="35"/>
      <c r="I147" s="95"/>
      <c r="J147" s="115"/>
      <c r="K147" s="29"/>
      <c r="L147" s="29"/>
      <c r="M147" s="35"/>
      <c r="N147" s="95"/>
      <c r="O147" s="115"/>
      <c r="P147" s="29"/>
      <c r="Q147" s="29"/>
      <c r="R147" s="35"/>
      <c r="S147" s="95"/>
      <c r="T147" s="115"/>
      <c r="U147" s="29"/>
      <c r="V147" s="29"/>
      <c r="W147" s="35"/>
      <c r="X147" s="95"/>
    </row>
    <row r="148" spans="2:24" s="30" customFormat="1" ht="4.5" customHeight="1" hidden="1" outlineLevel="1">
      <c r="B148" s="31"/>
      <c r="C148" s="58"/>
      <c r="D148" s="33"/>
      <c r="E148" s="33"/>
      <c r="F148" s="36"/>
      <c r="G148" s="36"/>
      <c r="H148" s="36"/>
      <c r="I148" s="100"/>
      <c r="J148" s="116"/>
      <c r="K148" s="36"/>
      <c r="L148" s="36"/>
      <c r="M148" s="36"/>
      <c r="N148" s="100"/>
      <c r="O148" s="116"/>
      <c r="P148" s="36"/>
      <c r="Q148" s="36"/>
      <c r="R148" s="36"/>
      <c r="S148" s="100"/>
      <c r="T148" s="116"/>
      <c r="U148" s="36"/>
      <c r="V148" s="36"/>
      <c r="W148" s="36"/>
      <c r="X148" s="100"/>
    </row>
    <row r="149" spans="1:24" s="14" customFormat="1" ht="12.75" hidden="1" outlineLevel="2">
      <c r="A149" s="14" t="s">
        <v>707</v>
      </c>
      <c r="B149" s="14" t="s">
        <v>708</v>
      </c>
      <c r="C149" s="54" t="s">
        <v>233</v>
      </c>
      <c r="D149" s="15"/>
      <c r="E149" s="15"/>
      <c r="F149" s="15">
        <v>210935.52000000002</v>
      </c>
      <c r="G149" s="15">
        <v>129866.16</v>
      </c>
      <c r="H149" s="90">
        <f aca="true" t="shared" si="64" ref="H149:H154">+F149-G149</f>
        <v>81069.36000000002</v>
      </c>
      <c r="I149" s="103">
        <f aca="true" t="shared" si="65" ref="I149:I154">IF(G149&lt;0,IF(H149=0,0,IF(OR(G149=0,F149=0),"N.M.",IF(ABS(H149/G149)&gt;=10,"N.M.",H149/(-G149)))),IF(H149=0,0,IF(OR(G149=0,F149=0),"N.M.",IF(ABS(H149/G149)&gt;=10,"N.M.",H149/G149))))</f>
        <v>0.6242531541704168</v>
      </c>
      <c r="J149" s="104"/>
      <c r="K149" s="15">
        <v>694904.15</v>
      </c>
      <c r="L149" s="15">
        <v>602339.511</v>
      </c>
      <c r="M149" s="90">
        <f aca="true" t="shared" si="66" ref="M149:M154">+K149-L149</f>
        <v>92564.63899999997</v>
      </c>
      <c r="N149" s="103">
        <f aca="true" t="shared" si="67" ref="N149:N154">IF(L149&lt;0,IF(M149=0,0,IF(OR(L149=0,K149=0),"N.M.",IF(ABS(M149/L149)&gt;=10,"N.M.",M149/(-L149)))),IF(M149=0,0,IF(OR(L149=0,K149=0),"N.M.",IF(ABS(M149/L149)&gt;=10,"N.M.",M149/L149))))</f>
        <v>0.1536751903363018</v>
      </c>
      <c r="O149" s="104"/>
      <c r="P149" s="15">
        <v>356180.96</v>
      </c>
      <c r="Q149" s="15">
        <v>238325.121</v>
      </c>
      <c r="R149" s="90">
        <f aca="true" t="shared" si="68" ref="R149:R154">+P149-Q149</f>
        <v>117855.839</v>
      </c>
      <c r="S149" s="103">
        <f aca="true" t="shared" si="69" ref="S149:S154">IF(Q149&lt;0,IF(R149=0,0,IF(OR(Q149=0,P149=0),"N.M.",IF(ABS(R149/Q149)&gt;=10,"N.M.",R149/(-Q149)))),IF(R149=0,0,IF(OR(Q149=0,P149=0),"N.M.",IF(ABS(R149/Q149)&gt;=10,"N.M.",R149/Q149))))</f>
        <v>0.4945170635201314</v>
      </c>
      <c r="T149" s="104"/>
      <c r="U149" s="15">
        <v>694904.15</v>
      </c>
      <c r="V149" s="15">
        <v>602339.511</v>
      </c>
      <c r="W149" s="90">
        <f aca="true" t="shared" si="70" ref="W149:W154">+U149-V149</f>
        <v>92564.63899999997</v>
      </c>
      <c r="X149" s="103">
        <f aca="true" t="shared" si="71" ref="X149:X154">IF(V149&lt;0,IF(W149=0,0,IF(OR(V149=0,U149=0),"N.M.",IF(ABS(W149/V149)&gt;=10,"N.M.",W149/(-V149)))),IF(W149=0,0,IF(OR(V149=0,U149=0),"N.M.",IF(ABS(W149/V149)&gt;=10,"N.M.",W149/V149))))</f>
        <v>0.1536751903363018</v>
      </c>
    </row>
    <row r="150" spans="1:24" s="14" customFormat="1" ht="12.75" hidden="1" outlineLevel="2">
      <c r="A150" s="14" t="s">
        <v>709</v>
      </c>
      <c r="B150" s="14" t="s">
        <v>710</v>
      </c>
      <c r="C150" s="54" t="s">
        <v>711</v>
      </c>
      <c r="D150" s="15"/>
      <c r="E150" s="15"/>
      <c r="F150" s="15">
        <v>13270815.08</v>
      </c>
      <c r="G150" s="15">
        <v>13411843.84</v>
      </c>
      <c r="H150" s="90">
        <f t="shared" si="64"/>
        <v>-141028.75999999978</v>
      </c>
      <c r="I150" s="103">
        <f t="shared" si="65"/>
        <v>-0.010515240237094782</v>
      </c>
      <c r="J150" s="104"/>
      <c r="K150" s="15">
        <v>184362675.87</v>
      </c>
      <c r="L150" s="15">
        <v>169310644.54</v>
      </c>
      <c r="M150" s="90">
        <f t="shared" si="66"/>
        <v>15052031.330000013</v>
      </c>
      <c r="N150" s="103">
        <f t="shared" si="67"/>
        <v>0.0889018606650212</v>
      </c>
      <c r="O150" s="104"/>
      <c r="P150" s="15">
        <v>38095322.71</v>
      </c>
      <c r="Q150" s="15">
        <v>40556632.23</v>
      </c>
      <c r="R150" s="90">
        <f t="shared" si="68"/>
        <v>-2461309.519999996</v>
      </c>
      <c r="S150" s="103">
        <f t="shared" si="69"/>
        <v>-0.06068821262183968</v>
      </c>
      <c r="T150" s="104"/>
      <c r="U150" s="15">
        <v>184362675.87</v>
      </c>
      <c r="V150" s="15">
        <v>169310644.54</v>
      </c>
      <c r="W150" s="90">
        <f t="shared" si="70"/>
        <v>15052031.330000013</v>
      </c>
      <c r="X150" s="103">
        <f t="shared" si="71"/>
        <v>0.0889018606650212</v>
      </c>
    </row>
    <row r="151" spans="1:24" s="14" customFormat="1" ht="12.75" hidden="1" outlineLevel="2">
      <c r="A151" s="14" t="s">
        <v>712</v>
      </c>
      <c r="B151" s="14" t="s">
        <v>713</v>
      </c>
      <c r="C151" s="54" t="s">
        <v>714</v>
      </c>
      <c r="D151" s="15"/>
      <c r="E151" s="15"/>
      <c r="F151" s="15">
        <v>250620.94</v>
      </c>
      <c r="G151" s="15">
        <v>268181.34</v>
      </c>
      <c r="H151" s="90">
        <f t="shared" si="64"/>
        <v>-17560.400000000023</v>
      </c>
      <c r="I151" s="103">
        <f t="shared" si="65"/>
        <v>-0.06547957438052932</v>
      </c>
      <c r="J151" s="104"/>
      <c r="K151" s="15">
        <v>3147087.96</v>
      </c>
      <c r="L151" s="15">
        <v>3389158.5300000003</v>
      </c>
      <c r="M151" s="90">
        <f t="shared" si="66"/>
        <v>-242070.5700000003</v>
      </c>
      <c r="N151" s="103">
        <f t="shared" si="67"/>
        <v>-0.07142497698388876</v>
      </c>
      <c r="O151" s="104"/>
      <c r="P151" s="15">
        <v>713344.39</v>
      </c>
      <c r="Q151" s="15">
        <v>733477.85</v>
      </c>
      <c r="R151" s="90">
        <f t="shared" si="68"/>
        <v>-20133.459999999963</v>
      </c>
      <c r="S151" s="103">
        <f t="shared" si="69"/>
        <v>-0.02744930879644145</v>
      </c>
      <c r="T151" s="104"/>
      <c r="U151" s="15">
        <v>3147087.96</v>
      </c>
      <c r="V151" s="15">
        <v>3389158.5300000003</v>
      </c>
      <c r="W151" s="90">
        <f t="shared" si="70"/>
        <v>-242070.5700000003</v>
      </c>
      <c r="X151" s="103">
        <f t="shared" si="71"/>
        <v>-0.07142497698388876</v>
      </c>
    </row>
    <row r="152" spans="1:24" s="14" customFormat="1" ht="12.75" hidden="1" outlineLevel="2">
      <c r="A152" s="14" t="s">
        <v>715</v>
      </c>
      <c r="B152" s="14" t="s">
        <v>716</v>
      </c>
      <c r="C152" s="54" t="s">
        <v>717</v>
      </c>
      <c r="D152" s="15"/>
      <c r="E152" s="15"/>
      <c r="F152" s="15">
        <v>2649797</v>
      </c>
      <c r="G152" s="15">
        <v>-515795</v>
      </c>
      <c r="H152" s="90">
        <f t="shared" si="64"/>
        <v>3165592</v>
      </c>
      <c r="I152" s="103">
        <f t="shared" si="65"/>
        <v>6.13730648804273</v>
      </c>
      <c r="J152" s="104"/>
      <c r="K152" s="15">
        <v>2274017</v>
      </c>
      <c r="L152" s="15">
        <v>-922781</v>
      </c>
      <c r="M152" s="90">
        <f t="shared" si="66"/>
        <v>3196798</v>
      </c>
      <c r="N152" s="103">
        <f t="shared" si="67"/>
        <v>3.46430843287844</v>
      </c>
      <c r="O152" s="104"/>
      <c r="P152" s="15">
        <v>3460658</v>
      </c>
      <c r="Q152" s="15">
        <v>-676916</v>
      </c>
      <c r="R152" s="90">
        <f t="shared" si="68"/>
        <v>4137574</v>
      </c>
      <c r="S152" s="103">
        <f t="shared" si="69"/>
        <v>6.112389129522718</v>
      </c>
      <c r="T152" s="104"/>
      <c r="U152" s="15">
        <v>2274017</v>
      </c>
      <c r="V152" s="15">
        <v>-922781</v>
      </c>
      <c r="W152" s="90">
        <f t="shared" si="70"/>
        <v>3196798</v>
      </c>
      <c r="X152" s="103">
        <f t="shared" si="71"/>
        <v>3.46430843287844</v>
      </c>
    </row>
    <row r="153" spans="1:24" s="14" customFormat="1" ht="12.75" hidden="1" outlineLevel="2">
      <c r="A153" s="14" t="s">
        <v>718</v>
      </c>
      <c r="B153" s="14" t="s">
        <v>719</v>
      </c>
      <c r="C153" s="54" t="s">
        <v>720</v>
      </c>
      <c r="D153" s="15"/>
      <c r="E153" s="15"/>
      <c r="F153" s="15">
        <v>0</v>
      </c>
      <c r="G153" s="15">
        <v>1</v>
      </c>
      <c r="H153" s="90">
        <f t="shared" si="64"/>
        <v>-1</v>
      </c>
      <c r="I153" s="103" t="str">
        <f t="shared" si="65"/>
        <v>N.M.</v>
      </c>
      <c r="J153" s="104"/>
      <c r="K153" s="15">
        <v>-1</v>
      </c>
      <c r="L153" s="15">
        <v>0</v>
      </c>
      <c r="M153" s="90">
        <f t="shared" si="66"/>
        <v>-1</v>
      </c>
      <c r="N153" s="103" t="str">
        <f t="shared" si="67"/>
        <v>N.M.</v>
      </c>
      <c r="O153" s="104"/>
      <c r="P153" s="15">
        <v>-1</v>
      </c>
      <c r="Q153" s="15">
        <v>1</v>
      </c>
      <c r="R153" s="90">
        <f t="shared" si="68"/>
        <v>-2</v>
      </c>
      <c r="S153" s="103">
        <f t="shared" si="69"/>
        <v>-2</v>
      </c>
      <c r="T153" s="104"/>
      <c r="U153" s="15">
        <v>-1</v>
      </c>
      <c r="V153" s="15">
        <v>0</v>
      </c>
      <c r="W153" s="90">
        <f t="shared" si="70"/>
        <v>-1</v>
      </c>
      <c r="X153" s="103" t="str">
        <f t="shared" si="71"/>
        <v>N.M.</v>
      </c>
    </row>
    <row r="154" spans="1:24" s="14" customFormat="1" ht="12.75" hidden="1" outlineLevel="2">
      <c r="A154" s="14" t="s">
        <v>721</v>
      </c>
      <c r="B154" s="14" t="s">
        <v>722</v>
      </c>
      <c r="C154" s="54" t="s">
        <v>723</v>
      </c>
      <c r="D154" s="15"/>
      <c r="E154" s="15"/>
      <c r="F154" s="15">
        <v>451035.15</v>
      </c>
      <c r="G154" s="15">
        <v>718398.74</v>
      </c>
      <c r="H154" s="90">
        <f t="shared" si="64"/>
        <v>-267363.58999999997</v>
      </c>
      <c r="I154" s="103">
        <f t="shared" si="65"/>
        <v>-0.372166006304521</v>
      </c>
      <c r="J154" s="104"/>
      <c r="K154" s="15">
        <v>3226649.62</v>
      </c>
      <c r="L154" s="15">
        <v>1624329.4300000002</v>
      </c>
      <c r="M154" s="90">
        <f t="shared" si="66"/>
        <v>1602320.19</v>
      </c>
      <c r="N154" s="103">
        <f t="shared" si="67"/>
        <v>0.9864502608931981</v>
      </c>
      <c r="O154" s="104"/>
      <c r="P154" s="15">
        <v>1137865.8</v>
      </c>
      <c r="Q154" s="15">
        <v>774600.99</v>
      </c>
      <c r="R154" s="90">
        <f t="shared" si="68"/>
        <v>363264.81000000006</v>
      </c>
      <c r="S154" s="103">
        <f t="shared" si="69"/>
        <v>0.4689702371797899</v>
      </c>
      <c r="T154" s="104"/>
      <c r="U154" s="15">
        <v>3226649.62</v>
      </c>
      <c r="V154" s="15">
        <v>1624329.4300000002</v>
      </c>
      <c r="W154" s="90">
        <f t="shared" si="70"/>
        <v>1602320.19</v>
      </c>
      <c r="X154" s="103">
        <f t="shared" si="71"/>
        <v>0.9864502608931981</v>
      </c>
    </row>
    <row r="155" spans="1:24" ht="12.75" hidden="1" outlineLevel="1">
      <c r="A155" s="9" t="s">
        <v>369</v>
      </c>
      <c r="C155" s="66" t="s">
        <v>307</v>
      </c>
      <c r="D155" s="28"/>
      <c r="E155" s="28"/>
      <c r="F155" s="17">
        <v>16833203.689999998</v>
      </c>
      <c r="G155" s="17">
        <v>14012496.08</v>
      </c>
      <c r="H155" s="35">
        <f>+F155-G155</f>
        <v>2820707.6099999975</v>
      </c>
      <c r="I155" s="95">
        <f>IF(G155&lt;0,IF(H155=0,0,IF(OR(G155=0,F155=0),"N.M.",IF(ABS(H155/G155)&gt;=10,"N.M.",H155/(-G155)))),IF(H155=0,0,IF(OR(G155=0,F155=0),"N.M.",IF(ABS(H155/G155)&gt;=10,"N.M.",H155/G155))))</f>
        <v>0.2012994397212347</v>
      </c>
      <c r="K155" s="17">
        <v>193705333.60000002</v>
      </c>
      <c r="L155" s="17">
        <v>174003691.011</v>
      </c>
      <c r="M155" s="35">
        <f>+K155-L155</f>
        <v>19701642.589000016</v>
      </c>
      <c r="N155" s="95">
        <f>IF(L155&lt;0,IF(M155=0,0,IF(OR(L155=0,K155=0),"N.M.",IF(ABS(M155/L155)&gt;=10,"N.M.",M155/(-L155)))),IF(M155=0,0,IF(OR(L155=0,K155=0),"N.M.",IF(ABS(M155/L155)&gt;=10,"N.M.",M155/L155))))</f>
        <v>0.1132254291534226</v>
      </c>
      <c r="P155" s="17">
        <v>43763370.86</v>
      </c>
      <c r="Q155" s="17">
        <v>41626121.191</v>
      </c>
      <c r="R155" s="35">
        <f>+P155-Q155</f>
        <v>2137249.6689999998</v>
      </c>
      <c r="S155" s="95">
        <f>IF(Q155&lt;0,IF(R155=0,0,IF(OR(Q155=0,P155=0),"N.M.",IF(ABS(R155/Q155)&gt;=10,"N.M.",R155/(-Q155)))),IF(R155=0,0,IF(OR(Q155=0,P155=0),"N.M.",IF(ABS(R155/Q155)&gt;=10,"N.M.",R155/Q155))))</f>
        <v>0.05134395441730697</v>
      </c>
      <c r="U155" s="17">
        <v>193705333.60000002</v>
      </c>
      <c r="V155" s="17">
        <v>174003691.011</v>
      </c>
      <c r="W155" s="35">
        <f>+U155-V155</f>
        <v>19701642.589000016</v>
      </c>
      <c r="X155" s="95">
        <f>IF(V155&lt;0,IF(W155=0,0,IF(OR(V155=0,U155=0),"N.M.",IF(ABS(W155/V155)&gt;=10,"N.M.",W155/(-V155)))),IF(W155=0,0,IF(OR(V155=0,U155=0),"N.M.",IF(ABS(W155/V155)&gt;=10,"N.M.",W155/V155))))</f>
        <v>0.1132254291534226</v>
      </c>
    </row>
    <row r="156" spans="1:24" ht="12.75" hidden="1" outlineLevel="1">
      <c r="A156" s="9" t="s">
        <v>370</v>
      </c>
      <c r="C156" s="66" t="s">
        <v>308</v>
      </c>
      <c r="D156" s="28"/>
      <c r="E156" s="28"/>
      <c r="F156" s="17">
        <v>0</v>
      </c>
      <c r="G156" s="17">
        <v>0</v>
      </c>
      <c r="H156" s="35">
        <f>+F156-G156</f>
        <v>0</v>
      </c>
      <c r="I156" s="95">
        <f>IF(G156&lt;0,IF(H156=0,0,IF(OR(G156=0,F156=0),"N.M.",IF(ABS(H156/G156)&gt;=10,"N.M.",H156/(-G156)))),IF(H156=0,0,IF(OR(G156=0,F156=0),"N.M.",IF(ABS(H156/G156)&gt;=10,"N.M.",H156/G156))))</f>
        <v>0</v>
      </c>
      <c r="K156" s="17">
        <v>0</v>
      </c>
      <c r="L156" s="17">
        <v>0</v>
      </c>
      <c r="M156" s="35">
        <f>+K156-L156</f>
        <v>0</v>
      </c>
      <c r="N156" s="95">
        <f>IF(L156&lt;0,IF(M156=0,0,IF(OR(L156=0,K156=0),"N.M.",IF(ABS(M156/L156)&gt;=10,"N.M.",M156/(-L156)))),IF(M156=0,0,IF(OR(L156=0,K156=0),"N.M.",IF(ABS(M156/L156)&gt;=10,"N.M.",M156/L156))))</f>
        <v>0</v>
      </c>
      <c r="P156" s="17">
        <v>0</v>
      </c>
      <c r="Q156" s="17">
        <v>0</v>
      </c>
      <c r="R156" s="35">
        <f>+P156-Q156</f>
        <v>0</v>
      </c>
      <c r="S156" s="95">
        <f>IF(Q156&lt;0,IF(R156=0,0,IF(OR(Q156=0,P156=0),"N.M.",IF(ABS(R156/Q156)&gt;=10,"N.M.",R156/(-Q156)))),IF(R156=0,0,IF(OR(Q156=0,P156=0),"N.M.",IF(ABS(R156/Q156)&gt;=10,"N.M.",R156/Q156))))</f>
        <v>0</v>
      </c>
      <c r="U156" s="17">
        <v>0</v>
      </c>
      <c r="V156" s="17">
        <v>0</v>
      </c>
      <c r="W156" s="35">
        <f>+U156-V156</f>
        <v>0</v>
      </c>
      <c r="X156" s="95">
        <f>IF(V156&lt;0,IF(W156=0,0,IF(OR(V156=0,U156=0),"N.M.",IF(ABS(W156/V156)&gt;=10,"N.M.",W156/(-V156)))),IF(W156=0,0,IF(OR(V156=0,U156=0),"N.M.",IF(ABS(W156/V156)&gt;=10,"N.M.",W156/V156))))</f>
        <v>0</v>
      </c>
    </row>
    <row r="157" spans="1:24" ht="12.75" hidden="1" outlineLevel="1">
      <c r="A157" s="9" t="s">
        <v>371</v>
      </c>
      <c r="C157" s="66" t="s">
        <v>309</v>
      </c>
      <c r="D157" s="28"/>
      <c r="E157" s="28"/>
      <c r="F157" s="17">
        <v>0</v>
      </c>
      <c r="G157" s="17">
        <v>0</v>
      </c>
      <c r="H157" s="35">
        <f>+F157-G157</f>
        <v>0</v>
      </c>
      <c r="I157" s="95">
        <f>IF(G157&lt;0,IF(H157=0,0,IF(OR(G157=0,F157=0),"N.M.",IF(ABS(H157/G157)&gt;=10,"N.M.",H157/(-G157)))),IF(H157=0,0,IF(OR(G157=0,F157=0),"N.M.",IF(ABS(H157/G157)&gt;=10,"N.M.",H157/G157))))</f>
        <v>0</v>
      </c>
      <c r="K157" s="17">
        <v>0</v>
      </c>
      <c r="L157" s="17">
        <v>0</v>
      </c>
      <c r="M157" s="35">
        <f>+K157-L157</f>
        <v>0</v>
      </c>
      <c r="N157" s="95">
        <f>IF(L157&lt;0,IF(M157=0,0,IF(OR(L157=0,K157=0),"N.M.",IF(ABS(M157/L157)&gt;=10,"N.M.",M157/(-L157)))),IF(M157=0,0,IF(OR(L157=0,K157=0),"N.M.",IF(ABS(M157/L157)&gt;=10,"N.M.",M157/L157))))</f>
        <v>0</v>
      </c>
      <c r="P157" s="17">
        <v>0</v>
      </c>
      <c r="Q157" s="17">
        <v>0</v>
      </c>
      <c r="R157" s="35">
        <f>+P157-Q157</f>
        <v>0</v>
      </c>
      <c r="S157" s="95">
        <f>IF(Q157&lt;0,IF(R157=0,0,IF(OR(Q157=0,P157=0),"N.M.",IF(ABS(R157/Q157)&gt;=10,"N.M.",R157/(-Q157)))),IF(R157=0,0,IF(OR(Q157=0,P157=0),"N.M.",IF(ABS(R157/Q157)&gt;=10,"N.M.",R157/Q157))))</f>
        <v>0</v>
      </c>
      <c r="U157" s="17">
        <v>0</v>
      </c>
      <c r="V157" s="17">
        <v>0</v>
      </c>
      <c r="W157" s="35">
        <f>+U157-V157</f>
        <v>0</v>
      </c>
      <c r="X157" s="95">
        <f>IF(V157&lt;0,IF(W157=0,0,IF(OR(V157=0,U157=0),"N.M.",IF(ABS(W157/V157)&gt;=10,"N.M.",W157/(-V157)))),IF(W157=0,0,IF(OR(V157=0,U157=0),"N.M.",IF(ABS(W157/V157)&gt;=10,"N.M.",W157/V157))))</f>
        <v>0</v>
      </c>
    </row>
    <row r="158" spans="1:24" s="13" customFormat="1" ht="12.75" collapsed="1">
      <c r="A158" s="13" t="s">
        <v>372</v>
      </c>
      <c r="B158" s="11"/>
      <c r="C158" s="56" t="s">
        <v>233</v>
      </c>
      <c r="D158" s="29"/>
      <c r="E158" s="29"/>
      <c r="F158" s="29">
        <v>16833203.69</v>
      </c>
      <c r="G158" s="29">
        <v>14012496.08</v>
      </c>
      <c r="H158" s="29">
        <f>+F158-G158</f>
        <v>2820707.6100000013</v>
      </c>
      <c r="I158" s="98">
        <f>IF(G158&lt;0,IF(H158=0,0,IF(OR(G158=0,F158=0),"N.M.",IF(ABS(H158/G158)&gt;=10,"N.M.",H158/(-G158)))),IF(H158=0,0,IF(OR(G158=0,F158=0),"N.M.",IF(ABS(H158/G158)&gt;=10,"N.M.",H158/G158))))</f>
        <v>0.20129943972123496</v>
      </c>
      <c r="J158" s="115"/>
      <c r="K158" s="29">
        <v>193705333.6</v>
      </c>
      <c r="L158" s="29">
        <v>174003691.011</v>
      </c>
      <c r="M158" s="29">
        <f>+K158-L158</f>
        <v>19701642.588999987</v>
      </c>
      <c r="N158" s="98">
        <f>IF(L158&lt;0,IF(M158=0,0,IF(OR(L158=0,K158=0),"N.M.",IF(ABS(M158/L158)&gt;=10,"N.M.",M158/(-L158)))),IF(M158=0,0,IF(OR(L158=0,K158=0),"N.M.",IF(ABS(M158/L158)&gt;=10,"N.M.",M158/L158))))</f>
        <v>0.11322542915342242</v>
      </c>
      <c r="O158" s="115"/>
      <c r="P158" s="29">
        <v>43763370.86</v>
      </c>
      <c r="Q158" s="29">
        <v>41626121.191</v>
      </c>
      <c r="R158" s="29">
        <f>+P158-Q158</f>
        <v>2137249.6689999998</v>
      </c>
      <c r="S158" s="98">
        <f>IF(Q158&lt;0,IF(R158=0,0,IF(OR(Q158=0,P158=0),"N.M.",IF(ABS(R158/Q158)&gt;=10,"N.M.",R158/(-Q158)))),IF(R158=0,0,IF(OR(Q158=0,P158=0),"N.M.",IF(ABS(R158/Q158)&gt;=10,"N.M.",R158/Q158))))</f>
        <v>0.05134395441730697</v>
      </c>
      <c r="T158" s="115"/>
      <c r="U158" s="29">
        <v>193705333.6</v>
      </c>
      <c r="V158" s="29">
        <v>174003691.011</v>
      </c>
      <c r="W158" s="29">
        <f>+U158-V158</f>
        <v>19701642.588999987</v>
      </c>
      <c r="X158" s="98">
        <f>IF(V158&lt;0,IF(W158=0,0,IF(OR(V158=0,U158=0),"N.M.",IF(ABS(W158/V158)&gt;=10,"N.M.",W158/(-V158)))),IF(W158=0,0,IF(OR(V158=0,U158=0),"N.M.",IF(ABS(W158/V158)&gt;=10,"N.M.",W158/V158))))</f>
        <v>0.11322542915342242</v>
      </c>
    </row>
    <row r="159" spans="2:24" s="13" customFormat="1" ht="0.75" customHeight="1" hidden="1" outlineLevel="1">
      <c r="B159" s="11"/>
      <c r="C159" s="56"/>
      <c r="D159" s="29"/>
      <c r="E159" s="29"/>
      <c r="F159" s="29"/>
      <c r="G159" s="29"/>
      <c r="H159" s="29"/>
      <c r="I159" s="98"/>
      <c r="J159" s="115"/>
      <c r="K159" s="29"/>
      <c r="L159" s="29"/>
      <c r="M159" s="29"/>
      <c r="N159" s="98"/>
      <c r="O159" s="115"/>
      <c r="P159" s="29"/>
      <c r="Q159" s="29"/>
      <c r="R159" s="29"/>
      <c r="S159" s="98"/>
      <c r="T159" s="115"/>
      <c r="U159" s="29"/>
      <c r="V159" s="29"/>
      <c r="W159" s="29"/>
      <c r="X159" s="98"/>
    </row>
    <row r="160" spans="1:24" s="14" customFormat="1" ht="12.75" hidden="1" outlineLevel="2">
      <c r="A160" s="14" t="s">
        <v>724</v>
      </c>
      <c r="B160" s="14" t="s">
        <v>725</v>
      </c>
      <c r="C160" s="54" t="s">
        <v>726</v>
      </c>
      <c r="D160" s="15"/>
      <c r="E160" s="15"/>
      <c r="F160" s="15">
        <v>1076845.45</v>
      </c>
      <c r="G160" s="15">
        <v>849455.51</v>
      </c>
      <c r="H160" s="90">
        <f aca="true" t="shared" si="72" ref="H160:H182">+F160-G160</f>
        <v>227389.93999999994</v>
      </c>
      <c r="I160" s="103">
        <f aca="true" t="shared" si="73" ref="I160:I182">IF(G160&lt;0,IF(H160=0,0,IF(OR(G160=0,F160=0),"N.M.",IF(ABS(H160/G160)&gt;=10,"N.M.",H160/(-G160)))),IF(H160=0,0,IF(OR(G160=0,F160=0),"N.M.",IF(ABS(H160/G160)&gt;=10,"N.M.",H160/G160))))</f>
        <v>0.2676890517785916</v>
      </c>
      <c r="J160" s="104"/>
      <c r="K160" s="15">
        <v>7842542.179</v>
      </c>
      <c r="L160" s="15">
        <v>5824969.074</v>
      </c>
      <c r="M160" s="90">
        <f aca="true" t="shared" si="74" ref="M160:M182">+K160-L160</f>
        <v>2017573.1049999995</v>
      </c>
      <c r="N160" s="103">
        <f aca="true" t="shared" si="75" ref="N160:N182">IF(L160&lt;0,IF(M160=0,0,IF(OR(L160=0,K160=0),"N.M.",IF(ABS(M160/L160)&gt;=10,"N.M.",M160/(-L160)))),IF(M160=0,0,IF(OR(L160=0,K160=0),"N.M.",IF(ABS(M160/L160)&gt;=10,"N.M.",M160/L160))))</f>
        <v>0.3463663204677813</v>
      </c>
      <c r="O160" s="104"/>
      <c r="P160" s="15">
        <v>3729846.67</v>
      </c>
      <c r="Q160" s="15">
        <v>3110208.27</v>
      </c>
      <c r="R160" s="90">
        <f aca="true" t="shared" si="76" ref="R160:R182">+P160-Q160</f>
        <v>619638.3999999999</v>
      </c>
      <c r="S160" s="103">
        <f aca="true" t="shared" si="77" ref="S160:S182">IF(Q160&lt;0,IF(R160=0,0,IF(OR(Q160=0,P160=0),"N.M.",IF(ABS(R160/Q160)&gt;=10,"N.M.",R160/(-Q160)))),IF(R160=0,0,IF(OR(Q160=0,P160=0),"N.M.",IF(ABS(R160/Q160)&gt;=10,"N.M.",R160/Q160))))</f>
        <v>0.19922730126365457</v>
      </c>
      <c r="T160" s="104"/>
      <c r="U160" s="15">
        <v>7842542.179</v>
      </c>
      <c r="V160" s="15">
        <v>5824969.074</v>
      </c>
      <c r="W160" s="90">
        <f aca="true" t="shared" si="78" ref="W160:W182">+U160-V160</f>
        <v>2017573.1049999995</v>
      </c>
      <c r="X160" s="103">
        <f aca="true" t="shared" si="79" ref="X160:X182">IF(V160&lt;0,IF(W160=0,0,IF(OR(V160=0,U160=0),"N.M.",IF(ABS(W160/V160)&gt;=10,"N.M.",W160/(-V160)))),IF(W160=0,0,IF(OR(V160=0,U160=0),"N.M.",IF(ABS(W160/V160)&gt;=10,"N.M.",W160/V160))))</f>
        <v>0.3463663204677813</v>
      </c>
    </row>
    <row r="161" spans="1:24" s="14" customFormat="1" ht="12.75" hidden="1" outlineLevel="2">
      <c r="A161" s="14" t="s">
        <v>727</v>
      </c>
      <c r="B161" s="14" t="s">
        <v>728</v>
      </c>
      <c r="C161" s="54" t="s">
        <v>729</v>
      </c>
      <c r="D161" s="15"/>
      <c r="E161" s="15"/>
      <c r="F161" s="15">
        <v>64330.5</v>
      </c>
      <c r="G161" s="15">
        <v>65461.5</v>
      </c>
      <c r="H161" s="90">
        <f t="shared" si="72"/>
        <v>-1131</v>
      </c>
      <c r="I161" s="103">
        <f t="shared" si="73"/>
        <v>-0.017277330950253203</v>
      </c>
      <c r="J161" s="104"/>
      <c r="K161" s="15">
        <v>790276.5</v>
      </c>
      <c r="L161" s="15">
        <v>803741.25</v>
      </c>
      <c r="M161" s="90">
        <f t="shared" si="74"/>
        <v>-13464.75</v>
      </c>
      <c r="N161" s="103">
        <f t="shared" si="75"/>
        <v>-0.016752592952022805</v>
      </c>
      <c r="O161" s="104"/>
      <c r="P161" s="15">
        <v>192991.5</v>
      </c>
      <c r="Q161" s="15">
        <v>196384.5</v>
      </c>
      <c r="R161" s="90">
        <f t="shared" si="76"/>
        <v>-3393</v>
      </c>
      <c r="S161" s="103">
        <f t="shared" si="77"/>
        <v>-0.017277330950253203</v>
      </c>
      <c r="T161" s="104"/>
      <c r="U161" s="15">
        <v>790276.5</v>
      </c>
      <c r="V161" s="15">
        <v>803741.25</v>
      </c>
      <c r="W161" s="90">
        <f t="shared" si="78"/>
        <v>-13464.75</v>
      </c>
      <c r="X161" s="103">
        <f t="shared" si="79"/>
        <v>-0.016752592952022805</v>
      </c>
    </row>
    <row r="162" spans="1:24" s="14" customFormat="1" ht="12.75" hidden="1" outlineLevel="2">
      <c r="A162" s="14" t="s">
        <v>730</v>
      </c>
      <c r="B162" s="14" t="s">
        <v>731</v>
      </c>
      <c r="C162" s="54" t="s">
        <v>732</v>
      </c>
      <c r="D162" s="15"/>
      <c r="E162" s="15"/>
      <c r="F162" s="15">
        <v>15847.390000000001</v>
      </c>
      <c r="G162" s="15">
        <v>52422.72</v>
      </c>
      <c r="H162" s="90">
        <f t="shared" si="72"/>
        <v>-36575.33</v>
      </c>
      <c r="I162" s="103">
        <f t="shared" si="73"/>
        <v>-0.6976999667319819</v>
      </c>
      <c r="J162" s="104"/>
      <c r="K162" s="15">
        <v>323581.96</v>
      </c>
      <c r="L162" s="15">
        <v>308981.06</v>
      </c>
      <c r="M162" s="90">
        <f t="shared" si="74"/>
        <v>14600.900000000023</v>
      </c>
      <c r="N162" s="103">
        <f t="shared" si="75"/>
        <v>0.04725500003139359</v>
      </c>
      <c r="O162" s="104"/>
      <c r="P162" s="15">
        <v>34871.07</v>
      </c>
      <c r="Q162" s="15">
        <v>74274.7</v>
      </c>
      <c r="R162" s="90">
        <f t="shared" si="76"/>
        <v>-39403.63</v>
      </c>
      <c r="S162" s="103">
        <f t="shared" si="77"/>
        <v>-0.5305121393960528</v>
      </c>
      <c r="T162" s="104"/>
      <c r="U162" s="15">
        <v>323581.96</v>
      </c>
      <c r="V162" s="15">
        <v>308981.06</v>
      </c>
      <c r="W162" s="90">
        <f t="shared" si="78"/>
        <v>14600.900000000023</v>
      </c>
      <c r="X162" s="103">
        <f t="shared" si="79"/>
        <v>0.04725500003139359</v>
      </c>
    </row>
    <row r="163" spans="1:24" s="14" customFormat="1" ht="12.75" hidden="1" outlineLevel="2">
      <c r="A163" s="14" t="s">
        <v>733</v>
      </c>
      <c r="B163" s="14" t="s">
        <v>734</v>
      </c>
      <c r="C163" s="54" t="s">
        <v>735</v>
      </c>
      <c r="D163" s="15"/>
      <c r="E163" s="15"/>
      <c r="F163" s="15">
        <v>0</v>
      </c>
      <c r="G163" s="15">
        <v>3.24</v>
      </c>
      <c r="H163" s="90">
        <f t="shared" si="72"/>
        <v>-3.24</v>
      </c>
      <c r="I163" s="103" t="str">
        <f t="shared" si="73"/>
        <v>N.M.</v>
      </c>
      <c r="J163" s="104"/>
      <c r="K163" s="15">
        <v>1110.8700000000001</v>
      </c>
      <c r="L163" s="15">
        <v>27500.8</v>
      </c>
      <c r="M163" s="90">
        <f t="shared" si="74"/>
        <v>-26389.93</v>
      </c>
      <c r="N163" s="103">
        <f t="shared" si="75"/>
        <v>-0.9596059023737492</v>
      </c>
      <c r="O163" s="104"/>
      <c r="P163" s="15">
        <v>315.6</v>
      </c>
      <c r="Q163" s="15">
        <v>3.6</v>
      </c>
      <c r="R163" s="90">
        <f t="shared" si="76"/>
        <v>312</v>
      </c>
      <c r="S163" s="103" t="str">
        <f t="shared" si="77"/>
        <v>N.M.</v>
      </c>
      <c r="T163" s="104"/>
      <c r="U163" s="15">
        <v>1110.8700000000001</v>
      </c>
      <c r="V163" s="15">
        <v>27500.8</v>
      </c>
      <c r="W163" s="90">
        <f t="shared" si="78"/>
        <v>-26389.93</v>
      </c>
      <c r="X163" s="103">
        <f t="shared" si="79"/>
        <v>-0.9596059023737492</v>
      </c>
    </row>
    <row r="164" spans="1:24" s="14" customFormat="1" ht="12.75" hidden="1" outlineLevel="2">
      <c r="A164" s="14" t="s">
        <v>736</v>
      </c>
      <c r="B164" s="14" t="s">
        <v>737</v>
      </c>
      <c r="C164" s="54" t="s">
        <v>738</v>
      </c>
      <c r="D164" s="15"/>
      <c r="E164" s="15"/>
      <c r="F164" s="15">
        <v>1487.5</v>
      </c>
      <c r="G164" s="15">
        <v>-3149.81</v>
      </c>
      <c r="H164" s="90">
        <f t="shared" si="72"/>
        <v>4637.3099999999995</v>
      </c>
      <c r="I164" s="103">
        <f t="shared" si="73"/>
        <v>1.4722507071855127</v>
      </c>
      <c r="J164" s="104"/>
      <c r="K164" s="15">
        <v>47349.270000000004</v>
      </c>
      <c r="L164" s="15">
        <v>-15023.45</v>
      </c>
      <c r="M164" s="90">
        <f t="shared" si="74"/>
        <v>62372.72</v>
      </c>
      <c r="N164" s="103">
        <f t="shared" si="75"/>
        <v>4.151690856627472</v>
      </c>
      <c r="O164" s="104"/>
      <c r="P164" s="15">
        <v>3261.9500000000003</v>
      </c>
      <c r="Q164" s="15">
        <v>-2484.96</v>
      </c>
      <c r="R164" s="90">
        <f t="shared" si="76"/>
        <v>5746.91</v>
      </c>
      <c r="S164" s="103">
        <f t="shared" si="77"/>
        <v>2.3126770652243898</v>
      </c>
      <c r="T164" s="104"/>
      <c r="U164" s="15">
        <v>47349.270000000004</v>
      </c>
      <c r="V164" s="15">
        <v>-15023.45</v>
      </c>
      <c r="W164" s="90">
        <f t="shared" si="78"/>
        <v>62372.72</v>
      </c>
      <c r="X164" s="103">
        <f t="shared" si="79"/>
        <v>4.151690856627472</v>
      </c>
    </row>
    <row r="165" spans="1:24" s="14" customFormat="1" ht="12.75" hidden="1" outlineLevel="2">
      <c r="A165" s="14" t="s">
        <v>739</v>
      </c>
      <c r="B165" s="14" t="s">
        <v>740</v>
      </c>
      <c r="C165" s="54" t="s">
        <v>741</v>
      </c>
      <c r="D165" s="15"/>
      <c r="E165" s="15"/>
      <c r="F165" s="15">
        <v>6811.22</v>
      </c>
      <c r="G165" s="15">
        <v>-15969.11</v>
      </c>
      <c r="H165" s="90">
        <f t="shared" si="72"/>
        <v>22780.33</v>
      </c>
      <c r="I165" s="103">
        <f t="shared" si="73"/>
        <v>1.4265247092668283</v>
      </c>
      <c r="J165" s="104"/>
      <c r="K165" s="15">
        <v>265339.86</v>
      </c>
      <c r="L165" s="15">
        <v>-149216.7</v>
      </c>
      <c r="M165" s="90">
        <f t="shared" si="74"/>
        <v>414556.56</v>
      </c>
      <c r="N165" s="103">
        <f t="shared" si="75"/>
        <v>2.778218255731429</v>
      </c>
      <c r="O165" s="104"/>
      <c r="P165" s="15">
        <v>16032.960000000001</v>
      </c>
      <c r="Q165" s="15">
        <v>-17004.45</v>
      </c>
      <c r="R165" s="90">
        <f t="shared" si="76"/>
        <v>33037.41</v>
      </c>
      <c r="S165" s="103">
        <f t="shared" si="77"/>
        <v>1.9428684844261357</v>
      </c>
      <c r="T165" s="104"/>
      <c r="U165" s="15">
        <v>265339.86</v>
      </c>
      <c r="V165" s="15">
        <v>-149216.7</v>
      </c>
      <c r="W165" s="90">
        <f t="shared" si="78"/>
        <v>414556.56</v>
      </c>
      <c r="X165" s="103">
        <f t="shared" si="79"/>
        <v>2.778218255731429</v>
      </c>
    </row>
    <row r="166" spans="1:24" s="14" customFormat="1" ht="12.75" hidden="1" outlineLevel="2">
      <c r="A166" s="14" t="s">
        <v>742</v>
      </c>
      <c r="B166" s="14" t="s">
        <v>743</v>
      </c>
      <c r="C166" s="54" t="s">
        <v>744</v>
      </c>
      <c r="D166" s="15"/>
      <c r="E166" s="15"/>
      <c r="F166" s="15">
        <v>-0.6</v>
      </c>
      <c r="G166" s="15">
        <v>956.64</v>
      </c>
      <c r="H166" s="90">
        <f t="shared" si="72"/>
        <v>-957.24</v>
      </c>
      <c r="I166" s="103">
        <f t="shared" si="73"/>
        <v>-1.000627195183141</v>
      </c>
      <c r="J166" s="104"/>
      <c r="K166" s="15">
        <v>7944.63</v>
      </c>
      <c r="L166" s="15">
        <v>9554.67</v>
      </c>
      <c r="M166" s="90">
        <f t="shared" si="74"/>
        <v>-1610.04</v>
      </c>
      <c r="N166" s="103">
        <f t="shared" si="75"/>
        <v>-0.1685081745366402</v>
      </c>
      <c r="O166" s="104"/>
      <c r="P166" s="15">
        <v>-294.29</v>
      </c>
      <c r="Q166" s="15">
        <v>797.25</v>
      </c>
      <c r="R166" s="90">
        <f t="shared" si="76"/>
        <v>-1091.54</v>
      </c>
      <c r="S166" s="103">
        <f t="shared" si="77"/>
        <v>-1.3691313891502037</v>
      </c>
      <c r="T166" s="104"/>
      <c r="U166" s="15">
        <v>7944.63</v>
      </c>
      <c r="V166" s="15">
        <v>9554.67</v>
      </c>
      <c r="W166" s="90">
        <f t="shared" si="78"/>
        <v>-1610.04</v>
      </c>
      <c r="X166" s="103">
        <f t="shared" si="79"/>
        <v>-0.1685081745366402</v>
      </c>
    </row>
    <row r="167" spans="1:24" s="14" customFormat="1" ht="12.75" hidden="1" outlineLevel="2">
      <c r="A167" s="14" t="s">
        <v>745</v>
      </c>
      <c r="B167" s="14" t="s">
        <v>746</v>
      </c>
      <c r="C167" s="54" t="s">
        <v>747</v>
      </c>
      <c r="D167" s="15"/>
      <c r="E167" s="15"/>
      <c r="F167" s="15">
        <v>635.5600000000001</v>
      </c>
      <c r="G167" s="15">
        <v>359827.73</v>
      </c>
      <c r="H167" s="90">
        <f t="shared" si="72"/>
        <v>-359192.17</v>
      </c>
      <c r="I167" s="103">
        <f t="shared" si="73"/>
        <v>-0.9982337103368881</v>
      </c>
      <c r="J167" s="104"/>
      <c r="K167" s="15">
        <v>1206227.12</v>
      </c>
      <c r="L167" s="15">
        <v>2317850.54</v>
      </c>
      <c r="M167" s="90">
        <f t="shared" si="74"/>
        <v>-1111623.42</v>
      </c>
      <c r="N167" s="103">
        <f t="shared" si="75"/>
        <v>-0.47959236405294703</v>
      </c>
      <c r="O167" s="104"/>
      <c r="P167" s="15">
        <v>-186775.42</v>
      </c>
      <c r="Q167" s="15">
        <v>608101.74</v>
      </c>
      <c r="R167" s="90">
        <f t="shared" si="76"/>
        <v>-794877.16</v>
      </c>
      <c r="S167" s="103">
        <f t="shared" si="77"/>
        <v>-1.3071450182004085</v>
      </c>
      <c r="T167" s="104"/>
      <c r="U167" s="15">
        <v>1206227.12</v>
      </c>
      <c r="V167" s="15">
        <v>2317850.54</v>
      </c>
      <c r="W167" s="90">
        <f t="shared" si="78"/>
        <v>-1111623.42</v>
      </c>
      <c r="X167" s="103">
        <f t="shared" si="79"/>
        <v>-0.47959236405294703</v>
      </c>
    </row>
    <row r="168" spans="1:24" s="14" customFormat="1" ht="12.75" hidden="1" outlineLevel="2">
      <c r="A168" s="14" t="s">
        <v>748</v>
      </c>
      <c r="B168" s="14" t="s">
        <v>749</v>
      </c>
      <c r="C168" s="54" t="s">
        <v>750</v>
      </c>
      <c r="D168" s="15"/>
      <c r="E168" s="15"/>
      <c r="F168" s="15">
        <v>6681.18</v>
      </c>
      <c r="G168" s="15">
        <v>-190675.64</v>
      </c>
      <c r="H168" s="90">
        <f t="shared" si="72"/>
        <v>197356.82</v>
      </c>
      <c r="I168" s="103">
        <f t="shared" si="73"/>
        <v>1.0350395047841454</v>
      </c>
      <c r="J168" s="104"/>
      <c r="K168" s="15">
        <v>-1098332.02</v>
      </c>
      <c r="L168" s="15">
        <v>-2263083.56</v>
      </c>
      <c r="M168" s="90">
        <f t="shared" si="74"/>
        <v>1164751.54</v>
      </c>
      <c r="N168" s="103">
        <f t="shared" si="75"/>
        <v>0.5146745619945204</v>
      </c>
      <c r="O168" s="104"/>
      <c r="P168" s="15">
        <v>207845.94</v>
      </c>
      <c r="Q168" s="15">
        <v>-552916.58</v>
      </c>
      <c r="R168" s="90">
        <f t="shared" si="76"/>
        <v>760762.52</v>
      </c>
      <c r="S168" s="103">
        <f t="shared" si="77"/>
        <v>1.3759083151386058</v>
      </c>
      <c r="T168" s="104"/>
      <c r="U168" s="15">
        <v>-1098332.02</v>
      </c>
      <c r="V168" s="15">
        <v>-2263083.56</v>
      </c>
      <c r="W168" s="90">
        <f t="shared" si="78"/>
        <v>1164751.54</v>
      </c>
      <c r="X168" s="103">
        <f t="shared" si="79"/>
        <v>0.5146745619945204</v>
      </c>
    </row>
    <row r="169" spans="1:24" s="14" customFormat="1" ht="12.75" hidden="1" outlineLevel="2">
      <c r="A169" s="14" t="s">
        <v>751</v>
      </c>
      <c r="B169" s="14" t="s">
        <v>752</v>
      </c>
      <c r="C169" s="54" t="s">
        <v>753</v>
      </c>
      <c r="D169" s="15"/>
      <c r="E169" s="15"/>
      <c r="F169" s="15">
        <v>2905.31</v>
      </c>
      <c r="G169" s="15">
        <v>5785.27</v>
      </c>
      <c r="H169" s="90">
        <f t="shared" si="72"/>
        <v>-2879.9600000000005</v>
      </c>
      <c r="I169" s="103">
        <f t="shared" si="73"/>
        <v>-0.49780909101908816</v>
      </c>
      <c r="J169" s="104"/>
      <c r="K169" s="15">
        <v>37134.76</v>
      </c>
      <c r="L169" s="15">
        <v>41807.63</v>
      </c>
      <c r="M169" s="90">
        <f t="shared" si="74"/>
        <v>-4672.869999999995</v>
      </c>
      <c r="N169" s="103">
        <f t="shared" si="75"/>
        <v>-0.11177074615327383</v>
      </c>
      <c r="O169" s="104"/>
      <c r="P169" s="15">
        <v>8824.24</v>
      </c>
      <c r="Q169" s="15">
        <v>9411.98</v>
      </c>
      <c r="R169" s="90">
        <f t="shared" si="76"/>
        <v>-587.7399999999998</v>
      </c>
      <c r="S169" s="103">
        <f t="shared" si="77"/>
        <v>-0.062445946548972675</v>
      </c>
      <c r="T169" s="104"/>
      <c r="U169" s="15">
        <v>37134.76</v>
      </c>
      <c r="V169" s="15">
        <v>41807.63</v>
      </c>
      <c r="W169" s="90">
        <f t="shared" si="78"/>
        <v>-4672.869999999995</v>
      </c>
      <c r="X169" s="103">
        <f t="shared" si="79"/>
        <v>-0.11177074615327383</v>
      </c>
    </row>
    <row r="170" spans="1:24" s="14" customFormat="1" ht="12.75" hidden="1" outlineLevel="2">
      <c r="A170" s="14" t="s">
        <v>754</v>
      </c>
      <c r="B170" s="14" t="s">
        <v>755</v>
      </c>
      <c r="C170" s="54" t="s">
        <v>756</v>
      </c>
      <c r="D170" s="15"/>
      <c r="E170" s="15"/>
      <c r="F170" s="15">
        <v>-2083.82</v>
      </c>
      <c r="G170" s="15">
        <v>-2152.96</v>
      </c>
      <c r="H170" s="90">
        <f t="shared" si="72"/>
        <v>69.13999999999987</v>
      </c>
      <c r="I170" s="103">
        <f t="shared" si="73"/>
        <v>0.032113926872770454</v>
      </c>
      <c r="J170" s="104"/>
      <c r="K170" s="15">
        <v>-25498.34</v>
      </c>
      <c r="L170" s="15">
        <v>-24399.8</v>
      </c>
      <c r="M170" s="90">
        <f t="shared" si="74"/>
        <v>-1098.5400000000009</v>
      </c>
      <c r="N170" s="103">
        <f t="shared" si="75"/>
        <v>-0.04502250018442778</v>
      </c>
      <c r="O170" s="104"/>
      <c r="P170" s="15">
        <v>-6251.4400000000005</v>
      </c>
      <c r="Q170" s="15">
        <v>-6398.860000000001</v>
      </c>
      <c r="R170" s="90">
        <f t="shared" si="76"/>
        <v>147.42000000000007</v>
      </c>
      <c r="S170" s="103">
        <f t="shared" si="77"/>
        <v>0.023038478729023617</v>
      </c>
      <c r="T170" s="104"/>
      <c r="U170" s="15">
        <v>-25498.34</v>
      </c>
      <c r="V170" s="15">
        <v>-24399.8</v>
      </c>
      <c r="W170" s="90">
        <f t="shared" si="78"/>
        <v>-1098.5400000000009</v>
      </c>
      <c r="X170" s="103">
        <f t="shared" si="79"/>
        <v>-0.04502250018442778</v>
      </c>
    </row>
    <row r="171" spans="1:24" s="14" customFormat="1" ht="12.75" hidden="1" outlineLevel="2">
      <c r="A171" s="14" t="s">
        <v>757</v>
      </c>
      <c r="B171" s="14" t="s">
        <v>758</v>
      </c>
      <c r="C171" s="54" t="s">
        <v>759</v>
      </c>
      <c r="D171" s="15"/>
      <c r="E171" s="15"/>
      <c r="F171" s="15">
        <v>127691.53</v>
      </c>
      <c r="G171" s="15">
        <v>293559.64</v>
      </c>
      <c r="H171" s="90">
        <f t="shared" si="72"/>
        <v>-165868.11000000002</v>
      </c>
      <c r="I171" s="103">
        <f t="shared" si="73"/>
        <v>-0.5650235502400807</v>
      </c>
      <c r="J171" s="104"/>
      <c r="K171" s="15">
        <v>2525524.49</v>
      </c>
      <c r="L171" s="15">
        <v>2831843.36</v>
      </c>
      <c r="M171" s="90">
        <f t="shared" si="74"/>
        <v>-306318.86999999965</v>
      </c>
      <c r="N171" s="103">
        <f t="shared" si="75"/>
        <v>-0.10816942572699348</v>
      </c>
      <c r="O171" s="104"/>
      <c r="P171" s="15">
        <v>385638.60000000003</v>
      </c>
      <c r="Q171" s="15">
        <v>573172.9</v>
      </c>
      <c r="R171" s="90">
        <f t="shared" si="76"/>
        <v>-187534.3</v>
      </c>
      <c r="S171" s="103">
        <f t="shared" si="77"/>
        <v>-0.3271862643889828</v>
      </c>
      <c r="T171" s="104"/>
      <c r="U171" s="15">
        <v>2525524.49</v>
      </c>
      <c r="V171" s="15">
        <v>2831843.36</v>
      </c>
      <c r="W171" s="90">
        <f t="shared" si="78"/>
        <v>-306318.86999999965</v>
      </c>
      <c r="X171" s="103">
        <f t="shared" si="79"/>
        <v>-0.10816942572699348</v>
      </c>
    </row>
    <row r="172" spans="1:24" s="14" customFormat="1" ht="12.75" hidden="1" outlineLevel="2">
      <c r="A172" s="14" t="s">
        <v>760</v>
      </c>
      <c r="B172" s="14" t="s">
        <v>761</v>
      </c>
      <c r="C172" s="54" t="s">
        <v>762</v>
      </c>
      <c r="D172" s="15"/>
      <c r="E172" s="15"/>
      <c r="F172" s="15">
        <v>-51745.11</v>
      </c>
      <c r="G172" s="15">
        <v>-68353.09</v>
      </c>
      <c r="H172" s="90">
        <f t="shared" si="72"/>
        <v>16607.979999999996</v>
      </c>
      <c r="I172" s="103">
        <f t="shared" si="73"/>
        <v>0.24297336082392174</v>
      </c>
      <c r="J172" s="104"/>
      <c r="K172" s="15">
        <v>-900456.38</v>
      </c>
      <c r="L172" s="15">
        <v>-966606.31</v>
      </c>
      <c r="M172" s="90">
        <f t="shared" si="74"/>
        <v>66149.93000000005</v>
      </c>
      <c r="N172" s="103">
        <f t="shared" si="75"/>
        <v>0.0684352350234503</v>
      </c>
      <c r="O172" s="104"/>
      <c r="P172" s="15">
        <v>-181225.33000000002</v>
      </c>
      <c r="Q172" s="15">
        <v>-145808.96</v>
      </c>
      <c r="R172" s="90">
        <f t="shared" si="76"/>
        <v>-35416.370000000024</v>
      </c>
      <c r="S172" s="103">
        <f t="shared" si="77"/>
        <v>-0.24289570407744507</v>
      </c>
      <c r="T172" s="104"/>
      <c r="U172" s="15">
        <v>-900456.38</v>
      </c>
      <c r="V172" s="15">
        <v>-966606.31</v>
      </c>
      <c r="W172" s="90">
        <f t="shared" si="78"/>
        <v>66149.93000000005</v>
      </c>
      <c r="X172" s="103">
        <f t="shared" si="79"/>
        <v>0.0684352350234503</v>
      </c>
    </row>
    <row r="173" spans="1:24" s="14" customFormat="1" ht="12.75" hidden="1" outlineLevel="2">
      <c r="A173" s="14" t="s">
        <v>763</v>
      </c>
      <c r="B173" s="14" t="s">
        <v>764</v>
      </c>
      <c r="C173" s="54" t="s">
        <v>765</v>
      </c>
      <c r="D173" s="15"/>
      <c r="E173" s="15"/>
      <c r="F173" s="15">
        <v>824947.39</v>
      </c>
      <c r="G173" s="15">
        <v>2262444.7</v>
      </c>
      <c r="H173" s="90">
        <f t="shared" si="72"/>
        <v>-1437497.31</v>
      </c>
      <c r="I173" s="103">
        <f t="shared" si="73"/>
        <v>-0.6353734568628351</v>
      </c>
      <c r="J173" s="104"/>
      <c r="K173" s="15">
        <v>11413039.47</v>
      </c>
      <c r="L173" s="15">
        <v>13600477.63</v>
      </c>
      <c r="M173" s="90">
        <f t="shared" si="74"/>
        <v>-2187438.16</v>
      </c>
      <c r="N173" s="103">
        <f t="shared" si="75"/>
        <v>-0.1608353926611326</v>
      </c>
      <c r="O173" s="104"/>
      <c r="P173" s="15">
        <v>3093529.41</v>
      </c>
      <c r="Q173" s="15">
        <v>4468510.3</v>
      </c>
      <c r="R173" s="90">
        <f t="shared" si="76"/>
        <v>-1374980.8899999997</v>
      </c>
      <c r="S173" s="103">
        <f t="shared" si="77"/>
        <v>-0.307704536341787</v>
      </c>
      <c r="T173" s="104"/>
      <c r="U173" s="15">
        <v>11413039.47</v>
      </c>
      <c r="V173" s="15">
        <v>13600477.63</v>
      </c>
      <c r="W173" s="90">
        <f t="shared" si="78"/>
        <v>-2187438.16</v>
      </c>
      <c r="X173" s="103">
        <f t="shared" si="79"/>
        <v>-0.1608353926611326</v>
      </c>
    </row>
    <row r="174" spans="1:24" s="14" customFormat="1" ht="12.75" hidden="1" outlineLevel="2">
      <c r="A174" s="14" t="s">
        <v>766</v>
      </c>
      <c r="B174" s="14" t="s">
        <v>767</v>
      </c>
      <c r="C174" s="54" t="s">
        <v>768</v>
      </c>
      <c r="D174" s="15"/>
      <c r="E174" s="15"/>
      <c r="F174" s="15">
        <v>102.66</v>
      </c>
      <c r="G174" s="15">
        <v>32321.86</v>
      </c>
      <c r="H174" s="90">
        <f t="shared" si="72"/>
        <v>-32219.2</v>
      </c>
      <c r="I174" s="103">
        <f t="shared" si="73"/>
        <v>-0.9968238214013674</v>
      </c>
      <c r="J174" s="104"/>
      <c r="K174" s="15">
        <v>111875.89</v>
      </c>
      <c r="L174" s="15">
        <v>178098.73</v>
      </c>
      <c r="M174" s="90">
        <f t="shared" si="74"/>
        <v>-66222.84000000001</v>
      </c>
      <c r="N174" s="103">
        <f t="shared" si="75"/>
        <v>-0.37183218544006463</v>
      </c>
      <c r="O174" s="104"/>
      <c r="P174" s="15">
        <v>319.08</v>
      </c>
      <c r="Q174" s="15">
        <v>50281.11</v>
      </c>
      <c r="R174" s="90">
        <f t="shared" si="76"/>
        <v>-49962.03</v>
      </c>
      <c r="S174" s="103">
        <f t="shared" si="77"/>
        <v>-0.9936540780424298</v>
      </c>
      <c r="T174" s="104"/>
      <c r="U174" s="15">
        <v>111875.89</v>
      </c>
      <c r="V174" s="15">
        <v>178098.73</v>
      </c>
      <c r="W174" s="90">
        <f t="shared" si="78"/>
        <v>-66222.84000000001</v>
      </c>
      <c r="X174" s="103">
        <f t="shared" si="79"/>
        <v>-0.37183218544006463</v>
      </c>
    </row>
    <row r="175" spans="1:24" s="14" customFormat="1" ht="12.75" hidden="1" outlineLevel="2">
      <c r="A175" s="14" t="s">
        <v>769</v>
      </c>
      <c r="B175" s="14" t="s">
        <v>770</v>
      </c>
      <c r="C175" s="54" t="s">
        <v>771</v>
      </c>
      <c r="D175" s="15"/>
      <c r="E175" s="15"/>
      <c r="F175" s="15">
        <v>8.9</v>
      </c>
      <c r="G175" s="15">
        <v>-1111.65</v>
      </c>
      <c r="H175" s="90">
        <f t="shared" si="72"/>
        <v>1120.5500000000002</v>
      </c>
      <c r="I175" s="103">
        <f t="shared" si="73"/>
        <v>1.008006117033239</v>
      </c>
      <c r="J175" s="104"/>
      <c r="K175" s="15">
        <v>-6442.31</v>
      </c>
      <c r="L175" s="15">
        <v>-41389.97</v>
      </c>
      <c r="M175" s="90">
        <f t="shared" si="74"/>
        <v>34947.66</v>
      </c>
      <c r="N175" s="103">
        <f t="shared" si="75"/>
        <v>0.8443509381620717</v>
      </c>
      <c r="O175" s="104"/>
      <c r="P175" s="15">
        <v>-161.83</v>
      </c>
      <c r="Q175" s="15">
        <v>-3012.6</v>
      </c>
      <c r="R175" s="90">
        <f t="shared" si="76"/>
        <v>2850.77</v>
      </c>
      <c r="S175" s="103">
        <f t="shared" si="77"/>
        <v>0.946282281086105</v>
      </c>
      <c r="T175" s="104"/>
      <c r="U175" s="15">
        <v>-6442.31</v>
      </c>
      <c r="V175" s="15">
        <v>-41389.97</v>
      </c>
      <c r="W175" s="90">
        <f t="shared" si="78"/>
        <v>34947.66</v>
      </c>
      <c r="X175" s="103">
        <f t="shared" si="79"/>
        <v>0.8443509381620717</v>
      </c>
    </row>
    <row r="176" spans="1:24" s="14" customFormat="1" ht="12.75" hidden="1" outlineLevel="2">
      <c r="A176" s="14" t="s">
        <v>772</v>
      </c>
      <c r="B176" s="14" t="s">
        <v>773</v>
      </c>
      <c r="C176" s="54" t="s">
        <v>774</v>
      </c>
      <c r="D176" s="15"/>
      <c r="E176" s="15"/>
      <c r="F176" s="15">
        <v>50.08</v>
      </c>
      <c r="G176" s="15">
        <v>1491.54</v>
      </c>
      <c r="H176" s="90">
        <f t="shared" si="72"/>
        <v>-1441.46</v>
      </c>
      <c r="I176" s="103">
        <f t="shared" si="73"/>
        <v>-0.9664239644930743</v>
      </c>
      <c r="J176" s="104"/>
      <c r="K176" s="15">
        <v>349783.66000000003</v>
      </c>
      <c r="L176" s="15">
        <v>77448.09</v>
      </c>
      <c r="M176" s="90">
        <f t="shared" si="74"/>
        <v>272335.57000000007</v>
      </c>
      <c r="N176" s="103">
        <f t="shared" si="75"/>
        <v>3.5163626372193306</v>
      </c>
      <c r="O176" s="104"/>
      <c r="P176" s="15">
        <v>-201.39000000000001</v>
      </c>
      <c r="Q176" s="15">
        <v>4359.55</v>
      </c>
      <c r="R176" s="90">
        <f t="shared" si="76"/>
        <v>-4560.9400000000005</v>
      </c>
      <c r="S176" s="103">
        <f t="shared" si="77"/>
        <v>-1.0461951348189606</v>
      </c>
      <c r="T176" s="104"/>
      <c r="U176" s="15">
        <v>349783.66000000003</v>
      </c>
      <c r="V176" s="15">
        <v>77448.09</v>
      </c>
      <c r="W176" s="90">
        <f t="shared" si="78"/>
        <v>272335.57000000007</v>
      </c>
      <c r="X176" s="103">
        <f t="shared" si="79"/>
        <v>3.5163626372193306</v>
      </c>
    </row>
    <row r="177" spans="1:24" s="14" customFormat="1" ht="12.75" hidden="1" outlineLevel="2">
      <c r="A177" s="14" t="s">
        <v>775</v>
      </c>
      <c r="B177" s="14" t="s">
        <v>776</v>
      </c>
      <c r="C177" s="54" t="s">
        <v>777</v>
      </c>
      <c r="D177" s="15"/>
      <c r="E177" s="15"/>
      <c r="F177" s="15">
        <v>61140.11</v>
      </c>
      <c r="G177" s="15">
        <v>395089.3</v>
      </c>
      <c r="H177" s="90">
        <f t="shared" si="72"/>
        <v>-333949.19</v>
      </c>
      <c r="I177" s="103">
        <f t="shared" si="73"/>
        <v>-0.8452498966689304</v>
      </c>
      <c r="J177" s="104"/>
      <c r="K177" s="15">
        <v>880278.321</v>
      </c>
      <c r="L177" s="15">
        <v>13895143.026</v>
      </c>
      <c r="M177" s="90">
        <f t="shared" si="74"/>
        <v>-13014864.705</v>
      </c>
      <c r="N177" s="103">
        <f t="shared" si="75"/>
        <v>-0.936648487939069</v>
      </c>
      <c r="O177" s="104"/>
      <c r="P177" s="15">
        <v>132378.37</v>
      </c>
      <c r="Q177" s="15">
        <v>1380550.56</v>
      </c>
      <c r="R177" s="90">
        <f t="shared" si="76"/>
        <v>-1248172.19</v>
      </c>
      <c r="S177" s="103">
        <f t="shared" si="77"/>
        <v>-0.9041119001103443</v>
      </c>
      <c r="T177" s="104"/>
      <c r="U177" s="15">
        <v>880278.321</v>
      </c>
      <c r="V177" s="15">
        <v>13895143.026</v>
      </c>
      <c r="W177" s="90">
        <f t="shared" si="78"/>
        <v>-13014864.705</v>
      </c>
      <c r="X177" s="103">
        <f t="shared" si="79"/>
        <v>-0.936648487939069</v>
      </c>
    </row>
    <row r="178" spans="1:24" s="14" customFormat="1" ht="12.75" hidden="1" outlineLevel="2">
      <c r="A178" s="14" t="s">
        <v>778</v>
      </c>
      <c r="B178" s="14" t="s">
        <v>779</v>
      </c>
      <c r="C178" s="54" t="s">
        <v>780</v>
      </c>
      <c r="D178" s="15"/>
      <c r="E178" s="15"/>
      <c r="F178" s="15">
        <v>821974.86</v>
      </c>
      <c r="G178" s="15">
        <v>705889.18</v>
      </c>
      <c r="H178" s="90">
        <f t="shared" si="72"/>
        <v>116085.67999999993</v>
      </c>
      <c r="I178" s="103">
        <f t="shared" si="73"/>
        <v>0.16445312279754723</v>
      </c>
      <c r="J178" s="104"/>
      <c r="K178" s="15">
        <v>10051975.16</v>
      </c>
      <c r="L178" s="15">
        <v>9212168.691</v>
      </c>
      <c r="M178" s="90">
        <f t="shared" si="74"/>
        <v>839806.4690000005</v>
      </c>
      <c r="N178" s="103">
        <f t="shared" si="75"/>
        <v>0.09116273237814947</v>
      </c>
      <c r="O178" s="104"/>
      <c r="P178" s="15">
        <v>2418121.2800000003</v>
      </c>
      <c r="Q178" s="15">
        <v>1764846.7000000002</v>
      </c>
      <c r="R178" s="90">
        <f t="shared" si="76"/>
        <v>653274.5800000001</v>
      </c>
      <c r="S178" s="103">
        <f t="shared" si="77"/>
        <v>0.37015939118111507</v>
      </c>
      <c r="T178" s="104"/>
      <c r="U178" s="15">
        <v>10051975.16</v>
      </c>
      <c r="V178" s="15">
        <v>9212168.691</v>
      </c>
      <c r="W178" s="90">
        <f t="shared" si="78"/>
        <v>839806.4690000005</v>
      </c>
      <c r="X178" s="103">
        <f t="shared" si="79"/>
        <v>0.09116273237814947</v>
      </c>
    </row>
    <row r="179" spans="1:24" s="14" customFormat="1" ht="12.75" hidden="1" outlineLevel="2">
      <c r="A179" s="14" t="s">
        <v>781</v>
      </c>
      <c r="B179" s="14" t="s">
        <v>782</v>
      </c>
      <c r="C179" s="54" t="s">
        <v>783</v>
      </c>
      <c r="D179" s="15"/>
      <c r="E179" s="15"/>
      <c r="F179" s="15">
        <v>24301.78</v>
      </c>
      <c r="G179" s="15">
        <v>74826.09</v>
      </c>
      <c r="H179" s="90">
        <f t="shared" si="72"/>
        <v>-50524.31</v>
      </c>
      <c r="I179" s="103">
        <f t="shared" si="73"/>
        <v>-0.6752231741629157</v>
      </c>
      <c r="J179" s="104"/>
      <c r="K179" s="15">
        <v>833000</v>
      </c>
      <c r="L179" s="15">
        <v>961301.711</v>
      </c>
      <c r="M179" s="90">
        <f t="shared" si="74"/>
        <v>-128301.71100000001</v>
      </c>
      <c r="N179" s="103">
        <f t="shared" si="75"/>
        <v>-0.13346664167125363</v>
      </c>
      <c r="O179" s="104"/>
      <c r="P179" s="15">
        <v>114234</v>
      </c>
      <c r="Q179" s="15">
        <v>221770.64</v>
      </c>
      <c r="R179" s="90">
        <f t="shared" si="76"/>
        <v>-107536.64000000001</v>
      </c>
      <c r="S179" s="103">
        <f t="shared" si="77"/>
        <v>-0.4849002555072214</v>
      </c>
      <c r="T179" s="104"/>
      <c r="U179" s="15">
        <v>833000</v>
      </c>
      <c r="V179" s="15">
        <v>961301.711</v>
      </c>
      <c r="W179" s="90">
        <f t="shared" si="78"/>
        <v>-128301.71100000001</v>
      </c>
      <c r="X179" s="103">
        <f t="shared" si="79"/>
        <v>-0.13346664167125363</v>
      </c>
    </row>
    <row r="180" spans="1:24" s="14" customFormat="1" ht="12.75" hidden="1" outlineLevel="2">
      <c r="A180" s="14" t="s">
        <v>784</v>
      </c>
      <c r="B180" s="14" t="s">
        <v>785</v>
      </c>
      <c r="C180" s="54" t="s">
        <v>786</v>
      </c>
      <c r="D180" s="15"/>
      <c r="E180" s="15"/>
      <c r="F180" s="15">
        <v>223781</v>
      </c>
      <c r="G180" s="15">
        <v>372578</v>
      </c>
      <c r="H180" s="90">
        <f t="shared" si="72"/>
        <v>-148797</v>
      </c>
      <c r="I180" s="103">
        <f t="shared" si="73"/>
        <v>-0.3993714067926716</v>
      </c>
      <c r="J180" s="104"/>
      <c r="K180" s="15">
        <v>2499458</v>
      </c>
      <c r="L180" s="15">
        <v>1527197</v>
      </c>
      <c r="M180" s="90">
        <f t="shared" si="74"/>
        <v>972261</v>
      </c>
      <c r="N180" s="103">
        <f t="shared" si="75"/>
        <v>0.6366310305743136</v>
      </c>
      <c r="O180" s="104"/>
      <c r="P180" s="15">
        <v>764928</v>
      </c>
      <c r="Q180" s="15">
        <v>381457</v>
      </c>
      <c r="R180" s="90">
        <f t="shared" si="76"/>
        <v>383471</v>
      </c>
      <c r="S180" s="103">
        <f t="shared" si="77"/>
        <v>1.0052797563028073</v>
      </c>
      <c r="T180" s="104"/>
      <c r="U180" s="15">
        <v>2499458</v>
      </c>
      <c r="V180" s="15">
        <v>1527197</v>
      </c>
      <c r="W180" s="90">
        <f t="shared" si="78"/>
        <v>972261</v>
      </c>
      <c r="X180" s="103">
        <f t="shared" si="79"/>
        <v>0.6366310305743136</v>
      </c>
    </row>
    <row r="181" spans="1:24" s="14" customFormat="1" ht="12.75" hidden="1" outlineLevel="2">
      <c r="A181" s="14" t="s">
        <v>787</v>
      </c>
      <c r="B181" s="14" t="s">
        <v>788</v>
      </c>
      <c r="C181" s="54" t="s">
        <v>789</v>
      </c>
      <c r="D181" s="15"/>
      <c r="E181" s="15"/>
      <c r="F181" s="15">
        <v>2260709</v>
      </c>
      <c r="G181" s="15">
        <v>2088108</v>
      </c>
      <c r="H181" s="90">
        <f t="shared" si="72"/>
        <v>172601</v>
      </c>
      <c r="I181" s="103">
        <f t="shared" si="73"/>
        <v>0.08265903870872579</v>
      </c>
      <c r="J181" s="104"/>
      <c r="K181" s="15">
        <v>45349482</v>
      </c>
      <c r="L181" s="15">
        <v>36238591</v>
      </c>
      <c r="M181" s="90">
        <f t="shared" si="74"/>
        <v>9110891</v>
      </c>
      <c r="N181" s="103">
        <f t="shared" si="75"/>
        <v>0.25141405194258243</v>
      </c>
      <c r="O181" s="104"/>
      <c r="P181" s="15">
        <v>6155223</v>
      </c>
      <c r="Q181" s="15">
        <v>5452383</v>
      </c>
      <c r="R181" s="90">
        <f t="shared" si="76"/>
        <v>702840</v>
      </c>
      <c r="S181" s="103">
        <f t="shared" si="77"/>
        <v>0.12890510442865075</v>
      </c>
      <c r="T181" s="104"/>
      <c r="U181" s="15">
        <v>45349482</v>
      </c>
      <c r="V181" s="15">
        <v>36238591</v>
      </c>
      <c r="W181" s="90">
        <f t="shared" si="78"/>
        <v>9110891</v>
      </c>
      <c r="X181" s="103">
        <f t="shared" si="79"/>
        <v>0.25141405194258243</v>
      </c>
    </row>
    <row r="182" spans="1:24" s="14" customFormat="1" ht="12.75" hidden="1" outlineLevel="2">
      <c r="A182" s="14" t="s">
        <v>790</v>
      </c>
      <c r="B182" s="14" t="s">
        <v>791</v>
      </c>
      <c r="C182" s="54" t="s">
        <v>792</v>
      </c>
      <c r="D182" s="15"/>
      <c r="E182" s="15"/>
      <c r="F182" s="15">
        <v>74391.7</v>
      </c>
      <c r="G182" s="15">
        <v>158678.1</v>
      </c>
      <c r="H182" s="90">
        <f t="shared" si="72"/>
        <v>-84286.40000000001</v>
      </c>
      <c r="I182" s="103">
        <f t="shared" si="73"/>
        <v>-0.5311785306226884</v>
      </c>
      <c r="J182" s="104"/>
      <c r="K182" s="15">
        <v>1561632.46</v>
      </c>
      <c r="L182" s="15">
        <v>2286026.97</v>
      </c>
      <c r="M182" s="90">
        <f t="shared" si="74"/>
        <v>-724394.5100000002</v>
      </c>
      <c r="N182" s="103">
        <f t="shared" si="75"/>
        <v>-0.3168792492417533</v>
      </c>
      <c r="O182" s="104"/>
      <c r="P182" s="15">
        <v>197652.26</v>
      </c>
      <c r="Q182" s="15">
        <v>625491.65</v>
      </c>
      <c r="R182" s="90">
        <f t="shared" si="76"/>
        <v>-427839.39</v>
      </c>
      <c r="S182" s="103">
        <f t="shared" si="77"/>
        <v>-0.6840049583395718</v>
      </c>
      <c r="T182" s="104"/>
      <c r="U182" s="15">
        <v>1561632.46</v>
      </c>
      <c r="V182" s="15">
        <v>2286026.97</v>
      </c>
      <c r="W182" s="90">
        <f t="shared" si="78"/>
        <v>-724394.5100000002</v>
      </c>
      <c r="X182" s="103">
        <f t="shared" si="79"/>
        <v>-0.3168792492417533</v>
      </c>
    </row>
    <row r="183" spans="1:24" s="13" customFormat="1" ht="12.75" collapsed="1">
      <c r="A183" s="13" t="s">
        <v>190</v>
      </c>
      <c r="B183" s="11"/>
      <c r="C183" s="56" t="s">
        <v>362</v>
      </c>
      <c r="D183" s="29"/>
      <c r="E183" s="29"/>
      <c r="F183" s="29">
        <v>5540813.589999999</v>
      </c>
      <c r="G183" s="29">
        <v>7437486.759999999</v>
      </c>
      <c r="H183" s="29">
        <f>+F183-G183</f>
        <v>-1896673.17</v>
      </c>
      <c r="I183" s="98">
        <f>IF(G183&lt;0,IF(H183=0,0,IF(OR(G183=0,F183=0),"N.M.",IF(ABS(H183/G183)&gt;=10,"N.M.",H183/(-G183)))),IF(H183=0,0,IF(OR(G183=0,F183=0),"N.M.",IF(ABS(H183/G183)&gt;=10,"N.M.",H183/G183))))</f>
        <v>-0.2550153339701542</v>
      </c>
      <c r="J183" s="115"/>
      <c r="K183" s="29">
        <v>84066827.55</v>
      </c>
      <c r="L183" s="29">
        <v>86682981.442</v>
      </c>
      <c r="M183" s="29">
        <f>+K183-L183</f>
        <v>-2616153.8920000046</v>
      </c>
      <c r="N183" s="98">
        <f>IF(L183&lt;0,IF(M183=0,0,IF(OR(L183=0,K183=0),"N.M.",IF(ABS(M183/L183)&gt;=10,"N.M.",M183/(-L183)))),IF(M183=0,0,IF(OR(L183=0,K183=0),"N.M.",IF(ABS(M183/L183)&gt;=10,"N.M.",M183/L183))))</f>
        <v>-0.030180709621190013</v>
      </c>
      <c r="O183" s="115"/>
      <c r="P183" s="29">
        <v>17081104.23</v>
      </c>
      <c r="Q183" s="29">
        <v>18194379.04</v>
      </c>
      <c r="R183" s="29">
        <f>+P183-Q183</f>
        <v>-1113274.8099999987</v>
      </c>
      <c r="S183" s="98">
        <f>IF(Q183&lt;0,IF(R183=0,0,IF(OR(Q183=0,P183=0),"N.M.",IF(ABS(R183/Q183)&gt;=10,"N.M.",R183/(-Q183)))),IF(R183=0,0,IF(OR(Q183=0,P183=0),"N.M.",IF(ABS(R183/Q183)&gt;=10,"N.M.",R183/Q183))))</f>
        <v>-0.06118784309992031</v>
      </c>
      <c r="T183" s="115"/>
      <c r="U183" s="29">
        <v>84066827.55</v>
      </c>
      <c r="V183" s="29">
        <v>86682981.442</v>
      </c>
      <c r="W183" s="29">
        <f>+U183-V183</f>
        <v>-2616153.8920000046</v>
      </c>
      <c r="X183" s="98">
        <f>IF(V183&lt;0,IF(W183=0,0,IF(OR(V183=0,U183=0),"N.M.",IF(ABS(W183/V183)&gt;=10,"N.M.",W183/(-V183)))),IF(W183=0,0,IF(OR(V183=0,U183=0),"N.M.",IF(ABS(W183/V183)&gt;=10,"N.M.",W183/V183))))</f>
        <v>-0.030180709621190013</v>
      </c>
    </row>
    <row r="184" spans="2:24" s="13" customFormat="1" ht="0.75" customHeight="1" hidden="1" outlineLevel="1">
      <c r="B184" s="11"/>
      <c r="C184" s="56"/>
      <c r="D184" s="29"/>
      <c r="E184" s="29"/>
      <c r="F184" s="29"/>
      <c r="G184" s="29"/>
      <c r="H184" s="29"/>
      <c r="I184" s="98"/>
      <c r="J184" s="115"/>
      <c r="K184" s="29"/>
      <c r="L184" s="29"/>
      <c r="M184" s="29"/>
      <c r="N184" s="98"/>
      <c r="O184" s="115"/>
      <c r="P184" s="29"/>
      <c r="Q184" s="29"/>
      <c r="R184" s="29"/>
      <c r="S184" s="98"/>
      <c r="T184" s="115"/>
      <c r="U184" s="29"/>
      <c r="V184" s="29"/>
      <c r="W184" s="29"/>
      <c r="X184" s="98"/>
    </row>
    <row r="185" spans="1:24" s="14" customFormat="1" ht="12.75" hidden="1" outlineLevel="2">
      <c r="A185" s="14" t="s">
        <v>793</v>
      </c>
      <c r="B185" s="14" t="s">
        <v>794</v>
      </c>
      <c r="C185" s="54" t="s">
        <v>1389</v>
      </c>
      <c r="D185" s="15"/>
      <c r="E185" s="15"/>
      <c r="F185" s="15">
        <v>3681043</v>
      </c>
      <c r="G185" s="15">
        <v>4207348</v>
      </c>
      <c r="H185" s="90">
        <f>+F185-G185</f>
        <v>-526305</v>
      </c>
      <c r="I185" s="103">
        <f>IF(G185&lt;0,IF(H185=0,0,IF(OR(G185=0,F185=0),"N.M.",IF(ABS(H185/G185)&gt;=10,"N.M.",H185/(-G185)))),IF(H185=0,0,IF(OR(G185=0,F185=0),"N.M.",IF(ABS(H185/G185)&gt;=10,"N.M.",H185/G185))))</f>
        <v>-0.12509186309285564</v>
      </c>
      <c r="J185" s="104"/>
      <c r="K185" s="15">
        <v>54857137</v>
      </c>
      <c r="L185" s="15">
        <v>59816231</v>
      </c>
      <c r="M185" s="90">
        <f>+K185-L185</f>
        <v>-4959094</v>
      </c>
      <c r="N185" s="103">
        <f>IF(L185&lt;0,IF(M185=0,0,IF(OR(L185=0,K185=0),"N.M.",IF(ABS(M185/L185)&gt;=10,"N.M.",M185/(-L185)))),IF(M185=0,0,IF(OR(L185=0,K185=0),"N.M.",IF(ABS(M185/L185)&gt;=10,"N.M.",M185/L185))))</f>
        <v>-0.08290549098621744</v>
      </c>
      <c r="O185" s="104"/>
      <c r="P185" s="15">
        <v>13474588</v>
      </c>
      <c r="Q185" s="15">
        <v>12606925</v>
      </c>
      <c r="R185" s="90">
        <f>+P185-Q185</f>
        <v>867663</v>
      </c>
      <c r="S185" s="103">
        <f>IF(Q185&lt;0,IF(R185=0,0,IF(OR(Q185=0,P185=0),"N.M.",IF(ABS(R185/Q185)&gt;=10,"N.M.",R185/(-Q185)))),IF(R185=0,0,IF(OR(Q185=0,P185=0),"N.M.",IF(ABS(R185/Q185)&gt;=10,"N.M.",R185/Q185))))</f>
        <v>0.0688243167941429</v>
      </c>
      <c r="T185" s="104"/>
      <c r="U185" s="15">
        <v>54857137</v>
      </c>
      <c r="V185" s="15">
        <v>59816231</v>
      </c>
      <c r="W185" s="90">
        <f>+U185-V185</f>
        <v>-4959094</v>
      </c>
      <c r="X185" s="103">
        <f>IF(V185&lt;0,IF(W185=0,0,IF(OR(V185=0,U185=0),"N.M.",IF(ABS(W185/V185)&gt;=10,"N.M.",W185/(-V185)))),IF(W185=0,0,IF(OR(V185=0,U185=0),"N.M.",IF(ABS(W185/V185)&gt;=10,"N.M.",W185/V185))))</f>
        <v>-0.08290549098621744</v>
      </c>
    </row>
    <row r="186" spans="1:24" s="14" customFormat="1" ht="12.75" hidden="1" outlineLevel="2">
      <c r="A186" s="14" t="s">
        <v>795</v>
      </c>
      <c r="B186" s="14" t="s">
        <v>796</v>
      </c>
      <c r="C186" s="54" t="s">
        <v>1390</v>
      </c>
      <c r="D186" s="15"/>
      <c r="E186" s="15"/>
      <c r="F186" s="15">
        <v>812061</v>
      </c>
      <c r="G186" s="15">
        <v>2442654</v>
      </c>
      <c r="H186" s="90">
        <f>+F186-G186</f>
        <v>-1630593</v>
      </c>
      <c r="I186" s="103">
        <f>IF(G186&lt;0,IF(H186=0,0,IF(OR(G186=0,F186=0),"N.M.",IF(ABS(H186/G186)&gt;=10,"N.M.",H186/(-G186)))),IF(H186=0,0,IF(OR(G186=0,F186=0),"N.M.",IF(ABS(H186/G186)&gt;=10,"N.M.",H186/G186))))</f>
        <v>-0.6675497225558757</v>
      </c>
      <c r="J186" s="104"/>
      <c r="K186" s="15">
        <v>12877373.7</v>
      </c>
      <c r="L186" s="15">
        <v>9616738</v>
      </c>
      <c r="M186" s="90">
        <f>+K186-L186</f>
        <v>3260635.6999999993</v>
      </c>
      <c r="N186" s="103">
        <f>IF(L186&lt;0,IF(M186=0,0,IF(OR(L186=0,K186=0),"N.M.",IF(ABS(M186/L186)&gt;=10,"N.M.",M186/(-L186)))),IF(M186=0,0,IF(OR(L186=0,K186=0),"N.M.",IF(ABS(M186/L186)&gt;=10,"N.M.",M186/L186))))</f>
        <v>0.3390583896535394</v>
      </c>
      <c r="O186" s="104"/>
      <c r="P186" s="15">
        <v>3558613.7</v>
      </c>
      <c r="Q186" s="15">
        <v>2505054</v>
      </c>
      <c r="R186" s="90">
        <f>+P186-Q186</f>
        <v>1053559.7000000002</v>
      </c>
      <c r="S186" s="103">
        <f>IF(Q186&lt;0,IF(R186=0,0,IF(OR(Q186=0,P186=0),"N.M.",IF(ABS(R186/Q186)&gt;=10,"N.M.",R186/(-Q186)))),IF(R186=0,0,IF(OR(Q186=0,P186=0),"N.M.",IF(ABS(R186/Q186)&gt;=10,"N.M.",R186/Q186))))</f>
        <v>0.4205736483125714</v>
      </c>
      <c r="T186" s="104"/>
      <c r="U186" s="15">
        <v>12877373.7</v>
      </c>
      <c r="V186" s="15">
        <v>9616738</v>
      </c>
      <c r="W186" s="90">
        <f>+U186-V186</f>
        <v>3260635.6999999993</v>
      </c>
      <c r="X186" s="103">
        <f>IF(V186&lt;0,IF(W186=0,0,IF(OR(V186=0,U186=0),"N.M.",IF(ABS(W186/V186)&gt;=10,"N.M.",W186/(-V186)))),IF(W186=0,0,IF(OR(V186=0,U186=0),"N.M.",IF(ABS(W186/V186)&gt;=10,"N.M.",W186/V186))))</f>
        <v>0.3390583896535394</v>
      </c>
    </row>
    <row r="187" spans="1:24" s="14" customFormat="1" ht="12.75" hidden="1" outlineLevel="2">
      <c r="A187" s="14" t="s">
        <v>797</v>
      </c>
      <c r="B187" s="14" t="s">
        <v>798</v>
      </c>
      <c r="C187" s="54" t="s">
        <v>1391</v>
      </c>
      <c r="D187" s="15"/>
      <c r="E187" s="15"/>
      <c r="F187" s="15">
        <v>2917924</v>
      </c>
      <c r="G187" s="15">
        <v>4202349</v>
      </c>
      <c r="H187" s="90">
        <f>+F187-G187</f>
        <v>-1284425</v>
      </c>
      <c r="I187" s="103">
        <f>IF(G187&lt;0,IF(H187=0,0,IF(OR(G187=0,F187=0),"N.M.",IF(ABS(H187/G187)&gt;=10,"N.M.",H187/(-G187)))),IF(H187=0,0,IF(OR(G187=0,F187=0),"N.M.",IF(ABS(H187/G187)&gt;=10,"N.M.",H187/G187))))</f>
        <v>-0.3056445335692014</v>
      </c>
      <c r="J187" s="104"/>
      <c r="K187" s="15">
        <v>43686862</v>
      </c>
      <c r="L187" s="15">
        <v>43282118</v>
      </c>
      <c r="M187" s="90">
        <f>+K187-L187</f>
        <v>404744</v>
      </c>
      <c r="N187" s="103">
        <f>IF(L187&lt;0,IF(M187=0,0,IF(OR(L187=0,K187=0),"N.M.",IF(ABS(M187/L187)&gt;=10,"N.M.",M187/(-L187)))),IF(M187=0,0,IF(OR(L187=0,K187=0),"N.M.",IF(ABS(M187/L187)&gt;=10,"N.M.",M187/L187))))</f>
        <v>0.009351298381470148</v>
      </c>
      <c r="O187" s="104"/>
      <c r="P187" s="15">
        <v>10184644</v>
      </c>
      <c r="Q187" s="15">
        <v>11528345</v>
      </c>
      <c r="R187" s="90">
        <f>+P187-Q187</f>
        <v>-1343701</v>
      </c>
      <c r="S187" s="103">
        <f>IF(Q187&lt;0,IF(R187=0,0,IF(OR(Q187=0,P187=0),"N.M.",IF(ABS(R187/Q187)&gt;=10,"N.M.",R187/(-Q187)))),IF(R187=0,0,IF(OR(Q187=0,P187=0),"N.M.",IF(ABS(R187/Q187)&gt;=10,"N.M.",R187/Q187))))</f>
        <v>-0.11655627932717141</v>
      </c>
      <c r="T187" s="104"/>
      <c r="U187" s="15">
        <v>43686862</v>
      </c>
      <c r="V187" s="15">
        <v>43282118</v>
      </c>
      <c r="W187" s="90">
        <f>+U187-V187</f>
        <v>404744</v>
      </c>
      <c r="X187" s="103">
        <f>IF(V187&lt;0,IF(W187=0,0,IF(OR(V187=0,U187=0),"N.M.",IF(ABS(W187/V187)&gt;=10,"N.M.",W187/(-V187)))),IF(W187=0,0,IF(OR(V187=0,U187=0),"N.M.",IF(ABS(W187/V187)&gt;=10,"N.M.",W187/V187))))</f>
        <v>0.009351298381470148</v>
      </c>
    </row>
    <row r="188" spans="1:24" s="14" customFormat="1" ht="12.75" hidden="1" outlineLevel="2">
      <c r="A188" s="14" t="s">
        <v>799</v>
      </c>
      <c r="B188" s="14" t="s">
        <v>800</v>
      </c>
      <c r="C188" s="54" t="s">
        <v>1392</v>
      </c>
      <c r="D188" s="15"/>
      <c r="E188" s="15"/>
      <c r="F188" s="15">
        <v>5897304.9</v>
      </c>
      <c r="G188" s="15">
        <v>6314495.75</v>
      </c>
      <c r="H188" s="90">
        <f>+F188-G188</f>
        <v>-417190.8499999996</v>
      </c>
      <c r="I188" s="103">
        <f>IF(G188&lt;0,IF(H188=0,0,IF(OR(G188=0,F188=0),"N.M.",IF(ABS(H188/G188)&gt;=10,"N.M.",H188/(-G188)))),IF(H188=0,0,IF(OR(G188=0,F188=0),"N.M.",IF(ABS(H188/G188)&gt;=10,"N.M.",H188/G188))))</f>
        <v>-0.06606875141217723</v>
      </c>
      <c r="J188" s="104"/>
      <c r="K188" s="15">
        <v>54394588.85</v>
      </c>
      <c r="L188" s="15">
        <v>57919353.02</v>
      </c>
      <c r="M188" s="90">
        <f>+K188-L188</f>
        <v>-3524764.170000002</v>
      </c>
      <c r="N188" s="103">
        <f>IF(L188&lt;0,IF(M188=0,0,IF(OR(L188=0,K188=0),"N.M.",IF(ABS(M188/L188)&gt;=10,"N.M.",M188/(-L188)))),IF(M188=0,0,IF(OR(L188=0,K188=0),"N.M.",IF(ABS(M188/L188)&gt;=10,"N.M.",M188/L188))))</f>
        <v>-0.06085641475972415</v>
      </c>
      <c r="O188" s="104"/>
      <c r="P188" s="15">
        <v>16032119.62</v>
      </c>
      <c r="Q188" s="15">
        <v>17386807.78</v>
      </c>
      <c r="R188" s="90">
        <f>+P188-Q188</f>
        <v>-1354688.160000002</v>
      </c>
      <c r="S188" s="103">
        <f>IF(Q188&lt;0,IF(R188=0,0,IF(OR(Q188=0,P188=0),"N.M.",IF(ABS(R188/Q188)&gt;=10,"N.M.",R188/(-Q188)))),IF(R188=0,0,IF(OR(Q188=0,P188=0),"N.M.",IF(ABS(R188/Q188)&gt;=10,"N.M.",R188/Q188))))</f>
        <v>-0.07791471425584495</v>
      </c>
      <c r="T188" s="104"/>
      <c r="U188" s="15">
        <v>54394588.85</v>
      </c>
      <c r="V188" s="15">
        <v>57919353.02</v>
      </c>
      <c r="W188" s="90">
        <f>+U188-V188</f>
        <v>-3524764.170000002</v>
      </c>
      <c r="X188" s="103">
        <f>IF(V188&lt;0,IF(W188=0,0,IF(OR(V188=0,U188=0),"N.M.",IF(ABS(W188/V188)&gt;=10,"N.M.",W188/(-V188)))),IF(W188=0,0,IF(OR(V188=0,U188=0),"N.M.",IF(ABS(W188/V188)&gt;=10,"N.M.",W188/V188))))</f>
        <v>-0.06085641475972415</v>
      </c>
    </row>
    <row r="189" spans="1:24" s="13" customFormat="1" ht="12.75" collapsed="1">
      <c r="A189" s="13" t="s">
        <v>191</v>
      </c>
      <c r="B189" s="11"/>
      <c r="C189" s="56" t="s">
        <v>234</v>
      </c>
      <c r="D189" s="29"/>
      <c r="E189" s="29"/>
      <c r="F189" s="29">
        <v>13308332.9</v>
      </c>
      <c r="G189" s="29">
        <v>17166846.75</v>
      </c>
      <c r="H189" s="29">
        <f>+F189-G189</f>
        <v>-3858513.8499999996</v>
      </c>
      <c r="I189" s="98">
        <f>IF(G189&lt;0,IF(H189=0,0,IF(OR(G189=0,F189=0),"N.M.",IF(ABS(H189/G189)&gt;=10,"N.M.",H189/(-G189)))),IF(H189=0,0,IF(OR(G189=0,F189=0),"N.M.",IF(ABS(H189/G189)&gt;=10,"N.M.",H189/G189))))</f>
        <v>-0.2247654392324554</v>
      </c>
      <c r="J189" s="115"/>
      <c r="K189" s="29">
        <v>165815961.55</v>
      </c>
      <c r="L189" s="29">
        <v>170634440.02</v>
      </c>
      <c r="M189" s="29">
        <f>+K189-L189</f>
        <v>-4818478.469999999</v>
      </c>
      <c r="N189" s="98">
        <f>IF(L189&lt;0,IF(M189=0,0,IF(OR(L189=0,K189=0),"N.M.",IF(ABS(M189/L189)&gt;=10,"N.M.",M189/(-L189)))),IF(M189=0,0,IF(OR(L189=0,K189=0),"N.M.",IF(ABS(M189/L189)&gt;=10,"N.M.",M189/L189))))</f>
        <v>-0.028238604524592027</v>
      </c>
      <c r="O189" s="115"/>
      <c r="P189" s="29">
        <v>43249965.32</v>
      </c>
      <c r="Q189" s="29">
        <v>44027131.78</v>
      </c>
      <c r="R189" s="29">
        <f>+P189-Q189</f>
        <v>-777166.4600000009</v>
      </c>
      <c r="S189" s="98">
        <f>IF(Q189&lt;0,IF(R189=0,0,IF(OR(Q189=0,P189=0),"N.M.",IF(ABS(R189/Q189)&gt;=10,"N.M.",R189/(-Q189)))),IF(R189=0,0,IF(OR(Q189=0,P189=0),"N.M.",IF(ABS(R189/Q189)&gt;=10,"N.M.",R189/Q189))))</f>
        <v>-0.017651989320663416</v>
      </c>
      <c r="T189" s="115"/>
      <c r="U189" s="29">
        <v>165815961.55</v>
      </c>
      <c r="V189" s="29">
        <v>170634440.02</v>
      </c>
      <c r="W189" s="29">
        <f>+U189-V189</f>
        <v>-4818478.469999999</v>
      </c>
      <c r="X189" s="98">
        <f>IF(V189&lt;0,IF(W189=0,0,IF(OR(V189=0,U189=0),"N.M.",IF(ABS(W189/V189)&gt;=10,"N.M.",W189/(-V189)))),IF(W189=0,0,IF(OR(V189=0,U189=0),"N.M.",IF(ABS(W189/V189)&gt;=10,"N.M.",W189/V189))))</f>
        <v>-0.028238604524592027</v>
      </c>
    </row>
    <row r="190" spans="2:24" s="13" customFormat="1" ht="0.75" customHeight="1" hidden="1" outlineLevel="1">
      <c r="B190" s="11"/>
      <c r="C190" s="56"/>
      <c r="D190" s="29"/>
      <c r="E190" s="29"/>
      <c r="F190" s="29"/>
      <c r="G190" s="29"/>
      <c r="H190" s="29"/>
      <c r="I190" s="98"/>
      <c r="J190" s="115"/>
      <c r="K190" s="29"/>
      <c r="L190" s="29"/>
      <c r="M190" s="29"/>
      <c r="N190" s="98"/>
      <c r="O190" s="115"/>
      <c r="P190" s="29"/>
      <c r="Q190" s="29"/>
      <c r="R190" s="29"/>
      <c r="S190" s="98"/>
      <c r="T190" s="115"/>
      <c r="U190" s="29"/>
      <c r="V190" s="29"/>
      <c r="W190" s="29"/>
      <c r="X190" s="98"/>
    </row>
    <row r="191" spans="1:24" s="14" customFormat="1" ht="12.75" hidden="1" outlineLevel="2">
      <c r="A191" s="14" t="s">
        <v>801</v>
      </c>
      <c r="B191" s="14" t="s">
        <v>802</v>
      </c>
      <c r="C191" s="54" t="s">
        <v>1393</v>
      </c>
      <c r="D191" s="15"/>
      <c r="E191" s="15"/>
      <c r="F191" s="15">
        <v>-228</v>
      </c>
      <c r="G191" s="15">
        <v>-200</v>
      </c>
      <c r="H191" s="90">
        <f aca="true" t="shared" si="80" ref="H191:H222">+F191-G191</f>
        <v>-28</v>
      </c>
      <c r="I191" s="103">
        <f aca="true" t="shared" si="81" ref="I191:I222">IF(G191&lt;0,IF(H191=0,0,IF(OR(G191=0,F191=0),"N.M.",IF(ABS(H191/G191)&gt;=10,"N.M.",H191/(-G191)))),IF(H191=0,0,IF(OR(G191=0,F191=0),"N.M.",IF(ABS(H191/G191)&gt;=10,"N.M.",H191/G191))))</f>
        <v>-0.14</v>
      </c>
      <c r="J191" s="104"/>
      <c r="K191" s="15">
        <v>-2735</v>
      </c>
      <c r="L191" s="15">
        <v>-2176</v>
      </c>
      <c r="M191" s="90">
        <f aca="true" t="shared" si="82" ref="M191:M222">+K191-L191</f>
        <v>-559</v>
      </c>
      <c r="N191" s="103">
        <f aca="true" t="shared" si="83" ref="N191:N222">IF(L191&lt;0,IF(M191=0,0,IF(OR(L191=0,K191=0),"N.M.",IF(ABS(M191/L191)&gt;=10,"N.M.",M191/(-L191)))),IF(M191=0,0,IF(OR(L191=0,K191=0),"N.M.",IF(ABS(M191/L191)&gt;=10,"N.M.",M191/L191))))</f>
        <v>-0.2568933823529412</v>
      </c>
      <c r="O191" s="104"/>
      <c r="P191" s="15">
        <v>-684</v>
      </c>
      <c r="Q191" s="15">
        <v>-600</v>
      </c>
      <c r="R191" s="90">
        <f aca="true" t="shared" si="84" ref="R191:R222">+P191-Q191</f>
        <v>-84</v>
      </c>
      <c r="S191" s="103">
        <f aca="true" t="shared" si="85" ref="S191:S222">IF(Q191&lt;0,IF(R191=0,0,IF(OR(Q191=0,P191=0),"N.M.",IF(ABS(R191/Q191)&gt;=10,"N.M.",R191/(-Q191)))),IF(R191=0,0,IF(OR(Q191=0,P191=0),"N.M.",IF(ABS(R191/Q191)&gt;=10,"N.M.",R191/Q191))))</f>
        <v>-0.14</v>
      </c>
      <c r="T191" s="104"/>
      <c r="U191" s="15">
        <v>-2735</v>
      </c>
      <c r="V191" s="15">
        <v>-2176</v>
      </c>
      <c r="W191" s="90">
        <f aca="true" t="shared" si="86" ref="W191:W222">+U191-V191</f>
        <v>-559</v>
      </c>
      <c r="X191" s="103">
        <f aca="true" t="shared" si="87" ref="X191:X222">IF(V191&lt;0,IF(W191=0,0,IF(OR(V191=0,U191=0),"N.M.",IF(ABS(W191/V191)&gt;=10,"N.M.",W191/(-V191)))),IF(W191=0,0,IF(OR(V191=0,U191=0),"N.M.",IF(ABS(W191/V191)&gt;=10,"N.M.",W191/V191))))</f>
        <v>-0.2568933823529412</v>
      </c>
    </row>
    <row r="192" spans="1:24" s="14" customFormat="1" ht="12.75" hidden="1" outlineLevel="2">
      <c r="A192" s="14" t="s">
        <v>803</v>
      </c>
      <c r="B192" s="14" t="s">
        <v>804</v>
      </c>
      <c r="C192" s="54" t="s">
        <v>1394</v>
      </c>
      <c r="D192" s="15"/>
      <c r="E192" s="15"/>
      <c r="F192" s="15">
        <v>80477.14</v>
      </c>
      <c r="G192" s="15">
        <v>80792.91</v>
      </c>
      <c r="H192" s="90">
        <f t="shared" si="80"/>
        <v>-315.7700000000041</v>
      </c>
      <c r="I192" s="103">
        <f t="shared" si="81"/>
        <v>-0.003908387505784902</v>
      </c>
      <c r="J192" s="104"/>
      <c r="K192" s="15">
        <v>1095107.32</v>
      </c>
      <c r="L192" s="15">
        <v>984448.8</v>
      </c>
      <c r="M192" s="90">
        <f t="shared" si="82"/>
        <v>110658.52000000002</v>
      </c>
      <c r="N192" s="103">
        <f t="shared" si="83"/>
        <v>0.11240657716277375</v>
      </c>
      <c r="O192" s="104"/>
      <c r="P192" s="15">
        <v>234260.76</v>
      </c>
      <c r="Q192" s="15">
        <v>221437</v>
      </c>
      <c r="R192" s="90">
        <f t="shared" si="84"/>
        <v>12823.76000000001</v>
      </c>
      <c r="S192" s="103">
        <f t="shared" si="85"/>
        <v>0.05791155046356304</v>
      </c>
      <c r="T192" s="104"/>
      <c r="U192" s="15">
        <v>1095107.32</v>
      </c>
      <c r="V192" s="15">
        <v>984448.8</v>
      </c>
      <c r="W192" s="90">
        <f t="shared" si="86"/>
        <v>110658.52000000002</v>
      </c>
      <c r="X192" s="103">
        <f t="shared" si="87"/>
        <v>0.11240657716277375</v>
      </c>
    </row>
    <row r="193" spans="1:24" s="14" customFormat="1" ht="12.75" hidden="1" outlineLevel="2">
      <c r="A193" s="14" t="s">
        <v>805</v>
      </c>
      <c r="B193" s="14" t="s">
        <v>806</v>
      </c>
      <c r="C193" s="54" t="s">
        <v>1395</v>
      </c>
      <c r="D193" s="15"/>
      <c r="E193" s="15"/>
      <c r="F193" s="15">
        <v>143636.61000000002</v>
      </c>
      <c r="G193" s="15">
        <v>117695.21</v>
      </c>
      <c r="H193" s="90">
        <f t="shared" si="80"/>
        <v>25941.40000000001</v>
      </c>
      <c r="I193" s="103">
        <f t="shared" si="81"/>
        <v>0.22041168880194875</v>
      </c>
      <c r="J193" s="104"/>
      <c r="K193" s="15">
        <v>1255540.46</v>
      </c>
      <c r="L193" s="15">
        <v>1228270.65</v>
      </c>
      <c r="M193" s="90">
        <f t="shared" si="82"/>
        <v>27269.810000000056</v>
      </c>
      <c r="N193" s="103">
        <f t="shared" si="83"/>
        <v>0.02220179241439992</v>
      </c>
      <c r="O193" s="104"/>
      <c r="P193" s="15">
        <v>383738.39</v>
      </c>
      <c r="Q193" s="15">
        <v>282117.95</v>
      </c>
      <c r="R193" s="90">
        <f t="shared" si="84"/>
        <v>101620.44</v>
      </c>
      <c r="S193" s="103">
        <f t="shared" si="85"/>
        <v>0.3602055097876615</v>
      </c>
      <c r="T193" s="104"/>
      <c r="U193" s="15">
        <v>1255540.46</v>
      </c>
      <c r="V193" s="15">
        <v>1228270.65</v>
      </c>
      <c r="W193" s="90">
        <f t="shared" si="86"/>
        <v>27269.810000000056</v>
      </c>
      <c r="X193" s="103">
        <f t="shared" si="87"/>
        <v>0.02220179241439992</v>
      </c>
    </row>
    <row r="194" spans="1:24" s="14" customFormat="1" ht="12.75" hidden="1" outlineLevel="2">
      <c r="A194" s="14" t="s">
        <v>807</v>
      </c>
      <c r="B194" s="14" t="s">
        <v>808</v>
      </c>
      <c r="C194" s="54" t="s">
        <v>1396</v>
      </c>
      <c r="D194" s="15"/>
      <c r="E194" s="15"/>
      <c r="F194" s="15">
        <v>206126.38</v>
      </c>
      <c r="G194" s="15">
        <v>521589.08</v>
      </c>
      <c r="H194" s="90">
        <f t="shared" si="80"/>
        <v>-315462.7</v>
      </c>
      <c r="I194" s="103">
        <f t="shared" si="81"/>
        <v>-0.6048107832318882</v>
      </c>
      <c r="J194" s="104"/>
      <c r="K194" s="15">
        <v>3244583.96</v>
      </c>
      <c r="L194" s="15">
        <v>4737535.393</v>
      </c>
      <c r="M194" s="90">
        <f t="shared" si="82"/>
        <v>-1492951.4330000002</v>
      </c>
      <c r="N194" s="103">
        <f t="shared" si="83"/>
        <v>-0.31513251282637966</v>
      </c>
      <c r="O194" s="104"/>
      <c r="P194" s="15">
        <v>579512.6900000001</v>
      </c>
      <c r="Q194" s="15">
        <v>1229940.763</v>
      </c>
      <c r="R194" s="90">
        <f t="shared" si="84"/>
        <v>-650428.073</v>
      </c>
      <c r="S194" s="103">
        <f t="shared" si="85"/>
        <v>-0.5288287798621404</v>
      </c>
      <c r="T194" s="104"/>
      <c r="U194" s="15">
        <v>3244583.96</v>
      </c>
      <c r="V194" s="15">
        <v>4737535.393</v>
      </c>
      <c r="W194" s="90">
        <f t="shared" si="86"/>
        <v>-1492951.4330000002</v>
      </c>
      <c r="X194" s="103">
        <f t="shared" si="87"/>
        <v>-0.31513251282637966</v>
      </c>
    </row>
    <row r="195" spans="1:24" s="14" customFormat="1" ht="12.75" hidden="1" outlineLevel="2">
      <c r="A195" s="14" t="s">
        <v>809</v>
      </c>
      <c r="B195" s="14" t="s">
        <v>810</v>
      </c>
      <c r="C195" s="54" t="s">
        <v>1397</v>
      </c>
      <c r="D195" s="15"/>
      <c r="E195" s="15"/>
      <c r="F195" s="15">
        <v>0</v>
      </c>
      <c r="G195" s="15">
        <v>0</v>
      </c>
      <c r="H195" s="90">
        <f t="shared" si="80"/>
        <v>0</v>
      </c>
      <c r="I195" s="103">
        <f t="shared" si="81"/>
        <v>0</v>
      </c>
      <c r="J195" s="104"/>
      <c r="K195" s="15">
        <v>30243.16</v>
      </c>
      <c r="L195" s="15">
        <v>51934.36</v>
      </c>
      <c r="M195" s="90">
        <f t="shared" si="82"/>
        <v>-21691.2</v>
      </c>
      <c r="N195" s="103">
        <f t="shared" si="83"/>
        <v>-0.41766568414436994</v>
      </c>
      <c r="O195" s="104"/>
      <c r="P195" s="15">
        <v>0</v>
      </c>
      <c r="Q195" s="15">
        <v>0</v>
      </c>
      <c r="R195" s="90">
        <f t="shared" si="84"/>
        <v>0</v>
      </c>
      <c r="S195" s="103">
        <f t="shared" si="85"/>
        <v>0</v>
      </c>
      <c r="T195" s="104"/>
      <c r="U195" s="15">
        <v>30243.16</v>
      </c>
      <c r="V195" s="15">
        <v>51934.36</v>
      </c>
      <c r="W195" s="90">
        <f t="shared" si="86"/>
        <v>-21691.2</v>
      </c>
      <c r="X195" s="103">
        <f t="shared" si="87"/>
        <v>-0.41766568414436994</v>
      </c>
    </row>
    <row r="196" spans="1:24" s="14" customFormat="1" ht="12.75" hidden="1" outlineLevel="2">
      <c r="A196" s="14" t="s">
        <v>811</v>
      </c>
      <c r="B196" s="14" t="s">
        <v>812</v>
      </c>
      <c r="C196" s="54" t="s">
        <v>1398</v>
      </c>
      <c r="D196" s="15"/>
      <c r="E196" s="15"/>
      <c r="F196" s="15">
        <v>108290.67</v>
      </c>
      <c r="G196" s="15">
        <v>105029.3</v>
      </c>
      <c r="H196" s="90">
        <f t="shared" si="80"/>
        <v>3261.3699999999953</v>
      </c>
      <c r="I196" s="103">
        <f t="shared" si="81"/>
        <v>0.031052001679531285</v>
      </c>
      <c r="J196" s="104"/>
      <c r="K196" s="15">
        <v>1231399.04</v>
      </c>
      <c r="L196" s="15">
        <v>875893.901</v>
      </c>
      <c r="M196" s="90">
        <f t="shared" si="82"/>
        <v>355505.1390000001</v>
      </c>
      <c r="N196" s="103">
        <f t="shared" si="83"/>
        <v>0.405876943079662</v>
      </c>
      <c r="O196" s="104"/>
      <c r="P196" s="15">
        <v>306857.54</v>
      </c>
      <c r="Q196" s="15">
        <v>251031.191</v>
      </c>
      <c r="R196" s="90">
        <f t="shared" si="84"/>
        <v>55826.34899999999</v>
      </c>
      <c r="S196" s="103">
        <f t="shared" si="85"/>
        <v>0.2223880975810691</v>
      </c>
      <c r="T196" s="104"/>
      <c r="U196" s="15">
        <v>1231399.04</v>
      </c>
      <c r="V196" s="15">
        <v>875893.901</v>
      </c>
      <c r="W196" s="90">
        <f t="shared" si="86"/>
        <v>355505.1390000001</v>
      </c>
      <c r="X196" s="103">
        <f t="shared" si="87"/>
        <v>0.405876943079662</v>
      </c>
    </row>
    <row r="197" spans="1:24" s="14" customFormat="1" ht="12.75" hidden="1" outlineLevel="2">
      <c r="A197" s="14" t="s">
        <v>813</v>
      </c>
      <c r="B197" s="14" t="s">
        <v>814</v>
      </c>
      <c r="C197" s="54" t="s">
        <v>1399</v>
      </c>
      <c r="D197" s="15"/>
      <c r="E197" s="15"/>
      <c r="F197" s="15">
        <v>485032.42</v>
      </c>
      <c r="G197" s="15">
        <v>325812.37</v>
      </c>
      <c r="H197" s="90">
        <f t="shared" si="80"/>
        <v>159220.05</v>
      </c>
      <c r="I197" s="103">
        <f t="shared" si="81"/>
        <v>0.48868632581384186</v>
      </c>
      <c r="J197" s="104"/>
      <c r="K197" s="15">
        <v>4119618.49</v>
      </c>
      <c r="L197" s="15">
        <v>4082814.457</v>
      </c>
      <c r="M197" s="90">
        <f t="shared" si="82"/>
        <v>36804.03300000029</v>
      </c>
      <c r="N197" s="103">
        <f t="shared" si="83"/>
        <v>0.009014378044267881</v>
      </c>
      <c r="O197" s="104"/>
      <c r="P197" s="15">
        <v>922915.15</v>
      </c>
      <c r="Q197" s="15">
        <v>1029920.357</v>
      </c>
      <c r="R197" s="90">
        <f t="shared" si="84"/>
        <v>-107005.20699999994</v>
      </c>
      <c r="S197" s="103">
        <f t="shared" si="85"/>
        <v>-0.10389658411227999</v>
      </c>
      <c r="T197" s="104"/>
      <c r="U197" s="15">
        <v>4119618.49</v>
      </c>
      <c r="V197" s="15">
        <v>4082814.457</v>
      </c>
      <c r="W197" s="90">
        <f t="shared" si="86"/>
        <v>36804.03300000029</v>
      </c>
      <c r="X197" s="103">
        <f t="shared" si="87"/>
        <v>0.009014378044267881</v>
      </c>
    </row>
    <row r="198" spans="1:24" s="14" customFormat="1" ht="12.75" hidden="1" outlineLevel="2">
      <c r="A198" s="14" t="s">
        <v>815</v>
      </c>
      <c r="B198" s="14" t="s">
        <v>816</v>
      </c>
      <c r="C198" s="54" t="s">
        <v>1400</v>
      </c>
      <c r="D198" s="15"/>
      <c r="E198" s="15"/>
      <c r="F198" s="15">
        <v>-59.38</v>
      </c>
      <c r="G198" s="15">
        <v>2.7800000000000002</v>
      </c>
      <c r="H198" s="90">
        <f t="shared" si="80"/>
        <v>-62.160000000000004</v>
      </c>
      <c r="I198" s="103" t="str">
        <f t="shared" si="81"/>
        <v>N.M.</v>
      </c>
      <c r="J198" s="104"/>
      <c r="K198" s="15">
        <v>17.05</v>
      </c>
      <c r="L198" s="15">
        <v>2.7800000000000002</v>
      </c>
      <c r="M198" s="90">
        <f t="shared" si="82"/>
        <v>14.27</v>
      </c>
      <c r="N198" s="103">
        <f t="shared" si="83"/>
        <v>5.133093525179856</v>
      </c>
      <c r="O198" s="104"/>
      <c r="P198" s="15">
        <v>-38.87</v>
      </c>
      <c r="Q198" s="15">
        <v>2.7800000000000002</v>
      </c>
      <c r="R198" s="90">
        <f t="shared" si="84"/>
        <v>-41.65</v>
      </c>
      <c r="S198" s="103" t="str">
        <f t="shared" si="85"/>
        <v>N.M.</v>
      </c>
      <c r="T198" s="104"/>
      <c r="U198" s="15">
        <v>17.05</v>
      </c>
      <c r="V198" s="15">
        <v>2.7800000000000002</v>
      </c>
      <c r="W198" s="90">
        <f t="shared" si="86"/>
        <v>14.27</v>
      </c>
      <c r="X198" s="103">
        <f t="shared" si="87"/>
        <v>5.133093525179856</v>
      </c>
    </row>
    <row r="199" spans="1:24" s="14" customFormat="1" ht="12.75" hidden="1" outlineLevel="2">
      <c r="A199" s="14" t="s">
        <v>817</v>
      </c>
      <c r="B199" s="14" t="s">
        <v>818</v>
      </c>
      <c r="C199" s="54" t="s">
        <v>1401</v>
      </c>
      <c r="D199" s="15"/>
      <c r="E199" s="15"/>
      <c r="F199" s="15">
        <v>1.6500000000000001</v>
      </c>
      <c r="G199" s="15">
        <v>-29.47</v>
      </c>
      <c r="H199" s="90">
        <f t="shared" si="80"/>
        <v>31.119999999999997</v>
      </c>
      <c r="I199" s="103">
        <f t="shared" si="81"/>
        <v>1.0559891414998304</v>
      </c>
      <c r="J199" s="104"/>
      <c r="K199" s="15">
        <v>-83.61</v>
      </c>
      <c r="L199" s="15">
        <v>63.78</v>
      </c>
      <c r="M199" s="90">
        <f t="shared" si="82"/>
        <v>-147.39</v>
      </c>
      <c r="N199" s="103">
        <f t="shared" si="83"/>
        <v>-2.310912511759172</v>
      </c>
      <c r="O199" s="104"/>
      <c r="P199" s="15">
        <v>3.44</v>
      </c>
      <c r="Q199" s="15">
        <v>-95.32000000000001</v>
      </c>
      <c r="R199" s="90">
        <f t="shared" si="84"/>
        <v>98.76</v>
      </c>
      <c r="S199" s="103">
        <f t="shared" si="85"/>
        <v>1.0360889634913975</v>
      </c>
      <c r="T199" s="104"/>
      <c r="U199" s="15">
        <v>-83.61</v>
      </c>
      <c r="V199" s="15">
        <v>63.78</v>
      </c>
      <c r="W199" s="90">
        <f t="shared" si="86"/>
        <v>-147.39</v>
      </c>
      <c r="X199" s="103">
        <f t="shared" si="87"/>
        <v>-2.310912511759172</v>
      </c>
    </row>
    <row r="200" spans="1:24" s="14" customFormat="1" ht="12.75" hidden="1" outlineLevel="2">
      <c r="A200" s="14" t="s">
        <v>819</v>
      </c>
      <c r="B200" s="14" t="s">
        <v>820</v>
      </c>
      <c r="C200" s="54" t="s">
        <v>1402</v>
      </c>
      <c r="D200" s="15"/>
      <c r="E200" s="15"/>
      <c r="F200" s="15">
        <v>43462.42</v>
      </c>
      <c r="G200" s="15">
        <v>3020.51</v>
      </c>
      <c r="H200" s="90">
        <f t="shared" si="80"/>
        <v>40441.909999999996</v>
      </c>
      <c r="I200" s="103" t="str">
        <f t="shared" si="81"/>
        <v>N.M.</v>
      </c>
      <c r="J200" s="104"/>
      <c r="K200" s="15">
        <v>470918.66000000003</v>
      </c>
      <c r="L200" s="15">
        <v>36816.526</v>
      </c>
      <c r="M200" s="90">
        <f t="shared" si="82"/>
        <v>434102.134</v>
      </c>
      <c r="N200" s="103" t="str">
        <f t="shared" si="83"/>
        <v>N.M.</v>
      </c>
      <c r="O200" s="104"/>
      <c r="P200" s="15">
        <v>135982.31</v>
      </c>
      <c r="Q200" s="15">
        <v>10981.746</v>
      </c>
      <c r="R200" s="90">
        <f t="shared" si="84"/>
        <v>125000.564</v>
      </c>
      <c r="S200" s="103" t="str">
        <f t="shared" si="85"/>
        <v>N.M.</v>
      </c>
      <c r="T200" s="104"/>
      <c r="U200" s="15">
        <v>470918.66000000003</v>
      </c>
      <c r="V200" s="15">
        <v>36816.526</v>
      </c>
      <c r="W200" s="90">
        <f t="shared" si="86"/>
        <v>434102.134</v>
      </c>
      <c r="X200" s="103" t="str">
        <f t="shared" si="87"/>
        <v>N.M.</v>
      </c>
    </row>
    <row r="201" spans="1:24" s="14" customFormat="1" ht="12.75" hidden="1" outlineLevel="2">
      <c r="A201" s="14" t="s">
        <v>821</v>
      </c>
      <c r="B201" s="14" t="s">
        <v>822</v>
      </c>
      <c r="C201" s="54" t="s">
        <v>1403</v>
      </c>
      <c r="D201" s="15"/>
      <c r="E201" s="15"/>
      <c r="F201" s="15">
        <v>79405.05</v>
      </c>
      <c r="G201" s="15">
        <v>754459.5700000001</v>
      </c>
      <c r="H201" s="90">
        <f t="shared" si="80"/>
        <v>-675054.52</v>
      </c>
      <c r="I201" s="103">
        <f t="shared" si="81"/>
        <v>-0.8947524119814664</v>
      </c>
      <c r="J201" s="104"/>
      <c r="K201" s="15">
        <v>5209409.93</v>
      </c>
      <c r="L201" s="15">
        <v>9479887.876</v>
      </c>
      <c r="M201" s="90">
        <f t="shared" si="82"/>
        <v>-4270477.946</v>
      </c>
      <c r="N201" s="103">
        <f t="shared" si="83"/>
        <v>-0.450477685164554</v>
      </c>
      <c r="O201" s="104"/>
      <c r="P201" s="15">
        <v>1211467.73</v>
      </c>
      <c r="Q201" s="15">
        <v>2276581.596</v>
      </c>
      <c r="R201" s="90">
        <f t="shared" si="84"/>
        <v>-1065113.866</v>
      </c>
      <c r="S201" s="103">
        <f t="shared" si="85"/>
        <v>-0.4678566618791203</v>
      </c>
      <c r="T201" s="104"/>
      <c r="U201" s="15">
        <v>5209409.93</v>
      </c>
      <c r="V201" s="15">
        <v>9479887.876</v>
      </c>
      <c r="W201" s="90">
        <f t="shared" si="86"/>
        <v>-4270477.946</v>
      </c>
      <c r="X201" s="103">
        <f t="shared" si="87"/>
        <v>-0.450477685164554</v>
      </c>
    </row>
    <row r="202" spans="1:24" s="14" customFormat="1" ht="12.75" hidden="1" outlineLevel="2">
      <c r="A202" s="14" t="s">
        <v>823</v>
      </c>
      <c r="B202" s="14" t="s">
        <v>824</v>
      </c>
      <c r="C202" s="54" t="s">
        <v>1404</v>
      </c>
      <c r="D202" s="15"/>
      <c r="E202" s="15"/>
      <c r="F202" s="15">
        <v>2754</v>
      </c>
      <c r="G202" s="15">
        <v>5420</v>
      </c>
      <c r="H202" s="90">
        <f t="shared" si="80"/>
        <v>-2666</v>
      </c>
      <c r="I202" s="103">
        <f t="shared" si="81"/>
        <v>-0.4918819188191882</v>
      </c>
      <c r="J202" s="104"/>
      <c r="K202" s="15">
        <v>39541</v>
      </c>
      <c r="L202" s="15">
        <v>34748</v>
      </c>
      <c r="M202" s="90">
        <f t="shared" si="82"/>
        <v>4793</v>
      </c>
      <c r="N202" s="103">
        <f t="shared" si="83"/>
        <v>0.13793599631633474</v>
      </c>
      <c r="O202" s="104"/>
      <c r="P202" s="15">
        <v>7986</v>
      </c>
      <c r="Q202" s="15">
        <v>12601</v>
      </c>
      <c r="R202" s="90">
        <f t="shared" si="84"/>
        <v>-4615</v>
      </c>
      <c r="S202" s="103">
        <f t="shared" si="85"/>
        <v>-0.36624077454170306</v>
      </c>
      <c r="T202" s="104"/>
      <c r="U202" s="15">
        <v>39541</v>
      </c>
      <c r="V202" s="15">
        <v>34748</v>
      </c>
      <c r="W202" s="90">
        <f t="shared" si="86"/>
        <v>4793</v>
      </c>
      <c r="X202" s="103">
        <f t="shared" si="87"/>
        <v>0.13793599631633474</v>
      </c>
    </row>
    <row r="203" spans="1:24" s="14" customFormat="1" ht="12.75" hidden="1" outlineLevel="2">
      <c r="A203" s="14" t="s">
        <v>825</v>
      </c>
      <c r="B203" s="14" t="s">
        <v>826</v>
      </c>
      <c r="C203" s="54" t="s">
        <v>1405</v>
      </c>
      <c r="D203" s="15"/>
      <c r="E203" s="15"/>
      <c r="F203" s="15">
        <v>-5993.39</v>
      </c>
      <c r="G203" s="15">
        <v>-7155.84</v>
      </c>
      <c r="H203" s="90">
        <f t="shared" si="80"/>
        <v>1162.4499999999998</v>
      </c>
      <c r="I203" s="103">
        <f t="shared" si="81"/>
        <v>0.16244773499686965</v>
      </c>
      <c r="J203" s="104"/>
      <c r="K203" s="15">
        <v>-232272.16</v>
      </c>
      <c r="L203" s="15">
        <v>-32703.87</v>
      </c>
      <c r="M203" s="90">
        <f t="shared" si="82"/>
        <v>-199568.29</v>
      </c>
      <c r="N203" s="103">
        <f t="shared" si="83"/>
        <v>-6.102283613529531</v>
      </c>
      <c r="O203" s="104"/>
      <c r="P203" s="15">
        <v>-7650.63</v>
      </c>
      <c r="Q203" s="15">
        <v>-9811.56</v>
      </c>
      <c r="R203" s="90">
        <f t="shared" si="84"/>
        <v>2160.9299999999994</v>
      </c>
      <c r="S203" s="103">
        <f t="shared" si="85"/>
        <v>0.22024326406809921</v>
      </c>
      <c r="T203" s="104"/>
      <c r="U203" s="15">
        <v>-232272.16</v>
      </c>
      <c r="V203" s="15">
        <v>-32703.87</v>
      </c>
      <c r="W203" s="90">
        <f t="shared" si="86"/>
        <v>-199568.29</v>
      </c>
      <c r="X203" s="103">
        <f t="shared" si="87"/>
        <v>-6.102283613529531</v>
      </c>
    </row>
    <row r="204" spans="1:24" s="14" customFormat="1" ht="12.75" hidden="1" outlineLevel="2">
      <c r="A204" s="14" t="s">
        <v>827</v>
      </c>
      <c r="B204" s="14" t="s">
        <v>828</v>
      </c>
      <c r="C204" s="54" t="s">
        <v>1406</v>
      </c>
      <c r="D204" s="15"/>
      <c r="E204" s="15"/>
      <c r="F204" s="15">
        <v>0</v>
      </c>
      <c r="G204" s="15">
        <v>-2612.37</v>
      </c>
      <c r="H204" s="90">
        <f t="shared" si="80"/>
        <v>2612.37</v>
      </c>
      <c r="I204" s="103" t="str">
        <f t="shared" si="81"/>
        <v>N.M.</v>
      </c>
      <c r="J204" s="104"/>
      <c r="K204" s="15">
        <v>2889.2200000000003</v>
      </c>
      <c r="L204" s="15">
        <v>-10872.5</v>
      </c>
      <c r="M204" s="90">
        <f t="shared" si="82"/>
        <v>13761.720000000001</v>
      </c>
      <c r="N204" s="103">
        <f t="shared" si="83"/>
        <v>1.2657364911473903</v>
      </c>
      <c r="O204" s="104"/>
      <c r="P204" s="15">
        <v>0</v>
      </c>
      <c r="Q204" s="15">
        <v>-1446.6100000000001</v>
      </c>
      <c r="R204" s="90">
        <f t="shared" si="84"/>
        <v>1446.6100000000001</v>
      </c>
      <c r="S204" s="103" t="str">
        <f t="shared" si="85"/>
        <v>N.M.</v>
      </c>
      <c r="T204" s="104"/>
      <c r="U204" s="15">
        <v>2889.2200000000003</v>
      </c>
      <c r="V204" s="15">
        <v>-10872.5</v>
      </c>
      <c r="W204" s="90">
        <f t="shared" si="86"/>
        <v>13761.720000000001</v>
      </c>
      <c r="X204" s="103">
        <f t="shared" si="87"/>
        <v>1.2657364911473903</v>
      </c>
    </row>
    <row r="205" spans="1:24" s="14" customFormat="1" ht="12.75" hidden="1" outlineLevel="2">
      <c r="A205" s="14" t="s">
        <v>829</v>
      </c>
      <c r="B205" s="14" t="s">
        <v>830</v>
      </c>
      <c r="C205" s="54" t="s">
        <v>1407</v>
      </c>
      <c r="D205" s="15"/>
      <c r="E205" s="15"/>
      <c r="F205" s="15">
        <v>0</v>
      </c>
      <c r="G205" s="15">
        <v>0</v>
      </c>
      <c r="H205" s="90">
        <f t="shared" si="80"/>
        <v>0</v>
      </c>
      <c r="I205" s="103">
        <f t="shared" si="81"/>
        <v>0</v>
      </c>
      <c r="J205" s="104"/>
      <c r="K205" s="15">
        <v>0</v>
      </c>
      <c r="L205" s="15">
        <v>-4.5200000000000005</v>
      </c>
      <c r="M205" s="90">
        <f t="shared" si="82"/>
        <v>4.5200000000000005</v>
      </c>
      <c r="N205" s="103" t="str">
        <f t="shared" si="83"/>
        <v>N.M.</v>
      </c>
      <c r="O205" s="104"/>
      <c r="P205" s="15">
        <v>0</v>
      </c>
      <c r="Q205" s="15">
        <v>0</v>
      </c>
      <c r="R205" s="90">
        <f t="shared" si="84"/>
        <v>0</v>
      </c>
      <c r="S205" s="103">
        <f t="shared" si="85"/>
        <v>0</v>
      </c>
      <c r="T205" s="104"/>
      <c r="U205" s="15">
        <v>0</v>
      </c>
      <c r="V205" s="15">
        <v>-4.5200000000000005</v>
      </c>
      <c r="W205" s="90">
        <f t="shared" si="86"/>
        <v>4.5200000000000005</v>
      </c>
      <c r="X205" s="103" t="str">
        <f t="shared" si="87"/>
        <v>N.M.</v>
      </c>
    </row>
    <row r="206" spans="1:24" s="14" customFormat="1" ht="12.75" hidden="1" outlineLevel="2">
      <c r="A206" s="14" t="s">
        <v>831</v>
      </c>
      <c r="B206" s="14" t="s">
        <v>832</v>
      </c>
      <c r="C206" s="54" t="s">
        <v>1408</v>
      </c>
      <c r="D206" s="15"/>
      <c r="E206" s="15"/>
      <c r="F206" s="15">
        <v>0</v>
      </c>
      <c r="G206" s="15">
        <v>0</v>
      </c>
      <c r="H206" s="90">
        <f t="shared" si="80"/>
        <v>0</v>
      </c>
      <c r="I206" s="103">
        <f t="shared" si="81"/>
        <v>0</v>
      </c>
      <c r="J206" s="104"/>
      <c r="K206" s="15">
        <v>4</v>
      </c>
      <c r="L206" s="15">
        <v>0</v>
      </c>
      <c r="M206" s="90">
        <f t="shared" si="82"/>
        <v>4</v>
      </c>
      <c r="N206" s="103" t="str">
        <f t="shared" si="83"/>
        <v>N.M.</v>
      </c>
      <c r="O206" s="104"/>
      <c r="P206" s="15">
        <v>0</v>
      </c>
      <c r="Q206" s="15">
        <v>0</v>
      </c>
      <c r="R206" s="90">
        <f t="shared" si="84"/>
        <v>0</v>
      </c>
      <c r="S206" s="103">
        <f t="shared" si="85"/>
        <v>0</v>
      </c>
      <c r="T206" s="104"/>
      <c r="U206" s="15">
        <v>4</v>
      </c>
      <c r="V206" s="15">
        <v>0</v>
      </c>
      <c r="W206" s="90">
        <f t="shared" si="86"/>
        <v>4</v>
      </c>
      <c r="X206" s="103" t="str">
        <f t="shared" si="87"/>
        <v>N.M.</v>
      </c>
    </row>
    <row r="207" spans="1:24" s="14" customFormat="1" ht="12.75" hidden="1" outlineLevel="2">
      <c r="A207" s="14" t="s">
        <v>833</v>
      </c>
      <c r="B207" s="14" t="s">
        <v>834</v>
      </c>
      <c r="C207" s="54" t="s">
        <v>1409</v>
      </c>
      <c r="D207" s="15"/>
      <c r="E207" s="15"/>
      <c r="F207" s="15">
        <v>838289.52</v>
      </c>
      <c r="G207" s="15">
        <v>1544275.1</v>
      </c>
      <c r="H207" s="90">
        <f t="shared" si="80"/>
        <v>-705985.5800000001</v>
      </c>
      <c r="I207" s="103">
        <f t="shared" si="81"/>
        <v>-0.457163092249561</v>
      </c>
      <c r="J207" s="104"/>
      <c r="K207" s="15">
        <v>12386400.09</v>
      </c>
      <c r="L207" s="15">
        <v>7540236.97</v>
      </c>
      <c r="M207" s="90">
        <f t="shared" si="82"/>
        <v>4846163.12</v>
      </c>
      <c r="N207" s="103">
        <f t="shared" si="83"/>
        <v>0.6427070050027884</v>
      </c>
      <c r="O207" s="104"/>
      <c r="P207" s="15">
        <v>1123871.73</v>
      </c>
      <c r="Q207" s="15">
        <v>2627438.54</v>
      </c>
      <c r="R207" s="90">
        <f t="shared" si="84"/>
        <v>-1503566.81</v>
      </c>
      <c r="S207" s="103">
        <f t="shared" si="85"/>
        <v>-0.5722557491297209</v>
      </c>
      <c r="T207" s="104"/>
      <c r="U207" s="15">
        <v>12386400.09</v>
      </c>
      <c r="V207" s="15">
        <v>7540236.97</v>
      </c>
      <c r="W207" s="90">
        <f t="shared" si="86"/>
        <v>4846163.12</v>
      </c>
      <c r="X207" s="103">
        <f t="shared" si="87"/>
        <v>0.6427070050027884</v>
      </c>
    </row>
    <row r="208" spans="1:24" s="14" customFormat="1" ht="12.75" hidden="1" outlineLevel="2">
      <c r="A208" s="14" t="s">
        <v>835</v>
      </c>
      <c r="B208" s="14" t="s">
        <v>836</v>
      </c>
      <c r="C208" s="54" t="s">
        <v>1410</v>
      </c>
      <c r="D208" s="15"/>
      <c r="E208" s="15"/>
      <c r="F208" s="15">
        <v>0</v>
      </c>
      <c r="G208" s="15">
        <v>0.6</v>
      </c>
      <c r="H208" s="90">
        <f t="shared" si="80"/>
        <v>-0.6</v>
      </c>
      <c r="I208" s="103" t="str">
        <f t="shared" si="81"/>
        <v>N.M.</v>
      </c>
      <c r="J208" s="104"/>
      <c r="K208" s="15">
        <v>3</v>
      </c>
      <c r="L208" s="15">
        <v>0.76</v>
      </c>
      <c r="M208" s="90">
        <f t="shared" si="82"/>
        <v>2.24</v>
      </c>
      <c r="N208" s="103">
        <f t="shared" si="83"/>
        <v>2.947368421052632</v>
      </c>
      <c r="O208" s="104"/>
      <c r="P208" s="15">
        <v>0</v>
      </c>
      <c r="Q208" s="15">
        <v>0.6</v>
      </c>
      <c r="R208" s="90">
        <f t="shared" si="84"/>
        <v>-0.6</v>
      </c>
      <c r="S208" s="103" t="str">
        <f t="shared" si="85"/>
        <v>N.M.</v>
      </c>
      <c r="T208" s="104"/>
      <c r="U208" s="15">
        <v>3</v>
      </c>
      <c r="V208" s="15">
        <v>0.76</v>
      </c>
      <c r="W208" s="90">
        <f t="shared" si="86"/>
        <v>2.24</v>
      </c>
      <c r="X208" s="103">
        <f t="shared" si="87"/>
        <v>2.947368421052632</v>
      </c>
    </row>
    <row r="209" spans="1:24" s="14" customFormat="1" ht="12.75" hidden="1" outlineLevel="2">
      <c r="A209" s="14" t="s">
        <v>837</v>
      </c>
      <c r="B209" s="14" t="s">
        <v>838</v>
      </c>
      <c r="C209" s="54" t="s">
        <v>1411</v>
      </c>
      <c r="D209" s="15"/>
      <c r="E209" s="15"/>
      <c r="F209" s="15">
        <v>262209.25</v>
      </c>
      <c r="G209" s="15">
        <v>303713.9</v>
      </c>
      <c r="H209" s="90">
        <f t="shared" si="80"/>
        <v>-41504.65000000002</v>
      </c>
      <c r="I209" s="103">
        <f t="shared" si="81"/>
        <v>-0.13665706442806871</v>
      </c>
      <c r="J209" s="104"/>
      <c r="K209" s="15">
        <v>1034617.94</v>
      </c>
      <c r="L209" s="15">
        <v>311772.7</v>
      </c>
      <c r="M209" s="90">
        <f t="shared" si="82"/>
        <v>722845.24</v>
      </c>
      <c r="N209" s="103">
        <f t="shared" si="83"/>
        <v>2.3185007539146305</v>
      </c>
      <c r="O209" s="104"/>
      <c r="P209" s="15">
        <v>816627.39</v>
      </c>
      <c r="Q209" s="15">
        <v>306922.85000000003</v>
      </c>
      <c r="R209" s="90">
        <f t="shared" si="84"/>
        <v>509704.54</v>
      </c>
      <c r="S209" s="103">
        <f t="shared" si="85"/>
        <v>1.6606927115397239</v>
      </c>
      <c r="T209" s="104"/>
      <c r="U209" s="15">
        <v>1034617.94</v>
      </c>
      <c r="V209" s="15">
        <v>311772.7</v>
      </c>
      <c r="W209" s="90">
        <f t="shared" si="86"/>
        <v>722845.24</v>
      </c>
      <c r="X209" s="103">
        <f t="shared" si="87"/>
        <v>2.3185007539146305</v>
      </c>
    </row>
    <row r="210" spans="1:24" s="14" customFormat="1" ht="12.75" hidden="1" outlineLevel="2">
      <c r="A210" s="14" t="s">
        <v>839</v>
      </c>
      <c r="B210" s="14" t="s">
        <v>840</v>
      </c>
      <c r="C210" s="54" t="s">
        <v>1412</v>
      </c>
      <c r="D210" s="15"/>
      <c r="E210" s="15"/>
      <c r="F210" s="15">
        <v>26887.68</v>
      </c>
      <c r="G210" s="15">
        <v>28509.510000000002</v>
      </c>
      <c r="H210" s="90">
        <f t="shared" si="80"/>
        <v>-1621.8300000000017</v>
      </c>
      <c r="I210" s="103">
        <f t="shared" si="81"/>
        <v>-0.056887333384544374</v>
      </c>
      <c r="J210" s="104"/>
      <c r="K210" s="15">
        <v>320245.72000000003</v>
      </c>
      <c r="L210" s="15">
        <v>378720.34</v>
      </c>
      <c r="M210" s="90">
        <f t="shared" si="82"/>
        <v>-58474.619999999995</v>
      </c>
      <c r="N210" s="103">
        <f t="shared" si="83"/>
        <v>-0.1544005267844869</v>
      </c>
      <c r="O210" s="104"/>
      <c r="P210" s="15">
        <v>87017.48</v>
      </c>
      <c r="Q210" s="15">
        <v>92624.69</v>
      </c>
      <c r="R210" s="90">
        <f t="shared" si="84"/>
        <v>-5607.210000000006</v>
      </c>
      <c r="S210" s="103">
        <f t="shared" si="85"/>
        <v>-0.0605368827685146</v>
      </c>
      <c r="T210" s="104"/>
      <c r="U210" s="15">
        <v>320245.72000000003</v>
      </c>
      <c r="V210" s="15">
        <v>378720.34</v>
      </c>
      <c r="W210" s="90">
        <f t="shared" si="86"/>
        <v>-58474.619999999995</v>
      </c>
      <c r="X210" s="103">
        <f t="shared" si="87"/>
        <v>-0.1544005267844869</v>
      </c>
    </row>
    <row r="211" spans="1:24" s="14" customFormat="1" ht="12.75" hidden="1" outlineLevel="2">
      <c r="A211" s="14" t="s">
        <v>841</v>
      </c>
      <c r="B211" s="14" t="s">
        <v>842</v>
      </c>
      <c r="C211" s="54" t="s">
        <v>1413</v>
      </c>
      <c r="D211" s="15"/>
      <c r="E211" s="15"/>
      <c r="F211" s="15">
        <v>204581.58000000002</v>
      </c>
      <c r="G211" s="15">
        <v>199020.2</v>
      </c>
      <c r="H211" s="90">
        <f t="shared" si="80"/>
        <v>5561.380000000005</v>
      </c>
      <c r="I211" s="103">
        <f t="shared" si="81"/>
        <v>0.02794379665983656</v>
      </c>
      <c r="J211" s="104"/>
      <c r="K211" s="15">
        <v>2237588.17</v>
      </c>
      <c r="L211" s="15">
        <v>2452980.22</v>
      </c>
      <c r="M211" s="90">
        <f t="shared" si="82"/>
        <v>-215392.05000000028</v>
      </c>
      <c r="N211" s="103">
        <f t="shared" si="83"/>
        <v>-0.08780831098589138</v>
      </c>
      <c r="O211" s="104"/>
      <c r="P211" s="15">
        <v>599200.21</v>
      </c>
      <c r="Q211" s="15">
        <v>607987.81</v>
      </c>
      <c r="R211" s="90">
        <f t="shared" si="84"/>
        <v>-8787.600000000093</v>
      </c>
      <c r="S211" s="103">
        <f t="shared" si="85"/>
        <v>-0.01445357925843956</v>
      </c>
      <c r="T211" s="104"/>
      <c r="U211" s="15">
        <v>2237588.17</v>
      </c>
      <c r="V211" s="15">
        <v>2452980.22</v>
      </c>
      <c r="W211" s="90">
        <f t="shared" si="86"/>
        <v>-215392.05000000028</v>
      </c>
      <c r="X211" s="103">
        <f t="shared" si="87"/>
        <v>-0.08780831098589138</v>
      </c>
    </row>
    <row r="212" spans="1:24" s="14" customFormat="1" ht="12.75" hidden="1" outlineLevel="2">
      <c r="A212" s="14" t="s">
        <v>843</v>
      </c>
      <c r="B212" s="14" t="s">
        <v>844</v>
      </c>
      <c r="C212" s="54" t="s">
        <v>1414</v>
      </c>
      <c r="D212" s="15"/>
      <c r="E212" s="15"/>
      <c r="F212" s="15">
        <v>9072.25</v>
      </c>
      <c r="G212" s="15">
        <v>0</v>
      </c>
      <c r="H212" s="90">
        <f t="shared" si="80"/>
        <v>9072.25</v>
      </c>
      <c r="I212" s="103" t="str">
        <f t="shared" si="81"/>
        <v>N.M.</v>
      </c>
      <c r="J212" s="104"/>
      <c r="K212" s="15">
        <v>26216.78</v>
      </c>
      <c r="L212" s="15">
        <v>8112.8</v>
      </c>
      <c r="M212" s="90">
        <f t="shared" si="82"/>
        <v>18103.98</v>
      </c>
      <c r="N212" s="103">
        <f t="shared" si="83"/>
        <v>2.2315328863031256</v>
      </c>
      <c r="O212" s="104"/>
      <c r="P212" s="15">
        <v>9072.25</v>
      </c>
      <c r="Q212" s="15">
        <v>0</v>
      </c>
      <c r="R212" s="90">
        <f t="shared" si="84"/>
        <v>9072.25</v>
      </c>
      <c r="S212" s="103" t="str">
        <f t="shared" si="85"/>
        <v>N.M.</v>
      </c>
      <c r="T212" s="104"/>
      <c r="U212" s="15">
        <v>26216.78</v>
      </c>
      <c r="V212" s="15">
        <v>8112.8</v>
      </c>
      <c r="W212" s="90">
        <f t="shared" si="86"/>
        <v>18103.98</v>
      </c>
      <c r="X212" s="103">
        <f t="shared" si="87"/>
        <v>2.2315328863031256</v>
      </c>
    </row>
    <row r="213" spans="1:24" s="14" customFormat="1" ht="12.75" hidden="1" outlineLevel="2">
      <c r="A213" s="14" t="s">
        <v>845</v>
      </c>
      <c r="B213" s="14" t="s">
        <v>846</v>
      </c>
      <c r="C213" s="54" t="s">
        <v>1415</v>
      </c>
      <c r="D213" s="15"/>
      <c r="E213" s="15"/>
      <c r="F213" s="15">
        <v>0</v>
      </c>
      <c r="G213" s="15">
        <v>16</v>
      </c>
      <c r="H213" s="90">
        <f t="shared" si="80"/>
        <v>-16</v>
      </c>
      <c r="I213" s="103" t="str">
        <f t="shared" si="81"/>
        <v>N.M.</v>
      </c>
      <c r="J213" s="104"/>
      <c r="K213" s="15">
        <v>30</v>
      </c>
      <c r="L213" s="15">
        <v>64</v>
      </c>
      <c r="M213" s="90">
        <f t="shared" si="82"/>
        <v>-34</v>
      </c>
      <c r="N213" s="103">
        <f t="shared" si="83"/>
        <v>-0.53125</v>
      </c>
      <c r="O213" s="104"/>
      <c r="P213" s="15">
        <v>0</v>
      </c>
      <c r="Q213" s="15">
        <v>24</v>
      </c>
      <c r="R213" s="90">
        <f t="shared" si="84"/>
        <v>-24</v>
      </c>
      <c r="S213" s="103" t="str">
        <f t="shared" si="85"/>
        <v>N.M.</v>
      </c>
      <c r="T213" s="104"/>
      <c r="U213" s="15">
        <v>30</v>
      </c>
      <c r="V213" s="15">
        <v>64</v>
      </c>
      <c r="W213" s="90">
        <f t="shared" si="86"/>
        <v>-34</v>
      </c>
      <c r="X213" s="103">
        <f t="shared" si="87"/>
        <v>-0.53125</v>
      </c>
    </row>
    <row r="214" spans="1:24" s="14" customFormat="1" ht="12.75" hidden="1" outlineLevel="2">
      <c r="A214" s="14" t="s">
        <v>847</v>
      </c>
      <c r="B214" s="14" t="s">
        <v>848</v>
      </c>
      <c r="C214" s="54" t="s">
        <v>1396</v>
      </c>
      <c r="D214" s="15"/>
      <c r="E214" s="15"/>
      <c r="F214" s="15">
        <v>49546.54</v>
      </c>
      <c r="G214" s="15">
        <v>59661.840000000004</v>
      </c>
      <c r="H214" s="90">
        <f t="shared" si="80"/>
        <v>-10115.300000000003</v>
      </c>
      <c r="I214" s="103">
        <f t="shared" si="81"/>
        <v>-0.1695438826559825</v>
      </c>
      <c r="J214" s="104"/>
      <c r="K214" s="15">
        <v>627759.88</v>
      </c>
      <c r="L214" s="15">
        <v>617129.73</v>
      </c>
      <c r="M214" s="90">
        <f t="shared" si="82"/>
        <v>10630.150000000023</v>
      </c>
      <c r="N214" s="103">
        <f t="shared" si="83"/>
        <v>0.01722514648581267</v>
      </c>
      <c r="O214" s="104"/>
      <c r="P214" s="15">
        <v>154812.1</v>
      </c>
      <c r="Q214" s="15">
        <v>168528.48</v>
      </c>
      <c r="R214" s="90">
        <f t="shared" si="84"/>
        <v>-13716.380000000005</v>
      </c>
      <c r="S214" s="103">
        <f t="shared" si="85"/>
        <v>-0.08138909221752907</v>
      </c>
      <c r="T214" s="104"/>
      <c r="U214" s="15">
        <v>627759.88</v>
      </c>
      <c r="V214" s="15">
        <v>617129.73</v>
      </c>
      <c r="W214" s="90">
        <f t="shared" si="86"/>
        <v>10630.150000000023</v>
      </c>
      <c r="X214" s="103">
        <f t="shared" si="87"/>
        <v>0.01722514648581267</v>
      </c>
    </row>
    <row r="215" spans="1:24" s="14" customFormat="1" ht="12.75" hidden="1" outlineLevel="2">
      <c r="A215" s="14" t="s">
        <v>849</v>
      </c>
      <c r="B215" s="14" t="s">
        <v>850</v>
      </c>
      <c r="C215" s="54" t="s">
        <v>1416</v>
      </c>
      <c r="D215" s="15"/>
      <c r="E215" s="15"/>
      <c r="F215" s="15">
        <v>0</v>
      </c>
      <c r="G215" s="15">
        <v>0.88</v>
      </c>
      <c r="H215" s="90">
        <f t="shared" si="80"/>
        <v>-0.88</v>
      </c>
      <c r="I215" s="103" t="str">
        <f t="shared" si="81"/>
        <v>N.M.</v>
      </c>
      <c r="J215" s="104"/>
      <c r="K215" s="15">
        <v>0</v>
      </c>
      <c r="L215" s="15">
        <v>0</v>
      </c>
      <c r="M215" s="90">
        <f t="shared" si="82"/>
        <v>0</v>
      </c>
      <c r="N215" s="103">
        <f t="shared" si="83"/>
        <v>0</v>
      </c>
      <c r="O215" s="104"/>
      <c r="P215" s="15">
        <v>0</v>
      </c>
      <c r="Q215" s="15">
        <v>0.88</v>
      </c>
      <c r="R215" s="90">
        <f t="shared" si="84"/>
        <v>-0.88</v>
      </c>
      <c r="S215" s="103" t="str">
        <f t="shared" si="85"/>
        <v>N.M.</v>
      </c>
      <c r="T215" s="104"/>
      <c r="U215" s="15">
        <v>0</v>
      </c>
      <c r="V215" s="15">
        <v>0</v>
      </c>
      <c r="W215" s="90">
        <f t="shared" si="86"/>
        <v>0</v>
      </c>
      <c r="X215" s="103">
        <f t="shared" si="87"/>
        <v>0</v>
      </c>
    </row>
    <row r="216" spans="1:24" s="14" customFormat="1" ht="12.75" hidden="1" outlineLevel="2">
      <c r="A216" s="14" t="s">
        <v>851</v>
      </c>
      <c r="B216" s="14" t="s">
        <v>852</v>
      </c>
      <c r="C216" s="54" t="s">
        <v>1417</v>
      </c>
      <c r="D216" s="15"/>
      <c r="E216" s="15"/>
      <c r="F216" s="15">
        <v>408.83</v>
      </c>
      <c r="G216" s="15">
        <v>1160.88</v>
      </c>
      <c r="H216" s="90">
        <f t="shared" si="80"/>
        <v>-752.0500000000002</v>
      </c>
      <c r="I216" s="103">
        <f t="shared" si="81"/>
        <v>-0.6478275101647027</v>
      </c>
      <c r="J216" s="104"/>
      <c r="K216" s="15">
        <v>5864.83</v>
      </c>
      <c r="L216" s="15">
        <v>14152.92</v>
      </c>
      <c r="M216" s="90">
        <f t="shared" si="82"/>
        <v>-8288.09</v>
      </c>
      <c r="N216" s="103">
        <f t="shared" si="83"/>
        <v>-0.5856098953431518</v>
      </c>
      <c r="O216" s="104"/>
      <c r="P216" s="15">
        <v>976.38</v>
      </c>
      <c r="Q216" s="15">
        <v>4242.7</v>
      </c>
      <c r="R216" s="90">
        <f t="shared" si="84"/>
        <v>-3266.3199999999997</v>
      </c>
      <c r="S216" s="103">
        <f t="shared" si="85"/>
        <v>-0.7698682442784076</v>
      </c>
      <c r="T216" s="104"/>
      <c r="U216" s="15">
        <v>5864.83</v>
      </c>
      <c r="V216" s="15">
        <v>14152.92</v>
      </c>
      <c r="W216" s="90">
        <f t="shared" si="86"/>
        <v>-8288.09</v>
      </c>
      <c r="X216" s="103">
        <f t="shared" si="87"/>
        <v>-0.5856098953431518</v>
      </c>
    </row>
    <row r="217" spans="1:24" s="14" customFormat="1" ht="12.75" hidden="1" outlineLevel="2">
      <c r="A217" s="14" t="s">
        <v>853</v>
      </c>
      <c r="B217" s="14" t="s">
        <v>854</v>
      </c>
      <c r="C217" s="54" t="s">
        <v>1418</v>
      </c>
      <c r="D217" s="15"/>
      <c r="E217" s="15"/>
      <c r="F217" s="15">
        <v>75624.03</v>
      </c>
      <c r="G217" s="15">
        <v>69064.25</v>
      </c>
      <c r="H217" s="90">
        <f t="shared" si="80"/>
        <v>6559.779999999999</v>
      </c>
      <c r="I217" s="103">
        <f t="shared" si="81"/>
        <v>0.0949808330648635</v>
      </c>
      <c r="J217" s="104"/>
      <c r="K217" s="15">
        <v>826362.4</v>
      </c>
      <c r="L217" s="15">
        <v>808881.05</v>
      </c>
      <c r="M217" s="90">
        <f t="shared" si="82"/>
        <v>17481.349999999977</v>
      </c>
      <c r="N217" s="103">
        <f t="shared" si="83"/>
        <v>0.021611768504157657</v>
      </c>
      <c r="O217" s="104"/>
      <c r="P217" s="15">
        <v>204511.88</v>
      </c>
      <c r="Q217" s="15">
        <v>214810.97</v>
      </c>
      <c r="R217" s="90">
        <f t="shared" si="84"/>
        <v>-10299.089999999997</v>
      </c>
      <c r="S217" s="103">
        <f t="shared" si="85"/>
        <v>-0.04794489778617915</v>
      </c>
      <c r="T217" s="104"/>
      <c r="U217" s="15">
        <v>826362.4</v>
      </c>
      <c r="V217" s="15">
        <v>808881.05</v>
      </c>
      <c r="W217" s="90">
        <f t="shared" si="86"/>
        <v>17481.349999999977</v>
      </c>
      <c r="X217" s="103">
        <f t="shared" si="87"/>
        <v>0.021611768504157657</v>
      </c>
    </row>
    <row r="218" spans="1:24" s="14" customFormat="1" ht="12.75" hidden="1" outlineLevel="2">
      <c r="A218" s="14" t="s">
        <v>855</v>
      </c>
      <c r="B218" s="14" t="s">
        <v>856</v>
      </c>
      <c r="C218" s="54" t="s">
        <v>1419</v>
      </c>
      <c r="D218" s="15"/>
      <c r="E218" s="15"/>
      <c r="F218" s="15">
        <v>-136.3</v>
      </c>
      <c r="G218" s="15">
        <v>-65.26</v>
      </c>
      <c r="H218" s="90">
        <f t="shared" si="80"/>
        <v>-71.04</v>
      </c>
      <c r="I218" s="103">
        <f t="shared" si="81"/>
        <v>-1.088568801716212</v>
      </c>
      <c r="J218" s="104"/>
      <c r="K218" s="15">
        <v>4.3500000000000005</v>
      </c>
      <c r="L218" s="15">
        <v>24.560000000000002</v>
      </c>
      <c r="M218" s="90">
        <f t="shared" si="82"/>
        <v>-20.21</v>
      </c>
      <c r="N218" s="103">
        <f t="shared" si="83"/>
        <v>-0.8228827361563518</v>
      </c>
      <c r="O218" s="104"/>
      <c r="P218" s="15">
        <v>-107.3</v>
      </c>
      <c r="Q218" s="15">
        <v>-90.41</v>
      </c>
      <c r="R218" s="90">
        <f t="shared" si="84"/>
        <v>-16.89</v>
      </c>
      <c r="S218" s="103">
        <f t="shared" si="85"/>
        <v>-0.1868156177414003</v>
      </c>
      <c r="T218" s="104"/>
      <c r="U218" s="15">
        <v>4.3500000000000005</v>
      </c>
      <c r="V218" s="15">
        <v>24.560000000000002</v>
      </c>
      <c r="W218" s="90">
        <f t="shared" si="86"/>
        <v>-20.21</v>
      </c>
      <c r="X218" s="103">
        <f t="shared" si="87"/>
        <v>-0.8228827361563518</v>
      </c>
    </row>
    <row r="219" spans="1:24" s="14" customFormat="1" ht="12.75" hidden="1" outlineLevel="2">
      <c r="A219" s="14" t="s">
        <v>857</v>
      </c>
      <c r="B219" s="14" t="s">
        <v>858</v>
      </c>
      <c r="C219" s="54" t="s">
        <v>1420</v>
      </c>
      <c r="D219" s="15"/>
      <c r="E219" s="15"/>
      <c r="F219" s="15">
        <v>6239.9800000000005</v>
      </c>
      <c r="G219" s="15">
        <v>6593.58</v>
      </c>
      <c r="H219" s="90">
        <f t="shared" si="80"/>
        <v>-353.59999999999945</v>
      </c>
      <c r="I219" s="103">
        <f t="shared" si="81"/>
        <v>-0.053627922918960486</v>
      </c>
      <c r="J219" s="104"/>
      <c r="K219" s="15">
        <v>92773.69</v>
      </c>
      <c r="L219" s="15">
        <v>95462.28</v>
      </c>
      <c r="M219" s="90">
        <f t="shared" si="82"/>
        <v>-2688.5899999999965</v>
      </c>
      <c r="N219" s="103">
        <f t="shared" si="83"/>
        <v>-0.028163898871889467</v>
      </c>
      <c r="O219" s="104"/>
      <c r="P219" s="15">
        <v>17608.73</v>
      </c>
      <c r="Q219" s="15">
        <v>20961.260000000002</v>
      </c>
      <c r="R219" s="90">
        <f t="shared" si="84"/>
        <v>-3352.5300000000025</v>
      </c>
      <c r="S219" s="103">
        <f t="shared" si="85"/>
        <v>-0.15993933570787264</v>
      </c>
      <c r="T219" s="104"/>
      <c r="U219" s="15">
        <v>92773.69</v>
      </c>
      <c r="V219" s="15">
        <v>95462.28</v>
      </c>
      <c r="W219" s="90">
        <f t="shared" si="86"/>
        <v>-2688.5899999999965</v>
      </c>
      <c r="X219" s="103">
        <f t="shared" si="87"/>
        <v>-0.028163898871889467</v>
      </c>
    </row>
    <row r="220" spans="1:24" s="14" customFormat="1" ht="12.75" hidden="1" outlineLevel="2">
      <c r="A220" s="14" t="s">
        <v>859</v>
      </c>
      <c r="B220" s="14" t="s">
        <v>860</v>
      </c>
      <c r="C220" s="54" t="s">
        <v>1421</v>
      </c>
      <c r="D220" s="15"/>
      <c r="E220" s="15"/>
      <c r="F220" s="15">
        <v>78020.53</v>
      </c>
      <c r="G220" s="15">
        <v>96144.63</v>
      </c>
      <c r="H220" s="90">
        <f t="shared" si="80"/>
        <v>-18124.100000000006</v>
      </c>
      <c r="I220" s="103">
        <f t="shared" si="81"/>
        <v>-0.18850870818266194</v>
      </c>
      <c r="J220" s="104"/>
      <c r="K220" s="15">
        <v>1091676.94</v>
      </c>
      <c r="L220" s="15">
        <v>1202792.91</v>
      </c>
      <c r="M220" s="90">
        <f t="shared" si="82"/>
        <v>-111115.96999999997</v>
      </c>
      <c r="N220" s="103">
        <f t="shared" si="83"/>
        <v>-0.0923816303506478</v>
      </c>
      <c r="O220" s="104"/>
      <c r="P220" s="15">
        <v>207554.76</v>
      </c>
      <c r="Q220" s="15">
        <v>265535.67</v>
      </c>
      <c r="R220" s="90">
        <f t="shared" si="84"/>
        <v>-57980.909999999974</v>
      </c>
      <c r="S220" s="103">
        <f t="shared" si="85"/>
        <v>-0.21835450581837076</v>
      </c>
      <c r="T220" s="104"/>
      <c r="U220" s="15">
        <v>1091676.94</v>
      </c>
      <c r="V220" s="15">
        <v>1202792.91</v>
      </c>
      <c r="W220" s="90">
        <f t="shared" si="86"/>
        <v>-111115.96999999997</v>
      </c>
      <c r="X220" s="103">
        <f t="shared" si="87"/>
        <v>-0.0923816303506478</v>
      </c>
    </row>
    <row r="221" spans="1:24" s="14" customFormat="1" ht="12.75" hidden="1" outlineLevel="2">
      <c r="A221" s="14" t="s">
        <v>861</v>
      </c>
      <c r="B221" s="14" t="s">
        <v>862</v>
      </c>
      <c r="C221" s="54" t="s">
        <v>1422</v>
      </c>
      <c r="D221" s="15"/>
      <c r="E221" s="15"/>
      <c r="F221" s="15">
        <v>0</v>
      </c>
      <c r="G221" s="15">
        <v>0</v>
      </c>
      <c r="H221" s="90">
        <f t="shared" si="80"/>
        <v>0</v>
      </c>
      <c r="I221" s="103">
        <f t="shared" si="81"/>
        <v>0</v>
      </c>
      <c r="J221" s="104"/>
      <c r="K221" s="15">
        <v>0</v>
      </c>
      <c r="L221" s="15">
        <v>-75895.97</v>
      </c>
      <c r="M221" s="90">
        <f t="shared" si="82"/>
        <v>75895.97</v>
      </c>
      <c r="N221" s="103" t="str">
        <f t="shared" si="83"/>
        <v>N.M.</v>
      </c>
      <c r="O221" s="104"/>
      <c r="P221" s="15">
        <v>0</v>
      </c>
      <c r="Q221" s="15">
        <v>0</v>
      </c>
      <c r="R221" s="90">
        <f t="shared" si="84"/>
        <v>0</v>
      </c>
      <c r="S221" s="103">
        <f t="shared" si="85"/>
        <v>0</v>
      </c>
      <c r="T221" s="104"/>
      <c r="U221" s="15">
        <v>0</v>
      </c>
      <c r="V221" s="15">
        <v>-75895.97</v>
      </c>
      <c r="W221" s="90">
        <f t="shared" si="86"/>
        <v>75895.97</v>
      </c>
      <c r="X221" s="103" t="str">
        <f t="shared" si="87"/>
        <v>N.M.</v>
      </c>
    </row>
    <row r="222" spans="1:24" s="14" customFormat="1" ht="12.75" hidden="1" outlineLevel="2">
      <c r="A222" s="14" t="s">
        <v>863</v>
      </c>
      <c r="B222" s="14" t="s">
        <v>864</v>
      </c>
      <c r="C222" s="54" t="s">
        <v>1423</v>
      </c>
      <c r="D222" s="15"/>
      <c r="E222" s="15"/>
      <c r="F222" s="15">
        <v>0</v>
      </c>
      <c r="G222" s="15">
        <v>0</v>
      </c>
      <c r="H222" s="90">
        <f t="shared" si="80"/>
        <v>0</v>
      </c>
      <c r="I222" s="103">
        <f t="shared" si="81"/>
        <v>0</v>
      </c>
      <c r="J222" s="104"/>
      <c r="K222" s="15">
        <v>0</v>
      </c>
      <c r="L222" s="15">
        <v>-7872.8</v>
      </c>
      <c r="M222" s="90">
        <f t="shared" si="82"/>
        <v>7872.8</v>
      </c>
      <c r="N222" s="103" t="str">
        <f t="shared" si="83"/>
        <v>N.M.</v>
      </c>
      <c r="O222" s="104"/>
      <c r="P222" s="15">
        <v>0</v>
      </c>
      <c r="Q222" s="15">
        <v>0</v>
      </c>
      <c r="R222" s="90">
        <f t="shared" si="84"/>
        <v>0</v>
      </c>
      <c r="S222" s="103">
        <f t="shared" si="85"/>
        <v>0</v>
      </c>
      <c r="T222" s="104"/>
      <c r="U222" s="15">
        <v>0</v>
      </c>
      <c r="V222" s="15">
        <v>-7872.8</v>
      </c>
      <c r="W222" s="90">
        <f t="shared" si="86"/>
        <v>7872.8</v>
      </c>
      <c r="X222" s="103" t="str">
        <f t="shared" si="87"/>
        <v>N.M.</v>
      </c>
    </row>
    <row r="223" spans="1:24" s="14" customFormat="1" ht="12.75" hidden="1" outlineLevel="2">
      <c r="A223" s="14" t="s">
        <v>865</v>
      </c>
      <c r="B223" s="14" t="s">
        <v>866</v>
      </c>
      <c r="C223" s="54" t="s">
        <v>1424</v>
      </c>
      <c r="D223" s="15"/>
      <c r="E223" s="15"/>
      <c r="F223" s="15">
        <v>7946.2</v>
      </c>
      <c r="G223" s="15">
        <v>8271.51</v>
      </c>
      <c r="H223" s="90">
        <f aca="true" t="shared" si="88" ref="H223:H254">+F223-G223</f>
        <v>-325.3100000000004</v>
      </c>
      <c r="I223" s="103">
        <f aca="true" t="shared" si="89" ref="I223:I254">IF(G223&lt;0,IF(H223=0,0,IF(OR(G223=0,F223=0),"N.M.",IF(ABS(H223/G223)&gt;=10,"N.M.",H223/(-G223)))),IF(H223=0,0,IF(OR(G223=0,F223=0),"N.M.",IF(ABS(H223/G223)&gt;=10,"N.M.",H223/G223))))</f>
        <v>-0.03932897379075893</v>
      </c>
      <c r="J223" s="104"/>
      <c r="K223" s="15">
        <v>100459.66</v>
      </c>
      <c r="L223" s="15">
        <v>92143.09</v>
      </c>
      <c r="M223" s="90">
        <f aca="true" t="shared" si="90" ref="M223:M254">+K223-L223</f>
        <v>8316.570000000007</v>
      </c>
      <c r="N223" s="103">
        <f aca="true" t="shared" si="91" ref="N223:N254">IF(L223&lt;0,IF(M223=0,0,IF(OR(L223=0,K223=0),"N.M.",IF(ABS(M223/L223)&gt;=10,"N.M.",M223/(-L223)))),IF(M223=0,0,IF(OR(L223=0,K223=0),"N.M.",IF(ABS(M223/L223)&gt;=10,"N.M.",M223/L223))))</f>
        <v>0.0902571207455709</v>
      </c>
      <c r="O223" s="104"/>
      <c r="P223" s="15">
        <v>35119.1</v>
      </c>
      <c r="Q223" s="15">
        <v>29034.09</v>
      </c>
      <c r="R223" s="90">
        <f aca="true" t="shared" si="92" ref="R223:R254">+P223-Q223</f>
        <v>6085.009999999998</v>
      </c>
      <c r="S223" s="103">
        <f aca="true" t="shared" si="93" ref="S223:S254">IF(Q223&lt;0,IF(R223=0,0,IF(OR(Q223=0,P223=0),"N.M.",IF(ABS(R223/Q223)&gt;=10,"N.M.",R223/(-Q223)))),IF(R223=0,0,IF(OR(Q223=0,P223=0),"N.M.",IF(ABS(R223/Q223)&gt;=10,"N.M.",R223/Q223))))</f>
        <v>0.209581564292182</v>
      </c>
      <c r="T223" s="104"/>
      <c r="U223" s="15">
        <v>100459.66</v>
      </c>
      <c r="V223" s="15">
        <v>92143.09</v>
      </c>
      <c r="W223" s="90">
        <f aca="true" t="shared" si="94" ref="W223:W254">+U223-V223</f>
        <v>8316.570000000007</v>
      </c>
      <c r="X223" s="103">
        <f aca="true" t="shared" si="95" ref="X223:X254">IF(V223&lt;0,IF(W223=0,0,IF(OR(V223=0,U223=0),"N.M.",IF(ABS(W223/V223)&gt;=10,"N.M.",W223/(-V223)))),IF(W223=0,0,IF(OR(V223=0,U223=0),"N.M.",IF(ABS(W223/V223)&gt;=10,"N.M.",W223/V223))))</f>
        <v>0.0902571207455709</v>
      </c>
    </row>
    <row r="224" spans="1:24" s="14" customFormat="1" ht="12.75" hidden="1" outlineLevel="2">
      <c r="A224" s="14" t="s">
        <v>867</v>
      </c>
      <c r="B224" s="14" t="s">
        <v>868</v>
      </c>
      <c r="C224" s="54" t="s">
        <v>1425</v>
      </c>
      <c r="D224" s="15"/>
      <c r="E224" s="15"/>
      <c r="F224" s="15">
        <v>1661.76</v>
      </c>
      <c r="G224" s="15">
        <v>1345.21</v>
      </c>
      <c r="H224" s="90">
        <f t="shared" si="88"/>
        <v>316.54999999999995</v>
      </c>
      <c r="I224" s="103">
        <f t="shared" si="89"/>
        <v>0.23531641899777725</v>
      </c>
      <c r="J224" s="104"/>
      <c r="K224" s="15">
        <v>21358.52</v>
      </c>
      <c r="L224" s="15">
        <v>22054.03</v>
      </c>
      <c r="M224" s="90">
        <f t="shared" si="90"/>
        <v>-695.5099999999984</v>
      </c>
      <c r="N224" s="103">
        <f t="shared" si="91"/>
        <v>-0.031536639788736956</v>
      </c>
      <c r="O224" s="104"/>
      <c r="P224" s="15">
        <v>4670.1</v>
      </c>
      <c r="Q224" s="15">
        <v>4614.22</v>
      </c>
      <c r="R224" s="90">
        <f t="shared" si="92"/>
        <v>55.88000000000011</v>
      </c>
      <c r="S224" s="103">
        <f t="shared" si="93"/>
        <v>0.01211038918820518</v>
      </c>
      <c r="T224" s="104"/>
      <c r="U224" s="15">
        <v>21358.52</v>
      </c>
      <c r="V224" s="15">
        <v>22054.03</v>
      </c>
      <c r="W224" s="90">
        <f t="shared" si="94"/>
        <v>-695.5099999999984</v>
      </c>
      <c r="X224" s="103">
        <f t="shared" si="95"/>
        <v>-0.031536639788736956</v>
      </c>
    </row>
    <row r="225" spans="1:24" s="14" customFormat="1" ht="12.75" hidden="1" outlineLevel="2">
      <c r="A225" s="14" t="s">
        <v>869</v>
      </c>
      <c r="B225" s="14" t="s">
        <v>870</v>
      </c>
      <c r="C225" s="54" t="s">
        <v>1426</v>
      </c>
      <c r="D225" s="15"/>
      <c r="E225" s="15"/>
      <c r="F225" s="15">
        <v>18753.12</v>
      </c>
      <c r="G225" s="15">
        <v>19369.27</v>
      </c>
      <c r="H225" s="90">
        <f t="shared" si="88"/>
        <v>-616.1500000000015</v>
      </c>
      <c r="I225" s="103">
        <f t="shared" si="89"/>
        <v>-0.03181069807999999</v>
      </c>
      <c r="J225" s="104"/>
      <c r="K225" s="15">
        <v>250988.84</v>
      </c>
      <c r="L225" s="15">
        <v>275200.37</v>
      </c>
      <c r="M225" s="90">
        <f t="shared" si="90"/>
        <v>-24211.53</v>
      </c>
      <c r="N225" s="103">
        <f t="shared" si="91"/>
        <v>-0.08797782502981373</v>
      </c>
      <c r="O225" s="104"/>
      <c r="P225" s="15">
        <v>51864.22</v>
      </c>
      <c r="Q225" s="15">
        <v>55465.64</v>
      </c>
      <c r="R225" s="90">
        <f t="shared" si="92"/>
        <v>-3601.4199999999983</v>
      </c>
      <c r="S225" s="103">
        <f t="shared" si="93"/>
        <v>-0.06493064895672344</v>
      </c>
      <c r="T225" s="104"/>
      <c r="U225" s="15">
        <v>250988.84</v>
      </c>
      <c r="V225" s="15">
        <v>275200.37</v>
      </c>
      <c r="W225" s="90">
        <f t="shared" si="94"/>
        <v>-24211.53</v>
      </c>
      <c r="X225" s="103">
        <f t="shared" si="95"/>
        <v>-0.08797782502981373</v>
      </c>
    </row>
    <row r="226" spans="1:24" s="14" customFormat="1" ht="12.75" hidden="1" outlineLevel="2">
      <c r="A226" s="14" t="s">
        <v>871</v>
      </c>
      <c r="B226" s="14" t="s">
        <v>872</v>
      </c>
      <c r="C226" s="54" t="s">
        <v>1427</v>
      </c>
      <c r="D226" s="15"/>
      <c r="E226" s="15"/>
      <c r="F226" s="15">
        <v>12222.16</v>
      </c>
      <c r="G226" s="15">
        <v>31709.91</v>
      </c>
      <c r="H226" s="90">
        <f t="shared" si="88"/>
        <v>-19487.75</v>
      </c>
      <c r="I226" s="103">
        <f t="shared" si="89"/>
        <v>-0.6145633967425326</v>
      </c>
      <c r="J226" s="104"/>
      <c r="K226" s="15">
        <v>162829.5</v>
      </c>
      <c r="L226" s="15">
        <v>201409.29</v>
      </c>
      <c r="M226" s="90">
        <f t="shared" si="90"/>
        <v>-38579.79000000001</v>
      </c>
      <c r="N226" s="103">
        <f t="shared" si="91"/>
        <v>-0.19154920808270565</v>
      </c>
      <c r="O226" s="104"/>
      <c r="P226" s="15">
        <v>59089.450000000004</v>
      </c>
      <c r="Q226" s="15">
        <v>66692.16</v>
      </c>
      <c r="R226" s="90">
        <f t="shared" si="92"/>
        <v>-7602.709999999999</v>
      </c>
      <c r="S226" s="103">
        <f t="shared" si="93"/>
        <v>-0.11399705752520234</v>
      </c>
      <c r="T226" s="104"/>
      <c r="U226" s="15">
        <v>162829.5</v>
      </c>
      <c r="V226" s="15">
        <v>201409.29</v>
      </c>
      <c r="W226" s="90">
        <f t="shared" si="94"/>
        <v>-38579.79000000001</v>
      </c>
      <c r="X226" s="103">
        <f t="shared" si="95"/>
        <v>-0.19154920808270565</v>
      </c>
    </row>
    <row r="227" spans="1:24" s="14" customFormat="1" ht="12.75" hidden="1" outlineLevel="2">
      <c r="A227" s="14" t="s">
        <v>873</v>
      </c>
      <c r="B227" s="14" t="s">
        <v>874</v>
      </c>
      <c r="C227" s="54" t="s">
        <v>1428</v>
      </c>
      <c r="D227" s="15"/>
      <c r="E227" s="15"/>
      <c r="F227" s="15">
        <v>14927.470000000001</v>
      </c>
      <c r="G227" s="15">
        <v>36077.05</v>
      </c>
      <c r="H227" s="90">
        <f t="shared" si="88"/>
        <v>-21149.58</v>
      </c>
      <c r="I227" s="103">
        <f t="shared" si="89"/>
        <v>-0.5862336305213425</v>
      </c>
      <c r="J227" s="104"/>
      <c r="K227" s="15">
        <v>155113.63</v>
      </c>
      <c r="L227" s="15">
        <v>121108.08</v>
      </c>
      <c r="M227" s="90">
        <f t="shared" si="90"/>
        <v>34005.55</v>
      </c>
      <c r="N227" s="103">
        <f t="shared" si="91"/>
        <v>0.2807867980402299</v>
      </c>
      <c r="O227" s="104"/>
      <c r="P227" s="15">
        <v>80268.23</v>
      </c>
      <c r="Q227" s="15">
        <v>58797.99</v>
      </c>
      <c r="R227" s="90">
        <f t="shared" si="92"/>
        <v>21470.239999999998</v>
      </c>
      <c r="S227" s="103">
        <f t="shared" si="93"/>
        <v>0.3651526183122926</v>
      </c>
      <c r="T227" s="104"/>
      <c r="U227" s="15">
        <v>155113.63</v>
      </c>
      <c r="V227" s="15">
        <v>121108.08</v>
      </c>
      <c r="W227" s="90">
        <f t="shared" si="94"/>
        <v>34005.55</v>
      </c>
      <c r="X227" s="103">
        <f t="shared" si="95"/>
        <v>0.2807867980402299</v>
      </c>
    </row>
    <row r="228" spans="1:24" s="14" customFormat="1" ht="12.75" hidden="1" outlineLevel="2">
      <c r="A228" s="14" t="s">
        <v>875</v>
      </c>
      <c r="B228" s="14" t="s">
        <v>876</v>
      </c>
      <c r="C228" s="54" t="s">
        <v>1429</v>
      </c>
      <c r="D228" s="15"/>
      <c r="E228" s="15"/>
      <c r="F228" s="15">
        <v>0</v>
      </c>
      <c r="G228" s="15">
        <v>0</v>
      </c>
      <c r="H228" s="90">
        <f t="shared" si="88"/>
        <v>0</v>
      </c>
      <c r="I228" s="103">
        <f t="shared" si="89"/>
        <v>0</v>
      </c>
      <c r="J228" s="104"/>
      <c r="K228" s="15">
        <v>3933.4300000000003</v>
      </c>
      <c r="L228" s="15">
        <v>0</v>
      </c>
      <c r="M228" s="90">
        <f t="shared" si="90"/>
        <v>3933.4300000000003</v>
      </c>
      <c r="N228" s="103" t="str">
        <f t="shared" si="91"/>
        <v>N.M.</v>
      </c>
      <c r="O228" s="104"/>
      <c r="P228" s="15">
        <v>0</v>
      </c>
      <c r="Q228" s="15">
        <v>0</v>
      </c>
      <c r="R228" s="90">
        <f t="shared" si="92"/>
        <v>0</v>
      </c>
      <c r="S228" s="103">
        <f t="shared" si="93"/>
        <v>0</v>
      </c>
      <c r="T228" s="104"/>
      <c r="U228" s="15">
        <v>3933.4300000000003</v>
      </c>
      <c r="V228" s="15">
        <v>0</v>
      </c>
      <c r="W228" s="90">
        <f t="shared" si="94"/>
        <v>3933.4300000000003</v>
      </c>
      <c r="X228" s="103" t="str">
        <f t="shared" si="95"/>
        <v>N.M.</v>
      </c>
    </row>
    <row r="229" spans="1:24" s="14" customFormat="1" ht="12.75" hidden="1" outlineLevel="2">
      <c r="A229" s="14" t="s">
        <v>877</v>
      </c>
      <c r="B229" s="14" t="s">
        <v>878</v>
      </c>
      <c r="C229" s="54" t="s">
        <v>1430</v>
      </c>
      <c r="D229" s="15"/>
      <c r="E229" s="15"/>
      <c r="F229" s="15">
        <v>19704</v>
      </c>
      <c r="G229" s="15">
        <v>12831</v>
      </c>
      <c r="H229" s="90">
        <f t="shared" si="88"/>
        <v>6873</v>
      </c>
      <c r="I229" s="103">
        <f t="shared" si="89"/>
        <v>0.5356558335281739</v>
      </c>
      <c r="J229" s="104"/>
      <c r="K229" s="15">
        <v>282697.14</v>
      </c>
      <c r="L229" s="15">
        <v>114075</v>
      </c>
      <c r="M229" s="90">
        <f t="shared" si="90"/>
        <v>168622.14</v>
      </c>
      <c r="N229" s="103">
        <f t="shared" si="91"/>
        <v>1.4781690992767917</v>
      </c>
      <c r="O229" s="104"/>
      <c r="P229" s="15">
        <v>63345</v>
      </c>
      <c r="Q229" s="15">
        <v>28459.5</v>
      </c>
      <c r="R229" s="90">
        <f t="shared" si="92"/>
        <v>34885.5</v>
      </c>
      <c r="S229" s="103">
        <f t="shared" si="93"/>
        <v>1.2257945501502134</v>
      </c>
      <c r="T229" s="104"/>
      <c r="U229" s="15">
        <v>282697.14</v>
      </c>
      <c r="V229" s="15">
        <v>114075</v>
      </c>
      <c r="W229" s="90">
        <f t="shared" si="94"/>
        <v>168622.14</v>
      </c>
      <c r="X229" s="103">
        <f t="shared" si="95"/>
        <v>1.4781690992767917</v>
      </c>
    </row>
    <row r="230" spans="1:24" s="14" customFormat="1" ht="12.75" hidden="1" outlineLevel="2">
      <c r="A230" s="14" t="s">
        <v>879</v>
      </c>
      <c r="B230" s="14" t="s">
        <v>880</v>
      </c>
      <c r="C230" s="54" t="s">
        <v>1431</v>
      </c>
      <c r="D230" s="15"/>
      <c r="E230" s="15"/>
      <c r="F230" s="15">
        <v>0</v>
      </c>
      <c r="G230" s="15">
        <v>0</v>
      </c>
      <c r="H230" s="90">
        <f t="shared" si="88"/>
        <v>0</v>
      </c>
      <c r="I230" s="103">
        <f t="shared" si="89"/>
        <v>0</v>
      </c>
      <c r="J230" s="104"/>
      <c r="K230" s="15">
        <v>0</v>
      </c>
      <c r="L230" s="15">
        <v>-8013820</v>
      </c>
      <c r="M230" s="90">
        <f t="shared" si="90"/>
        <v>8013820</v>
      </c>
      <c r="N230" s="103" t="str">
        <f t="shared" si="91"/>
        <v>N.M.</v>
      </c>
      <c r="O230" s="104"/>
      <c r="P230" s="15">
        <v>0</v>
      </c>
      <c r="Q230" s="15">
        <v>-899081</v>
      </c>
      <c r="R230" s="90">
        <f t="shared" si="92"/>
        <v>899081</v>
      </c>
      <c r="S230" s="103" t="str">
        <f t="shared" si="93"/>
        <v>N.M.</v>
      </c>
      <c r="T230" s="104"/>
      <c r="U230" s="15">
        <v>0</v>
      </c>
      <c r="V230" s="15">
        <v>-8013820</v>
      </c>
      <c r="W230" s="90">
        <f t="shared" si="94"/>
        <v>8013820</v>
      </c>
      <c r="X230" s="103" t="str">
        <f t="shared" si="95"/>
        <v>N.M.</v>
      </c>
    </row>
    <row r="231" spans="1:24" s="14" customFormat="1" ht="12.75" hidden="1" outlineLevel="2">
      <c r="A231" s="14" t="s">
        <v>881</v>
      </c>
      <c r="B231" s="14" t="s">
        <v>882</v>
      </c>
      <c r="C231" s="54" t="s">
        <v>1432</v>
      </c>
      <c r="D231" s="15"/>
      <c r="E231" s="15"/>
      <c r="F231" s="15">
        <v>225441.76</v>
      </c>
      <c r="G231" s="15">
        <v>172390.2</v>
      </c>
      <c r="H231" s="90">
        <f t="shared" si="88"/>
        <v>53051.56</v>
      </c>
      <c r="I231" s="103">
        <f t="shared" si="89"/>
        <v>0.3077411593002386</v>
      </c>
      <c r="J231" s="104"/>
      <c r="K231" s="15">
        <v>2619439.24</v>
      </c>
      <c r="L231" s="15">
        <v>2146466.58</v>
      </c>
      <c r="M231" s="90">
        <f t="shared" si="90"/>
        <v>472972.66000000015</v>
      </c>
      <c r="N231" s="103">
        <f t="shared" si="91"/>
        <v>0.22034941722689208</v>
      </c>
      <c r="O231" s="104"/>
      <c r="P231" s="15">
        <v>597913.06</v>
      </c>
      <c r="Q231" s="15">
        <v>624163.2000000001</v>
      </c>
      <c r="R231" s="90">
        <f t="shared" si="92"/>
        <v>-26250.140000000014</v>
      </c>
      <c r="S231" s="103">
        <f t="shared" si="93"/>
        <v>-0.04205653265043503</v>
      </c>
      <c r="T231" s="104"/>
      <c r="U231" s="15">
        <v>2619439.24</v>
      </c>
      <c r="V231" s="15">
        <v>2146466.58</v>
      </c>
      <c r="W231" s="90">
        <f t="shared" si="94"/>
        <v>472972.66000000015</v>
      </c>
      <c r="X231" s="103">
        <f t="shared" si="95"/>
        <v>0.22034941722689208</v>
      </c>
    </row>
    <row r="232" spans="1:24" s="14" customFormat="1" ht="12.75" hidden="1" outlineLevel="2">
      <c r="A232" s="14" t="s">
        <v>883</v>
      </c>
      <c r="B232" s="14" t="s">
        <v>884</v>
      </c>
      <c r="C232" s="54" t="s">
        <v>1433</v>
      </c>
      <c r="D232" s="15"/>
      <c r="E232" s="15"/>
      <c r="F232" s="15">
        <v>1034.19</v>
      </c>
      <c r="G232" s="15">
        <v>10305.97</v>
      </c>
      <c r="H232" s="90">
        <f t="shared" si="88"/>
        <v>-9271.779999999999</v>
      </c>
      <c r="I232" s="103">
        <f t="shared" si="89"/>
        <v>-0.8996513671202225</v>
      </c>
      <c r="J232" s="104"/>
      <c r="K232" s="15">
        <v>10109.52</v>
      </c>
      <c r="L232" s="15">
        <v>13047.4</v>
      </c>
      <c r="M232" s="90">
        <f t="shared" si="90"/>
        <v>-2937.879999999999</v>
      </c>
      <c r="N232" s="103">
        <f t="shared" si="91"/>
        <v>-0.2251697656238024</v>
      </c>
      <c r="O232" s="104"/>
      <c r="P232" s="15">
        <v>1034.19</v>
      </c>
      <c r="Q232" s="15">
        <v>13047.4</v>
      </c>
      <c r="R232" s="90">
        <f t="shared" si="92"/>
        <v>-12013.21</v>
      </c>
      <c r="S232" s="103">
        <f t="shared" si="93"/>
        <v>-0.920735932063093</v>
      </c>
      <c r="T232" s="104"/>
      <c r="U232" s="15">
        <v>10109.52</v>
      </c>
      <c r="V232" s="15">
        <v>13047.4</v>
      </c>
      <c r="W232" s="90">
        <f t="shared" si="94"/>
        <v>-2937.879999999999</v>
      </c>
      <c r="X232" s="103">
        <f t="shared" si="95"/>
        <v>-0.2251697656238024</v>
      </c>
    </row>
    <row r="233" spans="1:24" s="14" customFormat="1" ht="12.75" hidden="1" outlineLevel="2">
      <c r="A233" s="14" t="s">
        <v>885</v>
      </c>
      <c r="B233" s="14" t="s">
        <v>886</v>
      </c>
      <c r="C233" s="54" t="s">
        <v>1434</v>
      </c>
      <c r="D233" s="15"/>
      <c r="E233" s="15"/>
      <c r="F233" s="15">
        <v>52379.53</v>
      </c>
      <c r="G233" s="15">
        <v>20878.81</v>
      </c>
      <c r="H233" s="90">
        <f t="shared" si="88"/>
        <v>31500.719999999998</v>
      </c>
      <c r="I233" s="103">
        <f t="shared" si="89"/>
        <v>1.5087411590986266</v>
      </c>
      <c r="J233" s="104"/>
      <c r="K233" s="15">
        <v>318412.2</v>
      </c>
      <c r="L233" s="15">
        <v>122740.77</v>
      </c>
      <c r="M233" s="90">
        <f t="shared" si="90"/>
        <v>195671.43</v>
      </c>
      <c r="N233" s="103">
        <f t="shared" si="91"/>
        <v>1.5941844751340568</v>
      </c>
      <c r="O233" s="104"/>
      <c r="P233" s="15">
        <v>155458.65</v>
      </c>
      <c r="Q233" s="15">
        <v>59103.49</v>
      </c>
      <c r="R233" s="90">
        <f t="shared" si="92"/>
        <v>96355.16</v>
      </c>
      <c r="S233" s="103">
        <f t="shared" si="93"/>
        <v>1.6302786857425848</v>
      </c>
      <c r="T233" s="104"/>
      <c r="U233" s="15">
        <v>318412.2</v>
      </c>
      <c r="V233" s="15">
        <v>122740.77</v>
      </c>
      <c r="W233" s="90">
        <f t="shared" si="94"/>
        <v>195671.43</v>
      </c>
      <c r="X233" s="103">
        <f t="shared" si="95"/>
        <v>1.5941844751340568</v>
      </c>
    </row>
    <row r="234" spans="1:24" s="14" customFormat="1" ht="12.75" hidden="1" outlineLevel="2">
      <c r="A234" s="14" t="s">
        <v>887</v>
      </c>
      <c r="B234" s="14" t="s">
        <v>888</v>
      </c>
      <c r="C234" s="54" t="s">
        <v>1435</v>
      </c>
      <c r="D234" s="15"/>
      <c r="E234" s="15"/>
      <c r="F234" s="15">
        <v>0</v>
      </c>
      <c r="G234" s="15">
        <v>26917.86</v>
      </c>
      <c r="H234" s="90">
        <f t="shared" si="88"/>
        <v>-26917.86</v>
      </c>
      <c r="I234" s="103" t="str">
        <f t="shared" si="89"/>
        <v>N.M.</v>
      </c>
      <c r="J234" s="104"/>
      <c r="K234" s="15">
        <v>0</v>
      </c>
      <c r="L234" s="15">
        <v>53803.46</v>
      </c>
      <c r="M234" s="90">
        <f t="shared" si="90"/>
        <v>-53803.46</v>
      </c>
      <c r="N234" s="103" t="str">
        <f t="shared" si="91"/>
        <v>N.M.</v>
      </c>
      <c r="O234" s="104"/>
      <c r="P234" s="15">
        <v>0</v>
      </c>
      <c r="Q234" s="15">
        <v>53803.46</v>
      </c>
      <c r="R234" s="90">
        <f t="shared" si="92"/>
        <v>-53803.46</v>
      </c>
      <c r="S234" s="103" t="str">
        <f t="shared" si="93"/>
        <v>N.M.</v>
      </c>
      <c r="T234" s="104"/>
      <c r="U234" s="15">
        <v>0</v>
      </c>
      <c r="V234" s="15">
        <v>53803.46</v>
      </c>
      <c r="W234" s="90">
        <f t="shared" si="94"/>
        <v>-53803.46</v>
      </c>
      <c r="X234" s="103" t="str">
        <f t="shared" si="95"/>
        <v>N.M.</v>
      </c>
    </row>
    <row r="235" spans="1:24" s="14" customFormat="1" ht="12.75" hidden="1" outlineLevel="2">
      <c r="A235" s="14" t="s">
        <v>889</v>
      </c>
      <c r="B235" s="14" t="s">
        <v>890</v>
      </c>
      <c r="C235" s="54" t="s">
        <v>1436</v>
      </c>
      <c r="D235" s="15"/>
      <c r="E235" s="15"/>
      <c r="F235" s="15">
        <v>0</v>
      </c>
      <c r="G235" s="15">
        <v>41654.75</v>
      </c>
      <c r="H235" s="90">
        <f t="shared" si="88"/>
        <v>-41654.75</v>
      </c>
      <c r="I235" s="103" t="str">
        <f t="shared" si="89"/>
        <v>N.M.</v>
      </c>
      <c r="J235" s="104"/>
      <c r="K235" s="15">
        <v>0</v>
      </c>
      <c r="L235" s="15">
        <v>-251482.87</v>
      </c>
      <c r="M235" s="90">
        <f t="shared" si="90"/>
        <v>251482.87</v>
      </c>
      <c r="N235" s="103" t="str">
        <f t="shared" si="91"/>
        <v>N.M.</v>
      </c>
      <c r="O235" s="104"/>
      <c r="P235" s="15">
        <v>0</v>
      </c>
      <c r="Q235" s="15">
        <v>-34861.7</v>
      </c>
      <c r="R235" s="90">
        <f t="shared" si="92"/>
        <v>34861.7</v>
      </c>
      <c r="S235" s="103" t="str">
        <f t="shared" si="93"/>
        <v>N.M.</v>
      </c>
      <c r="T235" s="104"/>
      <c r="U235" s="15">
        <v>0</v>
      </c>
      <c r="V235" s="15">
        <v>-251482.87</v>
      </c>
      <c r="W235" s="90">
        <f t="shared" si="94"/>
        <v>251482.87</v>
      </c>
      <c r="X235" s="103" t="str">
        <f t="shared" si="95"/>
        <v>N.M.</v>
      </c>
    </row>
    <row r="236" spans="1:24" s="14" customFormat="1" ht="12.75" hidden="1" outlineLevel="2">
      <c r="A236" s="14" t="s">
        <v>891</v>
      </c>
      <c r="B236" s="14" t="s">
        <v>892</v>
      </c>
      <c r="C236" s="54" t="s">
        <v>1437</v>
      </c>
      <c r="D236" s="15"/>
      <c r="E236" s="15"/>
      <c r="F236" s="15">
        <v>3657.16</v>
      </c>
      <c r="G236" s="15">
        <v>0</v>
      </c>
      <c r="H236" s="90">
        <f t="shared" si="88"/>
        <v>3657.16</v>
      </c>
      <c r="I236" s="103" t="str">
        <f t="shared" si="89"/>
        <v>N.M.</v>
      </c>
      <c r="J236" s="104"/>
      <c r="K236" s="15">
        <v>-21942.94</v>
      </c>
      <c r="L236" s="15">
        <v>0</v>
      </c>
      <c r="M236" s="90">
        <f t="shared" si="90"/>
        <v>-21942.94</v>
      </c>
      <c r="N236" s="103" t="str">
        <f t="shared" si="91"/>
        <v>N.M.</v>
      </c>
      <c r="O236" s="104"/>
      <c r="P236" s="15">
        <v>10971.47</v>
      </c>
      <c r="Q236" s="15">
        <v>0</v>
      </c>
      <c r="R236" s="90">
        <f t="shared" si="92"/>
        <v>10971.47</v>
      </c>
      <c r="S236" s="103" t="str">
        <f t="shared" si="93"/>
        <v>N.M.</v>
      </c>
      <c r="T236" s="104"/>
      <c r="U236" s="15">
        <v>-21942.94</v>
      </c>
      <c r="V236" s="15">
        <v>0</v>
      </c>
      <c r="W236" s="90">
        <f t="shared" si="94"/>
        <v>-21942.94</v>
      </c>
      <c r="X236" s="103" t="str">
        <f t="shared" si="95"/>
        <v>N.M.</v>
      </c>
    </row>
    <row r="237" spans="1:24" s="14" customFormat="1" ht="12.75" hidden="1" outlineLevel="2">
      <c r="A237" s="14" t="s">
        <v>893</v>
      </c>
      <c r="B237" s="14" t="s">
        <v>894</v>
      </c>
      <c r="C237" s="54" t="s">
        <v>1438</v>
      </c>
      <c r="D237" s="15"/>
      <c r="E237" s="15"/>
      <c r="F237" s="15">
        <v>-6856.72</v>
      </c>
      <c r="G237" s="15">
        <v>186343.02</v>
      </c>
      <c r="H237" s="90">
        <f t="shared" si="88"/>
        <v>-193199.74</v>
      </c>
      <c r="I237" s="103">
        <f t="shared" si="89"/>
        <v>-1.0367962266576982</v>
      </c>
      <c r="J237" s="104"/>
      <c r="K237" s="15">
        <v>1036098.24</v>
      </c>
      <c r="L237" s="15">
        <v>2412556.32</v>
      </c>
      <c r="M237" s="90">
        <f t="shared" si="90"/>
        <v>-1376458.0799999998</v>
      </c>
      <c r="N237" s="103">
        <f t="shared" si="91"/>
        <v>-0.5705392527375278</v>
      </c>
      <c r="O237" s="104"/>
      <c r="P237" s="15">
        <v>22864.8</v>
      </c>
      <c r="Q237" s="15">
        <v>252064.86000000002</v>
      </c>
      <c r="R237" s="90">
        <f t="shared" si="92"/>
        <v>-229200.06000000003</v>
      </c>
      <c r="S237" s="103">
        <f t="shared" si="93"/>
        <v>-0.9092900136893338</v>
      </c>
      <c r="T237" s="104"/>
      <c r="U237" s="15">
        <v>1036098.24</v>
      </c>
      <c r="V237" s="15">
        <v>2412556.32</v>
      </c>
      <c r="W237" s="90">
        <f t="shared" si="94"/>
        <v>-1376458.0799999998</v>
      </c>
      <c r="X237" s="103">
        <f t="shared" si="95"/>
        <v>-0.5705392527375278</v>
      </c>
    </row>
    <row r="238" spans="1:24" s="14" customFormat="1" ht="12.75" hidden="1" outlineLevel="2">
      <c r="A238" s="14" t="s">
        <v>895</v>
      </c>
      <c r="B238" s="14" t="s">
        <v>896</v>
      </c>
      <c r="C238" s="54" t="s">
        <v>1439</v>
      </c>
      <c r="D238" s="15"/>
      <c r="E238" s="15"/>
      <c r="F238" s="15">
        <v>4559</v>
      </c>
      <c r="G238" s="15">
        <v>4375.55</v>
      </c>
      <c r="H238" s="90">
        <f t="shared" si="88"/>
        <v>183.44999999999982</v>
      </c>
      <c r="I238" s="103">
        <f t="shared" si="89"/>
        <v>0.041926157854441114</v>
      </c>
      <c r="J238" s="104"/>
      <c r="K238" s="15">
        <v>4809</v>
      </c>
      <c r="L238" s="15">
        <v>4776.55</v>
      </c>
      <c r="M238" s="90">
        <f t="shared" si="90"/>
        <v>32.44999999999982</v>
      </c>
      <c r="N238" s="103">
        <f t="shared" si="91"/>
        <v>0.0067936062639352285</v>
      </c>
      <c r="O238" s="104"/>
      <c r="P238" s="15">
        <v>4551.9800000000005</v>
      </c>
      <c r="Q238" s="15">
        <v>4375.55</v>
      </c>
      <c r="R238" s="90">
        <f t="shared" si="92"/>
        <v>176.4300000000003</v>
      </c>
      <c r="S238" s="103">
        <f t="shared" si="93"/>
        <v>0.04032178811806522</v>
      </c>
      <c r="T238" s="104"/>
      <c r="U238" s="15">
        <v>4809</v>
      </c>
      <c r="V238" s="15">
        <v>4776.55</v>
      </c>
      <c r="W238" s="90">
        <f t="shared" si="94"/>
        <v>32.44999999999982</v>
      </c>
      <c r="X238" s="103">
        <f t="shared" si="95"/>
        <v>0.0067936062639352285</v>
      </c>
    </row>
    <row r="239" spans="1:24" s="14" customFormat="1" ht="12.75" hidden="1" outlineLevel="2">
      <c r="A239" s="14" t="s">
        <v>897</v>
      </c>
      <c r="B239" s="14" t="s">
        <v>898</v>
      </c>
      <c r="C239" s="54" t="s">
        <v>1440</v>
      </c>
      <c r="D239" s="15"/>
      <c r="E239" s="15"/>
      <c r="F239" s="15">
        <v>7134.09</v>
      </c>
      <c r="G239" s="15">
        <v>6341.04</v>
      </c>
      <c r="H239" s="90">
        <f t="shared" si="88"/>
        <v>793.0500000000002</v>
      </c>
      <c r="I239" s="103">
        <f t="shared" si="89"/>
        <v>0.1250662351917036</v>
      </c>
      <c r="J239" s="104"/>
      <c r="K239" s="15">
        <v>97762.97</v>
      </c>
      <c r="L239" s="15">
        <v>101760.65000000001</v>
      </c>
      <c r="M239" s="90">
        <f t="shared" si="90"/>
        <v>-3997.6800000000076</v>
      </c>
      <c r="N239" s="103">
        <f t="shared" si="91"/>
        <v>-0.039285126421657164</v>
      </c>
      <c r="O239" s="104"/>
      <c r="P239" s="15">
        <v>20694.84</v>
      </c>
      <c r="Q239" s="15">
        <v>22436.44</v>
      </c>
      <c r="R239" s="90">
        <f t="shared" si="92"/>
        <v>-1741.5999999999985</v>
      </c>
      <c r="S239" s="103">
        <f t="shared" si="93"/>
        <v>-0.07762372283659968</v>
      </c>
      <c r="T239" s="104"/>
      <c r="U239" s="15">
        <v>97762.97</v>
      </c>
      <c r="V239" s="15">
        <v>101760.65000000001</v>
      </c>
      <c r="W239" s="90">
        <f t="shared" si="94"/>
        <v>-3997.6800000000076</v>
      </c>
      <c r="X239" s="103">
        <f t="shared" si="95"/>
        <v>-0.039285126421657164</v>
      </c>
    </row>
    <row r="240" spans="1:24" s="14" customFormat="1" ht="12.75" hidden="1" outlineLevel="2">
      <c r="A240" s="14" t="s">
        <v>899</v>
      </c>
      <c r="B240" s="14" t="s">
        <v>900</v>
      </c>
      <c r="C240" s="54" t="s">
        <v>1441</v>
      </c>
      <c r="D240" s="15"/>
      <c r="E240" s="15"/>
      <c r="F240" s="15">
        <v>80605.77</v>
      </c>
      <c r="G240" s="15">
        <v>91660.19</v>
      </c>
      <c r="H240" s="90">
        <f t="shared" si="88"/>
        <v>-11054.419999999998</v>
      </c>
      <c r="I240" s="103">
        <f t="shared" si="89"/>
        <v>-0.1206021938204579</v>
      </c>
      <c r="J240" s="104"/>
      <c r="K240" s="15">
        <v>1141984.11</v>
      </c>
      <c r="L240" s="15">
        <v>1273257.25</v>
      </c>
      <c r="M240" s="90">
        <f t="shared" si="90"/>
        <v>-131273.1399999999</v>
      </c>
      <c r="N240" s="103">
        <f t="shared" si="91"/>
        <v>-0.10310024938008396</v>
      </c>
      <c r="O240" s="104"/>
      <c r="P240" s="15">
        <v>229702.58000000002</v>
      </c>
      <c r="Q240" s="15">
        <v>270279.52</v>
      </c>
      <c r="R240" s="90">
        <f t="shared" si="92"/>
        <v>-40576.94</v>
      </c>
      <c r="S240" s="103">
        <f t="shared" si="93"/>
        <v>-0.15012953996662418</v>
      </c>
      <c r="T240" s="104"/>
      <c r="U240" s="15">
        <v>1141984.11</v>
      </c>
      <c r="V240" s="15">
        <v>1273257.25</v>
      </c>
      <c r="W240" s="90">
        <f t="shared" si="94"/>
        <v>-131273.1399999999</v>
      </c>
      <c r="X240" s="103">
        <f t="shared" si="95"/>
        <v>-0.10310024938008396</v>
      </c>
    </row>
    <row r="241" spans="1:24" s="14" customFormat="1" ht="12.75" hidden="1" outlineLevel="2">
      <c r="A241" s="14" t="s">
        <v>901</v>
      </c>
      <c r="B241" s="14" t="s">
        <v>902</v>
      </c>
      <c r="C241" s="54" t="s">
        <v>1396</v>
      </c>
      <c r="D241" s="15"/>
      <c r="E241" s="15"/>
      <c r="F241" s="15">
        <v>-85784.04000000001</v>
      </c>
      <c r="G241" s="15">
        <v>73237.45</v>
      </c>
      <c r="H241" s="90">
        <f t="shared" si="88"/>
        <v>-159021.49</v>
      </c>
      <c r="I241" s="103">
        <f t="shared" si="89"/>
        <v>-2.171313856503742</v>
      </c>
      <c r="J241" s="104"/>
      <c r="K241" s="15">
        <v>795829.65</v>
      </c>
      <c r="L241" s="15">
        <v>813905.42</v>
      </c>
      <c r="M241" s="90">
        <f t="shared" si="90"/>
        <v>-18075.77000000002</v>
      </c>
      <c r="N241" s="103">
        <f t="shared" si="91"/>
        <v>-0.02220868611490512</v>
      </c>
      <c r="O241" s="104"/>
      <c r="P241" s="15">
        <v>-25539.65</v>
      </c>
      <c r="Q241" s="15">
        <v>192510.53</v>
      </c>
      <c r="R241" s="90">
        <f t="shared" si="92"/>
        <v>-218050.18</v>
      </c>
      <c r="S241" s="103">
        <f t="shared" si="93"/>
        <v>-1.1326662494773663</v>
      </c>
      <c r="T241" s="104"/>
      <c r="U241" s="15">
        <v>795829.65</v>
      </c>
      <c r="V241" s="15">
        <v>813905.42</v>
      </c>
      <c r="W241" s="90">
        <f t="shared" si="94"/>
        <v>-18075.77000000002</v>
      </c>
      <c r="X241" s="103">
        <f t="shared" si="95"/>
        <v>-0.02220868611490512</v>
      </c>
    </row>
    <row r="242" spans="1:24" s="14" customFormat="1" ht="12.75" hidden="1" outlineLevel="2">
      <c r="A242" s="14" t="s">
        <v>903</v>
      </c>
      <c r="B242" s="14" t="s">
        <v>904</v>
      </c>
      <c r="C242" s="54" t="s">
        <v>1416</v>
      </c>
      <c r="D242" s="15"/>
      <c r="E242" s="15"/>
      <c r="F242" s="15">
        <v>121.83</v>
      </c>
      <c r="G242" s="15">
        <v>-60.82</v>
      </c>
      <c r="H242" s="90">
        <f t="shared" si="88"/>
        <v>182.65</v>
      </c>
      <c r="I242" s="103">
        <f t="shared" si="89"/>
        <v>3.0031239723775074</v>
      </c>
      <c r="J242" s="104"/>
      <c r="K242" s="15">
        <v>1804.56</v>
      </c>
      <c r="L242" s="15">
        <v>2785.53</v>
      </c>
      <c r="M242" s="90">
        <f t="shared" si="90"/>
        <v>-980.9700000000003</v>
      </c>
      <c r="N242" s="103">
        <f t="shared" si="91"/>
        <v>-0.35216637408320867</v>
      </c>
      <c r="O242" s="104"/>
      <c r="P242" s="15">
        <v>409.82</v>
      </c>
      <c r="Q242" s="15">
        <v>490.42</v>
      </c>
      <c r="R242" s="90">
        <f t="shared" si="92"/>
        <v>-80.60000000000002</v>
      </c>
      <c r="S242" s="103">
        <f t="shared" si="93"/>
        <v>-0.16434892541087234</v>
      </c>
      <c r="T242" s="104"/>
      <c r="U242" s="15">
        <v>1804.56</v>
      </c>
      <c r="V242" s="15">
        <v>2785.53</v>
      </c>
      <c r="W242" s="90">
        <f t="shared" si="94"/>
        <v>-980.9700000000003</v>
      </c>
      <c r="X242" s="103">
        <f t="shared" si="95"/>
        <v>-0.35216637408320867</v>
      </c>
    </row>
    <row r="243" spans="1:24" s="14" customFormat="1" ht="12.75" hidden="1" outlineLevel="2">
      <c r="A243" s="14" t="s">
        <v>905</v>
      </c>
      <c r="B243" s="14" t="s">
        <v>906</v>
      </c>
      <c r="C243" s="54" t="s">
        <v>1442</v>
      </c>
      <c r="D243" s="15"/>
      <c r="E243" s="15"/>
      <c r="F243" s="15">
        <v>16346.07</v>
      </c>
      <c r="G243" s="15">
        <v>16195.04</v>
      </c>
      <c r="H243" s="90">
        <f t="shared" si="88"/>
        <v>151.02999999999884</v>
      </c>
      <c r="I243" s="103">
        <f t="shared" si="89"/>
        <v>0.009325694780624118</v>
      </c>
      <c r="J243" s="104"/>
      <c r="K243" s="15">
        <v>203293.27000000002</v>
      </c>
      <c r="L243" s="15">
        <v>204442.42</v>
      </c>
      <c r="M243" s="90">
        <f t="shared" si="90"/>
        <v>-1149.1499999999942</v>
      </c>
      <c r="N243" s="103">
        <f t="shared" si="91"/>
        <v>-0.005620898050414362</v>
      </c>
      <c r="O243" s="104"/>
      <c r="P243" s="15">
        <v>55116.19</v>
      </c>
      <c r="Q243" s="15">
        <v>59070.75</v>
      </c>
      <c r="R243" s="90">
        <f t="shared" si="92"/>
        <v>-3954.5599999999977</v>
      </c>
      <c r="S243" s="103">
        <f t="shared" si="93"/>
        <v>-0.06694616201758058</v>
      </c>
      <c r="T243" s="104"/>
      <c r="U243" s="15">
        <v>203293.27000000002</v>
      </c>
      <c r="V243" s="15">
        <v>204442.42</v>
      </c>
      <c r="W243" s="90">
        <f t="shared" si="94"/>
        <v>-1149.1499999999942</v>
      </c>
      <c r="X243" s="103">
        <f t="shared" si="95"/>
        <v>-0.005620898050414362</v>
      </c>
    </row>
    <row r="244" spans="1:24" s="14" customFormat="1" ht="12.75" hidden="1" outlineLevel="2">
      <c r="A244" s="14" t="s">
        <v>907</v>
      </c>
      <c r="B244" s="14" t="s">
        <v>908</v>
      </c>
      <c r="C244" s="54" t="s">
        <v>1428</v>
      </c>
      <c r="D244" s="15"/>
      <c r="E244" s="15"/>
      <c r="F244" s="15">
        <v>203318.36000000002</v>
      </c>
      <c r="G244" s="15">
        <v>90530.48</v>
      </c>
      <c r="H244" s="90">
        <f t="shared" si="88"/>
        <v>112787.88000000002</v>
      </c>
      <c r="I244" s="103">
        <f t="shared" si="89"/>
        <v>1.2458553185623231</v>
      </c>
      <c r="J244" s="104"/>
      <c r="K244" s="15">
        <v>897007.75</v>
      </c>
      <c r="L244" s="15">
        <v>1179717.9</v>
      </c>
      <c r="M244" s="90">
        <f t="shared" si="90"/>
        <v>-282710.1499999999</v>
      </c>
      <c r="N244" s="103">
        <f t="shared" si="91"/>
        <v>-0.2396421636053839</v>
      </c>
      <c r="O244" s="104"/>
      <c r="P244" s="15">
        <v>333361.46</v>
      </c>
      <c r="Q244" s="15">
        <v>266240.41000000003</v>
      </c>
      <c r="R244" s="90">
        <f t="shared" si="92"/>
        <v>67121.04999999999</v>
      </c>
      <c r="S244" s="103">
        <f t="shared" si="93"/>
        <v>0.25210692095914355</v>
      </c>
      <c r="T244" s="104"/>
      <c r="U244" s="15">
        <v>897007.75</v>
      </c>
      <c r="V244" s="15">
        <v>1179717.9</v>
      </c>
      <c r="W244" s="90">
        <f t="shared" si="94"/>
        <v>-282710.1499999999</v>
      </c>
      <c r="X244" s="103">
        <f t="shared" si="95"/>
        <v>-0.2396421636053839</v>
      </c>
    </row>
    <row r="245" spans="1:24" s="14" customFormat="1" ht="12.75" hidden="1" outlineLevel="2">
      <c r="A245" s="14" t="s">
        <v>909</v>
      </c>
      <c r="B245" s="14" t="s">
        <v>910</v>
      </c>
      <c r="C245" s="54" t="s">
        <v>1429</v>
      </c>
      <c r="D245" s="15"/>
      <c r="E245" s="15"/>
      <c r="F245" s="15">
        <v>19413.31</v>
      </c>
      <c r="G245" s="15">
        <v>-5151.05</v>
      </c>
      <c r="H245" s="90">
        <f t="shared" si="88"/>
        <v>24564.36</v>
      </c>
      <c r="I245" s="103">
        <f t="shared" si="89"/>
        <v>4.7688063598683765</v>
      </c>
      <c r="J245" s="104"/>
      <c r="K245" s="15">
        <v>143639.98</v>
      </c>
      <c r="L245" s="15">
        <v>133928.91</v>
      </c>
      <c r="M245" s="90">
        <f t="shared" si="90"/>
        <v>9711.070000000007</v>
      </c>
      <c r="N245" s="103">
        <f t="shared" si="91"/>
        <v>0.0725091393635624</v>
      </c>
      <c r="O245" s="104"/>
      <c r="P245" s="15">
        <v>41278.22</v>
      </c>
      <c r="Q245" s="15">
        <v>24096.36</v>
      </c>
      <c r="R245" s="90">
        <f t="shared" si="92"/>
        <v>17181.86</v>
      </c>
      <c r="S245" s="103">
        <f t="shared" si="93"/>
        <v>0.7130479458308225</v>
      </c>
      <c r="T245" s="104"/>
      <c r="U245" s="15">
        <v>143639.98</v>
      </c>
      <c r="V245" s="15">
        <v>133928.91</v>
      </c>
      <c r="W245" s="90">
        <f t="shared" si="94"/>
        <v>9711.070000000007</v>
      </c>
      <c r="X245" s="103">
        <f t="shared" si="95"/>
        <v>0.0725091393635624</v>
      </c>
    </row>
    <row r="246" spans="1:24" s="14" customFormat="1" ht="12.75" hidden="1" outlineLevel="2">
      <c r="A246" s="14" t="s">
        <v>911</v>
      </c>
      <c r="B246" s="14" t="s">
        <v>912</v>
      </c>
      <c r="C246" s="54" t="s">
        <v>1443</v>
      </c>
      <c r="D246" s="15"/>
      <c r="E246" s="15"/>
      <c r="F246" s="15">
        <v>5367.08</v>
      </c>
      <c r="G246" s="15">
        <v>3450.38</v>
      </c>
      <c r="H246" s="90">
        <f t="shared" si="88"/>
        <v>1916.6999999999998</v>
      </c>
      <c r="I246" s="103">
        <f t="shared" si="89"/>
        <v>0.5555040314400153</v>
      </c>
      <c r="J246" s="104"/>
      <c r="K246" s="15">
        <v>44683.89</v>
      </c>
      <c r="L246" s="15">
        <v>59915.87</v>
      </c>
      <c r="M246" s="90">
        <f t="shared" si="90"/>
        <v>-15231.980000000003</v>
      </c>
      <c r="N246" s="103">
        <f t="shared" si="91"/>
        <v>-0.25422279606388093</v>
      </c>
      <c r="O246" s="104"/>
      <c r="P246" s="15">
        <v>14969.220000000001</v>
      </c>
      <c r="Q246" s="15">
        <v>17200.8</v>
      </c>
      <c r="R246" s="90">
        <f t="shared" si="92"/>
        <v>-2231.579999999998</v>
      </c>
      <c r="S246" s="103">
        <f t="shared" si="93"/>
        <v>-0.12973698897725677</v>
      </c>
      <c r="T246" s="104"/>
      <c r="U246" s="15">
        <v>44683.89</v>
      </c>
      <c r="V246" s="15">
        <v>59915.87</v>
      </c>
      <c r="W246" s="90">
        <f t="shared" si="94"/>
        <v>-15231.980000000003</v>
      </c>
      <c r="X246" s="103">
        <f t="shared" si="95"/>
        <v>-0.25422279606388093</v>
      </c>
    </row>
    <row r="247" spans="1:24" s="14" customFormat="1" ht="12.75" hidden="1" outlineLevel="2">
      <c r="A247" s="14" t="s">
        <v>913</v>
      </c>
      <c r="B247" s="14" t="s">
        <v>914</v>
      </c>
      <c r="C247" s="54" t="s">
        <v>1444</v>
      </c>
      <c r="D247" s="15"/>
      <c r="E247" s="15"/>
      <c r="F247" s="15">
        <v>80852.19</v>
      </c>
      <c r="G247" s="15">
        <v>72545.77</v>
      </c>
      <c r="H247" s="90">
        <f t="shared" si="88"/>
        <v>8306.419999999998</v>
      </c>
      <c r="I247" s="103">
        <f t="shared" si="89"/>
        <v>0.11449902592528824</v>
      </c>
      <c r="J247" s="104"/>
      <c r="K247" s="15">
        <v>865237.5800000001</v>
      </c>
      <c r="L247" s="15">
        <v>902995.8</v>
      </c>
      <c r="M247" s="90">
        <f t="shared" si="90"/>
        <v>-37758.21999999997</v>
      </c>
      <c r="N247" s="103">
        <f t="shared" si="91"/>
        <v>-0.04181439160625107</v>
      </c>
      <c r="O247" s="104"/>
      <c r="P247" s="15">
        <v>215732.1</v>
      </c>
      <c r="Q247" s="15">
        <v>213116.65</v>
      </c>
      <c r="R247" s="90">
        <f t="shared" si="92"/>
        <v>2615.4500000000116</v>
      </c>
      <c r="S247" s="103">
        <f t="shared" si="93"/>
        <v>0.012272386976803603</v>
      </c>
      <c r="T247" s="104"/>
      <c r="U247" s="15">
        <v>865237.5800000001</v>
      </c>
      <c r="V247" s="15">
        <v>902995.8</v>
      </c>
      <c r="W247" s="90">
        <f t="shared" si="94"/>
        <v>-37758.21999999997</v>
      </c>
      <c r="X247" s="103">
        <f t="shared" si="95"/>
        <v>-0.04181439160625107</v>
      </c>
    </row>
    <row r="248" spans="1:24" s="14" customFormat="1" ht="12.75" hidden="1" outlineLevel="2">
      <c r="A248" s="14" t="s">
        <v>915</v>
      </c>
      <c r="B248" s="14" t="s">
        <v>916</v>
      </c>
      <c r="C248" s="54" t="s">
        <v>1445</v>
      </c>
      <c r="D248" s="15"/>
      <c r="E248" s="15"/>
      <c r="F248" s="15">
        <v>11944.85</v>
      </c>
      <c r="G248" s="15">
        <v>13439.73</v>
      </c>
      <c r="H248" s="90">
        <f t="shared" si="88"/>
        <v>-1494.8799999999992</v>
      </c>
      <c r="I248" s="103">
        <f t="shared" si="89"/>
        <v>-0.11122842497579931</v>
      </c>
      <c r="J248" s="104"/>
      <c r="K248" s="15">
        <v>146018.24</v>
      </c>
      <c r="L248" s="15">
        <v>135198.48</v>
      </c>
      <c r="M248" s="90">
        <f t="shared" si="90"/>
        <v>10819.75999999998</v>
      </c>
      <c r="N248" s="103">
        <f t="shared" si="91"/>
        <v>0.08002871038195089</v>
      </c>
      <c r="O248" s="104"/>
      <c r="P248" s="15">
        <v>36309.24</v>
      </c>
      <c r="Q248" s="15">
        <v>40459.62</v>
      </c>
      <c r="R248" s="90">
        <f t="shared" si="92"/>
        <v>-4150.380000000005</v>
      </c>
      <c r="S248" s="103">
        <f t="shared" si="93"/>
        <v>-0.10258079537079202</v>
      </c>
      <c r="T248" s="104"/>
      <c r="U248" s="15">
        <v>146018.24</v>
      </c>
      <c r="V248" s="15">
        <v>135198.48</v>
      </c>
      <c r="W248" s="90">
        <f t="shared" si="94"/>
        <v>10819.75999999998</v>
      </c>
      <c r="X248" s="103">
        <f t="shared" si="95"/>
        <v>0.08002871038195089</v>
      </c>
    </row>
    <row r="249" spans="1:24" s="14" customFormat="1" ht="12.75" hidden="1" outlineLevel="2">
      <c r="A249" s="14" t="s">
        <v>917</v>
      </c>
      <c r="B249" s="14" t="s">
        <v>918</v>
      </c>
      <c r="C249" s="54" t="s">
        <v>1446</v>
      </c>
      <c r="D249" s="15"/>
      <c r="E249" s="15"/>
      <c r="F249" s="15">
        <v>177084.16</v>
      </c>
      <c r="G249" s="15">
        <v>1426179.05</v>
      </c>
      <c r="H249" s="90">
        <f t="shared" si="88"/>
        <v>-1249094.8900000001</v>
      </c>
      <c r="I249" s="103">
        <f t="shared" si="89"/>
        <v>-0.8758331501223497</v>
      </c>
      <c r="J249" s="104"/>
      <c r="K249" s="15">
        <v>4292674.45</v>
      </c>
      <c r="L249" s="15">
        <v>10421277.894</v>
      </c>
      <c r="M249" s="90">
        <f t="shared" si="90"/>
        <v>-6128603.443999999</v>
      </c>
      <c r="N249" s="103">
        <f t="shared" si="91"/>
        <v>-0.5880855981710759</v>
      </c>
      <c r="O249" s="104"/>
      <c r="P249" s="15">
        <v>789233.03</v>
      </c>
      <c r="Q249" s="15">
        <v>2193088.98</v>
      </c>
      <c r="R249" s="90">
        <f t="shared" si="92"/>
        <v>-1403855.95</v>
      </c>
      <c r="S249" s="103">
        <f t="shared" si="93"/>
        <v>-0.6401272190971476</v>
      </c>
      <c r="T249" s="104"/>
      <c r="U249" s="15">
        <v>4292674.45</v>
      </c>
      <c r="V249" s="15">
        <v>10421277.894</v>
      </c>
      <c r="W249" s="90">
        <f t="shared" si="94"/>
        <v>-6128603.443999999</v>
      </c>
      <c r="X249" s="103">
        <f t="shared" si="95"/>
        <v>-0.5880855981710759</v>
      </c>
    </row>
    <row r="250" spans="1:24" s="14" customFormat="1" ht="12.75" hidden="1" outlineLevel="2">
      <c r="A250" s="14" t="s">
        <v>919</v>
      </c>
      <c r="B250" s="14" t="s">
        <v>920</v>
      </c>
      <c r="C250" s="54" t="s">
        <v>1439</v>
      </c>
      <c r="D250" s="15"/>
      <c r="E250" s="15"/>
      <c r="F250" s="15">
        <v>161176.07</v>
      </c>
      <c r="G250" s="15">
        <v>118297.88</v>
      </c>
      <c r="H250" s="90">
        <f t="shared" si="88"/>
        <v>42878.19</v>
      </c>
      <c r="I250" s="103">
        <f t="shared" si="89"/>
        <v>0.36245949631557217</v>
      </c>
      <c r="J250" s="104"/>
      <c r="K250" s="15">
        <v>1988196.92</v>
      </c>
      <c r="L250" s="15">
        <v>1591499.22</v>
      </c>
      <c r="M250" s="90">
        <f t="shared" si="90"/>
        <v>396697.69999999995</v>
      </c>
      <c r="N250" s="103">
        <f t="shared" si="91"/>
        <v>0.24926037978202714</v>
      </c>
      <c r="O250" s="104"/>
      <c r="P250" s="15">
        <v>524686.24</v>
      </c>
      <c r="Q250" s="15">
        <v>350782.84</v>
      </c>
      <c r="R250" s="90">
        <f t="shared" si="92"/>
        <v>173903.39999999997</v>
      </c>
      <c r="S250" s="103">
        <f t="shared" si="93"/>
        <v>0.49575800230136674</v>
      </c>
      <c r="T250" s="104"/>
      <c r="U250" s="15">
        <v>1988196.92</v>
      </c>
      <c r="V250" s="15">
        <v>1591499.22</v>
      </c>
      <c r="W250" s="90">
        <f t="shared" si="94"/>
        <v>396697.69999999995</v>
      </c>
      <c r="X250" s="103">
        <f t="shared" si="95"/>
        <v>0.24926037978202714</v>
      </c>
    </row>
    <row r="251" spans="1:24" s="14" customFormat="1" ht="12.75" hidden="1" outlineLevel="2">
      <c r="A251" s="14" t="s">
        <v>921</v>
      </c>
      <c r="B251" s="14" t="s">
        <v>922</v>
      </c>
      <c r="C251" s="54" t="s">
        <v>1447</v>
      </c>
      <c r="D251" s="15"/>
      <c r="E251" s="15"/>
      <c r="F251" s="15">
        <v>5598.168000000001</v>
      </c>
      <c r="G251" s="15">
        <v>5390.735000000001</v>
      </c>
      <c r="H251" s="90">
        <f t="shared" si="88"/>
        <v>207.433</v>
      </c>
      <c r="I251" s="103">
        <f t="shared" si="89"/>
        <v>0.038479539432006944</v>
      </c>
      <c r="J251" s="104"/>
      <c r="K251" s="15">
        <v>67178.016</v>
      </c>
      <c r="L251" s="15">
        <v>64688.82</v>
      </c>
      <c r="M251" s="90">
        <f t="shared" si="90"/>
        <v>2489.1960000000036</v>
      </c>
      <c r="N251" s="103">
        <f t="shared" si="91"/>
        <v>0.03847953943200701</v>
      </c>
      <c r="O251" s="104"/>
      <c r="P251" s="15">
        <v>16794.504</v>
      </c>
      <c r="Q251" s="15">
        <v>16172.205</v>
      </c>
      <c r="R251" s="90">
        <f t="shared" si="92"/>
        <v>622.2990000000009</v>
      </c>
      <c r="S251" s="103">
        <f t="shared" si="93"/>
        <v>0.03847953943200701</v>
      </c>
      <c r="T251" s="104"/>
      <c r="U251" s="15">
        <v>67178.016</v>
      </c>
      <c r="V251" s="15">
        <v>64688.82</v>
      </c>
      <c r="W251" s="90">
        <f t="shared" si="94"/>
        <v>2489.1960000000036</v>
      </c>
      <c r="X251" s="103">
        <f t="shared" si="95"/>
        <v>0.03847953943200701</v>
      </c>
    </row>
    <row r="252" spans="1:24" s="14" customFormat="1" ht="12.75" hidden="1" outlineLevel="2">
      <c r="A252" s="14" t="s">
        <v>923</v>
      </c>
      <c r="B252" s="14" t="s">
        <v>924</v>
      </c>
      <c r="C252" s="54" t="s">
        <v>1448</v>
      </c>
      <c r="D252" s="15"/>
      <c r="E252" s="15"/>
      <c r="F252" s="15">
        <v>19988.260000000002</v>
      </c>
      <c r="G252" s="15">
        <v>24808.45</v>
      </c>
      <c r="H252" s="90">
        <f t="shared" si="88"/>
        <v>-4820.189999999999</v>
      </c>
      <c r="I252" s="103">
        <f t="shared" si="89"/>
        <v>-0.19429629823709255</v>
      </c>
      <c r="J252" s="104"/>
      <c r="K252" s="15">
        <v>324869.72000000003</v>
      </c>
      <c r="L252" s="15">
        <v>334139.04</v>
      </c>
      <c r="M252" s="90">
        <f t="shared" si="90"/>
        <v>-9269.319999999949</v>
      </c>
      <c r="N252" s="103">
        <f t="shared" si="91"/>
        <v>-0.027740906899115857</v>
      </c>
      <c r="O252" s="104"/>
      <c r="P252" s="15">
        <v>75217.31</v>
      </c>
      <c r="Q252" s="15">
        <v>81260.78</v>
      </c>
      <c r="R252" s="90">
        <f t="shared" si="92"/>
        <v>-6043.470000000001</v>
      </c>
      <c r="S252" s="103">
        <f t="shared" si="93"/>
        <v>-0.0743713018752712</v>
      </c>
      <c r="T252" s="104"/>
      <c r="U252" s="15">
        <v>324869.72000000003</v>
      </c>
      <c r="V252" s="15">
        <v>334139.04</v>
      </c>
      <c r="W252" s="90">
        <f t="shared" si="94"/>
        <v>-9269.319999999949</v>
      </c>
      <c r="X252" s="103">
        <f t="shared" si="95"/>
        <v>-0.027740906899115857</v>
      </c>
    </row>
    <row r="253" spans="1:24" s="14" customFormat="1" ht="12.75" hidden="1" outlineLevel="2">
      <c r="A253" s="14" t="s">
        <v>925</v>
      </c>
      <c r="B253" s="14" t="s">
        <v>926</v>
      </c>
      <c r="C253" s="54" t="s">
        <v>1449</v>
      </c>
      <c r="D253" s="15"/>
      <c r="E253" s="15"/>
      <c r="F253" s="15">
        <v>2825.41</v>
      </c>
      <c r="G253" s="15">
        <v>-2962</v>
      </c>
      <c r="H253" s="90">
        <f t="shared" si="88"/>
        <v>5787.41</v>
      </c>
      <c r="I253" s="103">
        <f t="shared" si="89"/>
        <v>1.9538858879135719</v>
      </c>
      <c r="J253" s="104"/>
      <c r="K253" s="15">
        <v>9828.92</v>
      </c>
      <c r="L253" s="15">
        <v>11962.75</v>
      </c>
      <c r="M253" s="90">
        <f t="shared" si="90"/>
        <v>-2133.83</v>
      </c>
      <c r="N253" s="103">
        <f t="shared" si="91"/>
        <v>-0.17837286577083028</v>
      </c>
      <c r="O253" s="104"/>
      <c r="P253" s="15">
        <v>250.20000000000002</v>
      </c>
      <c r="Q253" s="15">
        <v>-950.89</v>
      </c>
      <c r="R253" s="90">
        <f t="shared" si="92"/>
        <v>1201.09</v>
      </c>
      <c r="S253" s="103">
        <f t="shared" si="93"/>
        <v>1.2631219173616295</v>
      </c>
      <c r="T253" s="104"/>
      <c r="U253" s="15">
        <v>9828.92</v>
      </c>
      <c r="V253" s="15">
        <v>11962.75</v>
      </c>
      <c r="W253" s="90">
        <f t="shared" si="94"/>
        <v>-2133.83</v>
      </c>
      <c r="X253" s="103">
        <f t="shared" si="95"/>
        <v>-0.17837286577083028</v>
      </c>
    </row>
    <row r="254" spans="1:24" s="14" customFormat="1" ht="12.75" hidden="1" outlineLevel="2">
      <c r="A254" s="14" t="s">
        <v>927</v>
      </c>
      <c r="B254" s="14" t="s">
        <v>928</v>
      </c>
      <c r="C254" s="54" t="s">
        <v>1450</v>
      </c>
      <c r="D254" s="15"/>
      <c r="E254" s="15"/>
      <c r="F254" s="15">
        <v>0</v>
      </c>
      <c r="G254" s="15">
        <v>0</v>
      </c>
      <c r="H254" s="90">
        <f t="shared" si="88"/>
        <v>0</v>
      </c>
      <c r="I254" s="103">
        <f t="shared" si="89"/>
        <v>0</v>
      </c>
      <c r="J254" s="104"/>
      <c r="K254" s="15">
        <v>1598.15</v>
      </c>
      <c r="L254" s="15">
        <v>0</v>
      </c>
      <c r="M254" s="90">
        <f t="shared" si="90"/>
        <v>1598.15</v>
      </c>
      <c r="N254" s="103" t="str">
        <f t="shared" si="91"/>
        <v>N.M.</v>
      </c>
      <c r="O254" s="104"/>
      <c r="P254" s="15">
        <v>81.62</v>
      </c>
      <c r="Q254" s="15">
        <v>0</v>
      </c>
      <c r="R254" s="90">
        <f t="shared" si="92"/>
        <v>81.62</v>
      </c>
      <c r="S254" s="103" t="str">
        <f t="shared" si="93"/>
        <v>N.M.</v>
      </c>
      <c r="T254" s="104"/>
      <c r="U254" s="15">
        <v>1598.15</v>
      </c>
      <c r="V254" s="15">
        <v>0</v>
      </c>
      <c r="W254" s="90">
        <f t="shared" si="94"/>
        <v>1598.15</v>
      </c>
      <c r="X254" s="103" t="str">
        <f t="shared" si="95"/>
        <v>N.M.</v>
      </c>
    </row>
    <row r="255" spans="1:24" s="14" customFormat="1" ht="12.75" hidden="1" outlineLevel="2">
      <c r="A255" s="14" t="s">
        <v>929</v>
      </c>
      <c r="B255" s="14" t="s">
        <v>930</v>
      </c>
      <c r="C255" s="54" t="s">
        <v>1451</v>
      </c>
      <c r="D255" s="15"/>
      <c r="E255" s="15"/>
      <c r="F255" s="15">
        <v>64133.91</v>
      </c>
      <c r="G255" s="15">
        <v>45893.91</v>
      </c>
      <c r="H255" s="90">
        <f aca="true" t="shared" si="96" ref="H255:H286">+F255-G255</f>
        <v>18240</v>
      </c>
      <c r="I255" s="103">
        <f aca="true" t="shared" si="97" ref="I255:I286">IF(G255&lt;0,IF(H255=0,0,IF(OR(G255=0,F255=0),"N.M.",IF(ABS(H255/G255)&gt;=10,"N.M.",H255/(-G255)))),IF(H255=0,0,IF(OR(G255=0,F255=0),"N.M.",IF(ABS(H255/G255)&gt;=10,"N.M.",H255/G255))))</f>
        <v>0.3974383529317942</v>
      </c>
      <c r="J255" s="104"/>
      <c r="K255" s="15">
        <v>572859.7000000001</v>
      </c>
      <c r="L255" s="15">
        <v>561859.8</v>
      </c>
      <c r="M255" s="90">
        <f aca="true" t="shared" si="98" ref="M255:M286">+K255-L255</f>
        <v>10999.900000000023</v>
      </c>
      <c r="N255" s="103">
        <f aca="true" t="shared" si="99" ref="N255:N286">IF(L255&lt;0,IF(M255=0,0,IF(OR(L255=0,K255=0),"N.M.",IF(ABS(M255/L255)&gt;=10,"N.M.",M255/(-L255)))),IF(M255=0,0,IF(OR(L255=0,K255=0),"N.M.",IF(ABS(M255/L255)&gt;=10,"N.M.",M255/L255))))</f>
        <v>0.01957765976494496</v>
      </c>
      <c r="O255" s="104"/>
      <c r="P255" s="15">
        <v>142811.26</v>
      </c>
      <c r="Q255" s="15">
        <v>130541.01000000001</v>
      </c>
      <c r="R255" s="90">
        <f aca="true" t="shared" si="100" ref="R255:R286">+P255-Q255</f>
        <v>12270.25</v>
      </c>
      <c r="S255" s="103">
        <f aca="true" t="shared" si="101" ref="S255:S286">IF(Q255&lt;0,IF(R255=0,0,IF(OR(Q255=0,P255=0),"N.M.",IF(ABS(R255/Q255)&gt;=10,"N.M.",R255/(-Q255)))),IF(R255=0,0,IF(OR(Q255=0,P255=0),"N.M.",IF(ABS(R255/Q255)&gt;=10,"N.M.",R255/Q255))))</f>
        <v>0.09399536590072345</v>
      </c>
      <c r="T255" s="104"/>
      <c r="U255" s="15">
        <v>572859.7000000001</v>
      </c>
      <c r="V255" s="15">
        <v>561859.8</v>
      </c>
      <c r="W255" s="90">
        <f aca="true" t="shared" si="102" ref="W255:W286">+U255-V255</f>
        <v>10999.900000000023</v>
      </c>
      <c r="X255" s="103">
        <f aca="true" t="shared" si="103" ref="X255:X286">IF(V255&lt;0,IF(W255=0,0,IF(OR(V255=0,U255=0),"N.M.",IF(ABS(W255/V255)&gt;=10,"N.M.",W255/(-V255)))),IF(W255=0,0,IF(OR(V255=0,U255=0),"N.M.",IF(ABS(W255/V255)&gt;=10,"N.M.",W255/V255))))</f>
        <v>0.01957765976494496</v>
      </c>
    </row>
    <row r="256" spans="1:24" s="14" customFormat="1" ht="12.75" hidden="1" outlineLevel="2">
      <c r="A256" s="14" t="s">
        <v>931</v>
      </c>
      <c r="B256" s="14" t="s">
        <v>932</v>
      </c>
      <c r="C256" s="54" t="s">
        <v>1452</v>
      </c>
      <c r="D256" s="15"/>
      <c r="E256" s="15"/>
      <c r="F256" s="15">
        <v>4412.6900000000005</v>
      </c>
      <c r="G256" s="15">
        <v>5144.2</v>
      </c>
      <c r="H256" s="90">
        <f t="shared" si="96"/>
        <v>-731.5099999999993</v>
      </c>
      <c r="I256" s="103">
        <f t="shared" si="97"/>
        <v>-0.14220092531394568</v>
      </c>
      <c r="J256" s="104"/>
      <c r="K256" s="15">
        <v>42839.13</v>
      </c>
      <c r="L256" s="15">
        <v>47573.99</v>
      </c>
      <c r="M256" s="90">
        <f t="shared" si="98"/>
        <v>-4734.860000000001</v>
      </c>
      <c r="N256" s="103">
        <f t="shared" si="99"/>
        <v>-0.09952623271665885</v>
      </c>
      <c r="O256" s="104"/>
      <c r="P256" s="15">
        <v>9320.65</v>
      </c>
      <c r="Q256" s="15">
        <v>14681.83</v>
      </c>
      <c r="R256" s="90">
        <f t="shared" si="100"/>
        <v>-5361.18</v>
      </c>
      <c r="S256" s="103">
        <f t="shared" si="101"/>
        <v>-0.36515747696302164</v>
      </c>
      <c r="T256" s="104"/>
      <c r="U256" s="15">
        <v>42839.13</v>
      </c>
      <c r="V256" s="15">
        <v>47573.99</v>
      </c>
      <c r="W256" s="90">
        <f t="shared" si="102"/>
        <v>-4734.860000000001</v>
      </c>
      <c r="X256" s="103">
        <f t="shared" si="103"/>
        <v>-0.09952623271665885</v>
      </c>
    </row>
    <row r="257" spans="1:24" s="14" customFormat="1" ht="12.75" hidden="1" outlineLevel="2">
      <c r="A257" s="14" t="s">
        <v>933</v>
      </c>
      <c r="B257" s="14" t="s">
        <v>934</v>
      </c>
      <c r="C257" s="54" t="s">
        <v>1453</v>
      </c>
      <c r="D257" s="15"/>
      <c r="E257" s="15"/>
      <c r="F257" s="15">
        <v>14448.78</v>
      </c>
      <c r="G257" s="15">
        <v>2323.11</v>
      </c>
      <c r="H257" s="90">
        <f t="shared" si="96"/>
        <v>12125.67</v>
      </c>
      <c r="I257" s="103">
        <f t="shared" si="97"/>
        <v>5.219584952929478</v>
      </c>
      <c r="J257" s="104"/>
      <c r="K257" s="15">
        <v>64432.33</v>
      </c>
      <c r="L257" s="15">
        <v>45343.48</v>
      </c>
      <c r="M257" s="90">
        <f t="shared" si="98"/>
        <v>19088.85</v>
      </c>
      <c r="N257" s="103">
        <f t="shared" si="99"/>
        <v>0.4209833475507393</v>
      </c>
      <c r="O257" s="104"/>
      <c r="P257" s="15">
        <v>25815.350000000002</v>
      </c>
      <c r="Q257" s="15">
        <v>11857.79</v>
      </c>
      <c r="R257" s="90">
        <f t="shared" si="100"/>
        <v>13957.560000000001</v>
      </c>
      <c r="S257" s="103">
        <f t="shared" si="101"/>
        <v>1.1770793714511727</v>
      </c>
      <c r="T257" s="104"/>
      <c r="U257" s="15">
        <v>64432.33</v>
      </c>
      <c r="V257" s="15">
        <v>45343.48</v>
      </c>
      <c r="W257" s="90">
        <f t="shared" si="102"/>
        <v>19088.85</v>
      </c>
      <c r="X257" s="103">
        <f t="shared" si="103"/>
        <v>0.4209833475507393</v>
      </c>
    </row>
    <row r="258" spans="1:24" s="14" customFormat="1" ht="12.75" hidden="1" outlineLevel="2">
      <c r="A258" s="14" t="s">
        <v>935</v>
      </c>
      <c r="B258" s="14" t="s">
        <v>936</v>
      </c>
      <c r="C258" s="54" t="s">
        <v>1454</v>
      </c>
      <c r="D258" s="15"/>
      <c r="E258" s="15"/>
      <c r="F258" s="15">
        <v>54713.82</v>
      </c>
      <c r="G258" s="15">
        <v>45580.62</v>
      </c>
      <c r="H258" s="90">
        <f t="shared" si="96"/>
        <v>9133.199999999997</v>
      </c>
      <c r="I258" s="103">
        <f t="shared" si="97"/>
        <v>0.20037463290319432</v>
      </c>
      <c r="J258" s="104"/>
      <c r="K258" s="15">
        <v>537318.9</v>
      </c>
      <c r="L258" s="15">
        <v>532666.7</v>
      </c>
      <c r="M258" s="90">
        <f t="shared" si="98"/>
        <v>4652.20000000007</v>
      </c>
      <c r="N258" s="103">
        <f t="shared" si="99"/>
        <v>0.008733791693755344</v>
      </c>
      <c r="O258" s="104"/>
      <c r="P258" s="15">
        <v>139444.17</v>
      </c>
      <c r="Q258" s="15">
        <v>131561.62</v>
      </c>
      <c r="R258" s="90">
        <f t="shared" si="100"/>
        <v>7882.5500000000175</v>
      </c>
      <c r="S258" s="103">
        <f t="shared" si="101"/>
        <v>0.059915270122091975</v>
      </c>
      <c r="T258" s="104"/>
      <c r="U258" s="15">
        <v>537318.9</v>
      </c>
      <c r="V258" s="15">
        <v>532666.7</v>
      </c>
      <c r="W258" s="90">
        <f t="shared" si="102"/>
        <v>4652.20000000007</v>
      </c>
      <c r="X258" s="103">
        <f t="shared" si="103"/>
        <v>0.008733791693755344</v>
      </c>
    </row>
    <row r="259" spans="1:24" s="14" customFormat="1" ht="12.75" hidden="1" outlineLevel="2">
      <c r="A259" s="14" t="s">
        <v>937</v>
      </c>
      <c r="B259" s="14" t="s">
        <v>938</v>
      </c>
      <c r="C259" s="54" t="s">
        <v>1455</v>
      </c>
      <c r="D259" s="15"/>
      <c r="E259" s="15"/>
      <c r="F259" s="15">
        <v>247625.69</v>
      </c>
      <c r="G259" s="15">
        <v>272206.94</v>
      </c>
      <c r="H259" s="90">
        <f t="shared" si="96"/>
        <v>-24581.25</v>
      </c>
      <c r="I259" s="103">
        <f t="shared" si="97"/>
        <v>-0.09030353891785418</v>
      </c>
      <c r="J259" s="104"/>
      <c r="K259" s="15">
        <v>2712406.83</v>
      </c>
      <c r="L259" s="15">
        <v>2408302.4</v>
      </c>
      <c r="M259" s="90">
        <f t="shared" si="98"/>
        <v>304104.43000000017</v>
      </c>
      <c r="N259" s="103">
        <f t="shared" si="99"/>
        <v>0.1262733575318449</v>
      </c>
      <c r="O259" s="104"/>
      <c r="P259" s="15">
        <v>641788.17</v>
      </c>
      <c r="Q259" s="15">
        <v>684595.66</v>
      </c>
      <c r="R259" s="90">
        <f t="shared" si="100"/>
        <v>-42807.48999999999</v>
      </c>
      <c r="S259" s="103">
        <f t="shared" si="101"/>
        <v>-0.06252959593696517</v>
      </c>
      <c r="T259" s="104"/>
      <c r="U259" s="15">
        <v>2712406.83</v>
      </c>
      <c r="V259" s="15">
        <v>2408302.4</v>
      </c>
      <c r="W259" s="90">
        <f t="shared" si="102"/>
        <v>304104.43000000017</v>
      </c>
      <c r="X259" s="103">
        <f t="shared" si="103"/>
        <v>0.1262733575318449</v>
      </c>
    </row>
    <row r="260" spans="1:24" s="14" customFormat="1" ht="12.75" hidden="1" outlineLevel="2">
      <c r="A260" s="14" t="s">
        <v>939</v>
      </c>
      <c r="B260" s="14" t="s">
        <v>940</v>
      </c>
      <c r="C260" s="54" t="s">
        <v>1456</v>
      </c>
      <c r="D260" s="15"/>
      <c r="E260" s="15"/>
      <c r="F260" s="15">
        <v>3665.44</v>
      </c>
      <c r="G260" s="15">
        <v>2968.4500000000003</v>
      </c>
      <c r="H260" s="90">
        <f t="shared" si="96"/>
        <v>696.9899999999998</v>
      </c>
      <c r="I260" s="103">
        <f t="shared" si="97"/>
        <v>0.23479930603513607</v>
      </c>
      <c r="J260" s="104"/>
      <c r="K260" s="15">
        <v>42555.950000000004</v>
      </c>
      <c r="L260" s="15">
        <v>33225.21</v>
      </c>
      <c r="M260" s="90">
        <f t="shared" si="98"/>
        <v>9330.740000000005</v>
      </c>
      <c r="N260" s="103">
        <f t="shared" si="99"/>
        <v>0.2808331384511943</v>
      </c>
      <c r="O260" s="104"/>
      <c r="P260" s="15">
        <v>10879.87</v>
      </c>
      <c r="Q260" s="15">
        <v>10167.9</v>
      </c>
      <c r="R260" s="90">
        <f t="shared" si="100"/>
        <v>711.9700000000012</v>
      </c>
      <c r="S260" s="103">
        <f t="shared" si="101"/>
        <v>0.07002134167330533</v>
      </c>
      <c r="T260" s="104"/>
      <c r="U260" s="15">
        <v>42555.950000000004</v>
      </c>
      <c r="V260" s="15">
        <v>33225.21</v>
      </c>
      <c r="W260" s="90">
        <f t="shared" si="102"/>
        <v>9330.740000000005</v>
      </c>
      <c r="X260" s="103">
        <f t="shared" si="103"/>
        <v>0.2808331384511943</v>
      </c>
    </row>
    <row r="261" spans="1:24" s="14" customFormat="1" ht="12.75" hidden="1" outlineLevel="2">
      <c r="A261" s="14" t="s">
        <v>941</v>
      </c>
      <c r="B261" s="14" t="s">
        <v>942</v>
      </c>
      <c r="C261" s="54" t="s">
        <v>1457</v>
      </c>
      <c r="D261" s="15"/>
      <c r="E261" s="15"/>
      <c r="F261" s="15">
        <v>57329.53</v>
      </c>
      <c r="G261" s="15">
        <v>73235.49</v>
      </c>
      <c r="H261" s="90">
        <f t="shared" si="96"/>
        <v>-15905.960000000006</v>
      </c>
      <c r="I261" s="103">
        <f t="shared" si="97"/>
        <v>-0.21718923434526083</v>
      </c>
      <c r="J261" s="104"/>
      <c r="K261" s="15">
        <v>741820.84</v>
      </c>
      <c r="L261" s="15">
        <v>639768.31</v>
      </c>
      <c r="M261" s="90">
        <f t="shared" si="98"/>
        <v>102052.52999999991</v>
      </c>
      <c r="N261" s="103">
        <f t="shared" si="99"/>
        <v>0.15951482498406322</v>
      </c>
      <c r="O261" s="104"/>
      <c r="P261" s="15">
        <v>234640.15</v>
      </c>
      <c r="Q261" s="15">
        <v>198919.44</v>
      </c>
      <c r="R261" s="90">
        <f t="shared" si="100"/>
        <v>35720.70999999999</v>
      </c>
      <c r="S261" s="103">
        <f t="shared" si="101"/>
        <v>0.17957375106223902</v>
      </c>
      <c r="T261" s="104"/>
      <c r="U261" s="15">
        <v>741820.84</v>
      </c>
      <c r="V261" s="15">
        <v>639768.31</v>
      </c>
      <c r="W261" s="90">
        <f t="shared" si="102"/>
        <v>102052.52999999991</v>
      </c>
      <c r="X261" s="103">
        <f t="shared" si="103"/>
        <v>0.15951482498406322</v>
      </c>
    </row>
    <row r="262" spans="1:24" s="14" customFormat="1" ht="12.75" hidden="1" outlineLevel="2">
      <c r="A262" s="14" t="s">
        <v>943</v>
      </c>
      <c r="B262" s="14" t="s">
        <v>944</v>
      </c>
      <c r="C262" s="54" t="s">
        <v>1458</v>
      </c>
      <c r="D262" s="15"/>
      <c r="E262" s="15"/>
      <c r="F262" s="15">
        <v>13747.28</v>
      </c>
      <c r="G262" s="15">
        <v>10534.210000000001</v>
      </c>
      <c r="H262" s="90">
        <f t="shared" si="96"/>
        <v>3213.0699999999997</v>
      </c>
      <c r="I262" s="103">
        <f t="shared" si="97"/>
        <v>0.3050129055714666</v>
      </c>
      <c r="J262" s="104"/>
      <c r="K262" s="15">
        <v>128947.08</v>
      </c>
      <c r="L262" s="15">
        <v>128060.56</v>
      </c>
      <c r="M262" s="90">
        <f t="shared" si="98"/>
        <v>886.5200000000041</v>
      </c>
      <c r="N262" s="103">
        <f t="shared" si="99"/>
        <v>0.0069226622154393526</v>
      </c>
      <c r="O262" s="104"/>
      <c r="P262" s="15">
        <v>30583.33</v>
      </c>
      <c r="Q262" s="15">
        <v>31636.91</v>
      </c>
      <c r="R262" s="90">
        <f t="shared" si="100"/>
        <v>-1053.579999999998</v>
      </c>
      <c r="S262" s="103">
        <f t="shared" si="101"/>
        <v>-0.03330224095842477</v>
      </c>
      <c r="T262" s="104"/>
      <c r="U262" s="15">
        <v>128947.08</v>
      </c>
      <c r="V262" s="15">
        <v>128060.56</v>
      </c>
      <c r="W262" s="90">
        <f t="shared" si="102"/>
        <v>886.5200000000041</v>
      </c>
      <c r="X262" s="103">
        <f t="shared" si="103"/>
        <v>0.0069226622154393526</v>
      </c>
    </row>
    <row r="263" spans="1:24" s="14" customFormat="1" ht="12.75" hidden="1" outlineLevel="2">
      <c r="A263" s="14" t="s">
        <v>945</v>
      </c>
      <c r="B263" s="14" t="s">
        <v>946</v>
      </c>
      <c r="C263" s="54" t="s">
        <v>1459</v>
      </c>
      <c r="D263" s="15"/>
      <c r="E263" s="15"/>
      <c r="F263" s="15">
        <v>8789.79</v>
      </c>
      <c r="G263" s="15">
        <v>7313.29</v>
      </c>
      <c r="H263" s="90">
        <f t="shared" si="96"/>
        <v>1476.500000000001</v>
      </c>
      <c r="I263" s="103">
        <f t="shared" si="97"/>
        <v>0.20189271859860622</v>
      </c>
      <c r="J263" s="104"/>
      <c r="K263" s="15">
        <v>108054.97</v>
      </c>
      <c r="L263" s="15">
        <v>96259.26</v>
      </c>
      <c r="M263" s="90">
        <f t="shared" si="98"/>
        <v>11795.710000000006</v>
      </c>
      <c r="N263" s="103">
        <f t="shared" si="99"/>
        <v>0.12254104176574812</v>
      </c>
      <c r="O263" s="104"/>
      <c r="P263" s="15">
        <v>28321.62</v>
      </c>
      <c r="Q263" s="15">
        <v>24692.66</v>
      </c>
      <c r="R263" s="90">
        <f t="shared" si="100"/>
        <v>3628.959999999999</v>
      </c>
      <c r="S263" s="103">
        <f t="shared" si="101"/>
        <v>0.1469651305286672</v>
      </c>
      <c r="T263" s="104"/>
      <c r="U263" s="15">
        <v>108054.97</v>
      </c>
      <c r="V263" s="15">
        <v>96259.26</v>
      </c>
      <c r="W263" s="90">
        <f t="shared" si="102"/>
        <v>11795.710000000006</v>
      </c>
      <c r="X263" s="103">
        <f t="shared" si="103"/>
        <v>0.12254104176574812</v>
      </c>
    </row>
    <row r="264" spans="1:24" s="14" customFormat="1" ht="12.75" hidden="1" outlineLevel="2">
      <c r="A264" s="14" t="s">
        <v>947</v>
      </c>
      <c r="B264" s="14" t="s">
        <v>948</v>
      </c>
      <c r="C264" s="54" t="s">
        <v>1460</v>
      </c>
      <c r="D264" s="15"/>
      <c r="E264" s="15"/>
      <c r="F264" s="15">
        <v>79036.43000000001</v>
      </c>
      <c r="G264" s="15">
        <v>71485.94</v>
      </c>
      <c r="H264" s="90">
        <f t="shared" si="96"/>
        <v>7550.490000000005</v>
      </c>
      <c r="I264" s="103">
        <f t="shared" si="97"/>
        <v>0.10562202861150045</v>
      </c>
      <c r="J264" s="104"/>
      <c r="K264" s="15">
        <v>913967.54</v>
      </c>
      <c r="L264" s="15">
        <v>1007828.67</v>
      </c>
      <c r="M264" s="90">
        <f t="shared" si="98"/>
        <v>-93861.13</v>
      </c>
      <c r="N264" s="103">
        <f t="shared" si="99"/>
        <v>-0.09313203007015071</v>
      </c>
      <c r="O264" s="104"/>
      <c r="P264" s="15">
        <v>246004.15</v>
      </c>
      <c r="Q264" s="15">
        <v>258449.86000000002</v>
      </c>
      <c r="R264" s="90">
        <f t="shared" si="100"/>
        <v>-12445.710000000021</v>
      </c>
      <c r="S264" s="103">
        <f t="shared" si="101"/>
        <v>-0.04815522051356507</v>
      </c>
      <c r="T264" s="104"/>
      <c r="U264" s="15">
        <v>913967.54</v>
      </c>
      <c r="V264" s="15">
        <v>1007828.67</v>
      </c>
      <c r="W264" s="90">
        <f t="shared" si="102"/>
        <v>-93861.13</v>
      </c>
      <c r="X264" s="103">
        <f t="shared" si="103"/>
        <v>-0.09313203007015071</v>
      </c>
    </row>
    <row r="265" spans="1:24" s="14" customFormat="1" ht="12.75" hidden="1" outlineLevel="2">
      <c r="A265" s="14" t="s">
        <v>949</v>
      </c>
      <c r="B265" s="14" t="s">
        <v>950</v>
      </c>
      <c r="C265" s="54" t="s">
        <v>1461</v>
      </c>
      <c r="D265" s="15"/>
      <c r="E265" s="15"/>
      <c r="F265" s="15">
        <v>52273</v>
      </c>
      <c r="G265" s="15">
        <v>46626.090000000004</v>
      </c>
      <c r="H265" s="90">
        <f t="shared" si="96"/>
        <v>5646.909999999996</v>
      </c>
      <c r="I265" s="103">
        <f t="shared" si="97"/>
        <v>0.12111051988275225</v>
      </c>
      <c r="J265" s="104"/>
      <c r="K265" s="15">
        <v>587706.43</v>
      </c>
      <c r="L265" s="15">
        <v>475393.81</v>
      </c>
      <c r="M265" s="90">
        <f t="shared" si="98"/>
        <v>112312.62000000005</v>
      </c>
      <c r="N265" s="103">
        <f t="shared" si="99"/>
        <v>0.23625175094307613</v>
      </c>
      <c r="O265" s="104"/>
      <c r="P265" s="15">
        <v>160051.92</v>
      </c>
      <c r="Q265" s="15">
        <v>142288.78</v>
      </c>
      <c r="R265" s="90">
        <f t="shared" si="100"/>
        <v>17763.140000000014</v>
      </c>
      <c r="S265" s="103">
        <f t="shared" si="101"/>
        <v>0.12483865558479042</v>
      </c>
      <c r="T265" s="104"/>
      <c r="U265" s="15">
        <v>587706.43</v>
      </c>
      <c r="V265" s="15">
        <v>475393.81</v>
      </c>
      <c r="W265" s="90">
        <f t="shared" si="102"/>
        <v>112312.62000000005</v>
      </c>
      <c r="X265" s="103">
        <f t="shared" si="103"/>
        <v>0.23625175094307613</v>
      </c>
    </row>
    <row r="266" spans="1:24" s="14" customFormat="1" ht="12.75" hidden="1" outlineLevel="2">
      <c r="A266" s="14" t="s">
        <v>951</v>
      </c>
      <c r="B266" s="14" t="s">
        <v>952</v>
      </c>
      <c r="C266" s="54" t="s">
        <v>1462</v>
      </c>
      <c r="D266" s="15"/>
      <c r="E266" s="15"/>
      <c r="F266" s="15">
        <v>16697.31</v>
      </c>
      <c r="G266" s="15">
        <v>13348.65</v>
      </c>
      <c r="H266" s="90">
        <f t="shared" si="96"/>
        <v>3348.6600000000017</v>
      </c>
      <c r="I266" s="103">
        <f t="shared" si="97"/>
        <v>0.25086132305514053</v>
      </c>
      <c r="J266" s="104"/>
      <c r="K266" s="15">
        <v>152725.73</v>
      </c>
      <c r="L266" s="15">
        <v>143398.13</v>
      </c>
      <c r="M266" s="90">
        <f t="shared" si="98"/>
        <v>9327.600000000006</v>
      </c>
      <c r="N266" s="103">
        <f t="shared" si="99"/>
        <v>0.06504687334486164</v>
      </c>
      <c r="O266" s="104"/>
      <c r="P266" s="15">
        <v>39213.74</v>
      </c>
      <c r="Q266" s="15">
        <v>37350.63</v>
      </c>
      <c r="R266" s="90">
        <f t="shared" si="100"/>
        <v>1863.1100000000006</v>
      </c>
      <c r="S266" s="103">
        <f t="shared" si="101"/>
        <v>0.049881621809324254</v>
      </c>
      <c r="T266" s="104"/>
      <c r="U266" s="15">
        <v>152725.73</v>
      </c>
      <c r="V266" s="15">
        <v>143398.13</v>
      </c>
      <c r="W266" s="90">
        <f t="shared" si="102"/>
        <v>9327.600000000006</v>
      </c>
      <c r="X266" s="103">
        <f t="shared" si="103"/>
        <v>0.06504687334486164</v>
      </c>
    </row>
    <row r="267" spans="1:24" s="14" customFormat="1" ht="12.75" hidden="1" outlineLevel="2">
      <c r="A267" s="14" t="s">
        <v>953</v>
      </c>
      <c r="B267" s="14" t="s">
        <v>954</v>
      </c>
      <c r="C267" s="54" t="s">
        <v>1463</v>
      </c>
      <c r="D267" s="15"/>
      <c r="E267" s="15"/>
      <c r="F267" s="15">
        <v>4680.99</v>
      </c>
      <c r="G267" s="15">
        <v>-0.51</v>
      </c>
      <c r="H267" s="90">
        <f t="shared" si="96"/>
        <v>4681.5</v>
      </c>
      <c r="I267" s="103" t="str">
        <f t="shared" si="97"/>
        <v>N.M.</v>
      </c>
      <c r="J267" s="104"/>
      <c r="K267" s="15">
        <v>14448.61</v>
      </c>
      <c r="L267" s="15">
        <v>10208.17</v>
      </c>
      <c r="M267" s="90">
        <f t="shared" si="98"/>
        <v>4240.4400000000005</v>
      </c>
      <c r="N267" s="103">
        <f t="shared" si="99"/>
        <v>0.4153966871633212</v>
      </c>
      <c r="O267" s="104"/>
      <c r="P267" s="15">
        <v>-18003.66</v>
      </c>
      <c r="Q267" s="15">
        <v>955.08</v>
      </c>
      <c r="R267" s="90">
        <f t="shared" si="100"/>
        <v>-18958.74</v>
      </c>
      <c r="S267" s="103" t="str">
        <f t="shared" si="101"/>
        <v>N.M.</v>
      </c>
      <c r="T267" s="104"/>
      <c r="U267" s="15">
        <v>14448.61</v>
      </c>
      <c r="V267" s="15">
        <v>10208.17</v>
      </c>
      <c r="W267" s="90">
        <f t="shared" si="102"/>
        <v>4240.4400000000005</v>
      </c>
      <c r="X267" s="103">
        <f t="shared" si="103"/>
        <v>0.4153966871633212</v>
      </c>
    </row>
    <row r="268" spans="1:24" s="14" customFormat="1" ht="12.75" hidden="1" outlineLevel="2">
      <c r="A268" s="14" t="s">
        <v>955</v>
      </c>
      <c r="B268" s="14" t="s">
        <v>956</v>
      </c>
      <c r="C268" s="54" t="s">
        <v>1464</v>
      </c>
      <c r="D268" s="15"/>
      <c r="E268" s="15"/>
      <c r="F268" s="15">
        <v>4601.2</v>
      </c>
      <c r="G268" s="15">
        <v>6015.71</v>
      </c>
      <c r="H268" s="90">
        <f t="shared" si="96"/>
        <v>-1414.5100000000002</v>
      </c>
      <c r="I268" s="103">
        <f t="shared" si="97"/>
        <v>-0.2351360022341503</v>
      </c>
      <c r="J268" s="104"/>
      <c r="K268" s="15">
        <v>87534.76</v>
      </c>
      <c r="L268" s="15">
        <v>30730.18</v>
      </c>
      <c r="M268" s="90">
        <f t="shared" si="98"/>
        <v>56804.579999999994</v>
      </c>
      <c r="N268" s="103">
        <f t="shared" si="99"/>
        <v>1.848494867260784</v>
      </c>
      <c r="O268" s="104"/>
      <c r="P268" s="15">
        <v>58832.39</v>
      </c>
      <c r="Q268" s="15">
        <v>13120</v>
      </c>
      <c r="R268" s="90">
        <f t="shared" si="100"/>
        <v>45712.39</v>
      </c>
      <c r="S268" s="103">
        <f t="shared" si="101"/>
        <v>3.4841760670731707</v>
      </c>
      <c r="T268" s="104"/>
      <c r="U268" s="15">
        <v>87534.76</v>
      </c>
      <c r="V268" s="15">
        <v>30730.18</v>
      </c>
      <c r="W268" s="90">
        <f t="shared" si="102"/>
        <v>56804.579999999994</v>
      </c>
      <c r="X268" s="103">
        <f t="shared" si="103"/>
        <v>1.848494867260784</v>
      </c>
    </row>
    <row r="269" spans="1:24" s="14" customFormat="1" ht="12.75" hidden="1" outlineLevel="2">
      <c r="A269" s="14" t="s">
        <v>957</v>
      </c>
      <c r="B269" s="14" t="s">
        <v>958</v>
      </c>
      <c r="C269" s="54" t="s">
        <v>1465</v>
      </c>
      <c r="D269" s="15"/>
      <c r="E269" s="15"/>
      <c r="F269" s="15">
        <v>27336.24</v>
      </c>
      <c r="G269" s="15">
        <v>28582.940000000002</v>
      </c>
      <c r="H269" s="90">
        <f t="shared" si="96"/>
        <v>-1246.7000000000007</v>
      </c>
      <c r="I269" s="103">
        <f t="shared" si="97"/>
        <v>-0.04361692674021639</v>
      </c>
      <c r="J269" s="104"/>
      <c r="K269" s="15">
        <v>327503.55</v>
      </c>
      <c r="L269" s="15">
        <v>259281.99000000002</v>
      </c>
      <c r="M269" s="90">
        <f t="shared" si="98"/>
        <v>68221.55999999997</v>
      </c>
      <c r="N269" s="103">
        <f t="shared" si="99"/>
        <v>0.26311723386572267</v>
      </c>
      <c r="O269" s="104"/>
      <c r="P269" s="15">
        <v>82127.54000000001</v>
      </c>
      <c r="Q269" s="15">
        <v>80941.86</v>
      </c>
      <c r="R269" s="90">
        <f t="shared" si="100"/>
        <v>1185.6800000000076</v>
      </c>
      <c r="S269" s="103">
        <f t="shared" si="101"/>
        <v>0.014648539087191813</v>
      </c>
      <c r="T269" s="104"/>
      <c r="U269" s="15">
        <v>327503.55</v>
      </c>
      <c r="V269" s="15">
        <v>259281.99000000002</v>
      </c>
      <c r="W269" s="90">
        <f t="shared" si="102"/>
        <v>68221.55999999997</v>
      </c>
      <c r="X269" s="103">
        <f t="shared" si="103"/>
        <v>0.26311723386572267</v>
      </c>
    </row>
    <row r="270" spans="1:24" s="14" customFormat="1" ht="12.75" hidden="1" outlineLevel="2">
      <c r="A270" s="14" t="s">
        <v>959</v>
      </c>
      <c r="B270" s="14" t="s">
        <v>960</v>
      </c>
      <c r="C270" s="54" t="s">
        <v>1466</v>
      </c>
      <c r="D270" s="15"/>
      <c r="E270" s="15"/>
      <c r="F270" s="15">
        <v>109.28</v>
      </c>
      <c r="G270" s="15">
        <v>44.31</v>
      </c>
      <c r="H270" s="90">
        <f t="shared" si="96"/>
        <v>64.97</v>
      </c>
      <c r="I270" s="103">
        <f t="shared" si="97"/>
        <v>1.4662604378244188</v>
      </c>
      <c r="J270" s="104"/>
      <c r="K270" s="15">
        <v>2018.21</v>
      </c>
      <c r="L270" s="15">
        <v>2476.12</v>
      </c>
      <c r="M270" s="90">
        <f t="shared" si="98"/>
        <v>-457.90999999999985</v>
      </c>
      <c r="N270" s="103">
        <f t="shared" si="99"/>
        <v>-0.18493045571297023</v>
      </c>
      <c r="O270" s="104"/>
      <c r="P270" s="15">
        <v>299.2</v>
      </c>
      <c r="Q270" s="15">
        <v>147</v>
      </c>
      <c r="R270" s="90">
        <f t="shared" si="100"/>
        <v>152.2</v>
      </c>
      <c r="S270" s="103">
        <f t="shared" si="101"/>
        <v>1.0353741496598639</v>
      </c>
      <c r="T270" s="104"/>
      <c r="U270" s="15">
        <v>2018.21</v>
      </c>
      <c r="V270" s="15">
        <v>2476.12</v>
      </c>
      <c r="W270" s="90">
        <f t="shared" si="102"/>
        <v>-457.90999999999985</v>
      </c>
      <c r="X270" s="103">
        <f t="shared" si="103"/>
        <v>-0.18493045571297023</v>
      </c>
    </row>
    <row r="271" spans="1:24" s="14" customFormat="1" ht="12.75" hidden="1" outlineLevel="2">
      <c r="A271" s="14" t="s">
        <v>961</v>
      </c>
      <c r="B271" s="14" t="s">
        <v>962</v>
      </c>
      <c r="C271" s="54" t="s">
        <v>1467</v>
      </c>
      <c r="D271" s="15"/>
      <c r="E271" s="15"/>
      <c r="F271" s="15">
        <v>44783.35</v>
      </c>
      <c r="G271" s="15">
        <v>47166.24</v>
      </c>
      <c r="H271" s="90">
        <f t="shared" si="96"/>
        <v>-2382.8899999999994</v>
      </c>
      <c r="I271" s="103">
        <f t="shared" si="97"/>
        <v>-0.05052109305299722</v>
      </c>
      <c r="J271" s="104"/>
      <c r="K271" s="15">
        <v>509400.67</v>
      </c>
      <c r="L271" s="15">
        <v>482959.22000000003</v>
      </c>
      <c r="M271" s="90">
        <f t="shared" si="98"/>
        <v>26441.449999999953</v>
      </c>
      <c r="N271" s="103">
        <f t="shared" si="99"/>
        <v>0.054748825377016204</v>
      </c>
      <c r="O271" s="104"/>
      <c r="P271" s="15">
        <v>128407.61</v>
      </c>
      <c r="Q271" s="15">
        <v>138920.65</v>
      </c>
      <c r="R271" s="90">
        <f t="shared" si="100"/>
        <v>-10513.039999999994</v>
      </c>
      <c r="S271" s="103">
        <f t="shared" si="101"/>
        <v>-0.07567658227916436</v>
      </c>
      <c r="T271" s="104"/>
      <c r="U271" s="15">
        <v>509400.67</v>
      </c>
      <c r="V271" s="15">
        <v>482959.22000000003</v>
      </c>
      <c r="W271" s="90">
        <f t="shared" si="102"/>
        <v>26441.449999999953</v>
      </c>
      <c r="X271" s="103">
        <f t="shared" si="103"/>
        <v>0.054748825377016204</v>
      </c>
    </row>
    <row r="272" spans="1:24" s="14" customFormat="1" ht="12.75" hidden="1" outlineLevel="2">
      <c r="A272" s="14" t="s">
        <v>963</v>
      </c>
      <c r="B272" s="14" t="s">
        <v>964</v>
      </c>
      <c r="C272" s="54" t="s">
        <v>1468</v>
      </c>
      <c r="D272" s="15"/>
      <c r="E272" s="15"/>
      <c r="F272" s="15">
        <v>0</v>
      </c>
      <c r="G272" s="15">
        <v>0</v>
      </c>
      <c r="H272" s="90">
        <f t="shared" si="96"/>
        <v>0</v>
      </c>
      <c r="I272" s="103">
        <f t="shared" si="97"/>
        <v>0</v>
      </c>
      <c r="J272" s="104"/>
      <c r="K272" s="15">
        <v>742.5</v>
      </c>
      <c r="L272" s="15">
        <v>0</v>
      </c>
      <c r="M272" s="90">
        <f t="shared" si="98"/>
        <v>742.5</v>
      </c>
      <c r="N272" s="103" t="str">
        <f t="shared" si="99"/>
        <v>N.M.</v>
      </c>
      <c r="O272" s="104"/>
      <c r="P272" s="15">
        <v>742.5</v>
      </c>
      <c r="Q272" s="15">
        <v>0</v>
      </c>
      <c r="R272" s="90">
        <f t="shared" si="100"/>
        <v>742.5</v>
      </c>
      <c r="S272" s="103" t="str">
        <f t="shared" si="101"/>
        <v>N.M.</v>
      </c>
      <c r="T272" s="104"/>
      <c r="U272" s="15">
        <v>742.5</v>
      </c>
      <c r="V272" s="15">
        <v>0</v>
      </c>
      <c r="W272" s="90">
        <f t="shared" si="102"/>
        <v>742.5</v>
      </c>
      <c r="X272" s="103" t="str">
        <f t="shared" si="103"/>
        <v>N.M.</v>
      </c>
    </row>
    <row r="273" spans="1:24" s="14" customFormat="1" ht="12.75" hidden="1" outlineLevel="2">
      <c r="A273" s="14" t="s">
        <v>965</v>
      </c>
      <c r="B273" s="14" t="s">
        <v>966</v>
      </c>
      <c r="C273" s="54" t="s">
        <v>1469</v>
      </c>
      <c r="D273" s="15"/>
      <c r="E273" s="15"/>
      <c r="F273" s="15">
        <v>174125.94</v>
      </c>
      <c r="G273" s="15">
        <v>325440.76</v>
      </c>
      <c r="H273" s="90">
        <f t="shared" si="96"/>
        <v>-151314.82</v>
      </c>
      <c r="I273" s="103">
        <f t="shared" si="97"/>
        <v>-0.4649534987565786</v>
      </c>
      <c r="J273" s="104"/>
      <c r="K273" s="15">
        <v>2484940.21</v>
      </c>
      <c r="L273" s="15">
        <v>1820886.7000000002</v>
      </c>
      <c r="M273" s="90">
        <f t="shared" si="98"/>
        <v>664053.5099999998</v>
      </c>
      <c r="N273" s="103">
        <f t="shared" si="99"/>
        <v>0.36468689128214277</v>
      </c>
      <c r="O273" s="104"/>
      <c r="P273" s="15">
        <v>438542.43</v>
      </c>
      <c r="Q273" s="15">
        <v>707181.92</v>
      </c>
      <c r="R273" s="90">
        <f t="shared" si="100"/>
        <v>-268639.49000000005</v>
      </c>
      <c r="S273" s="103">
        <f t="shared" si="101"/>
        <v>-0.3798732439313494</v>
      </c>
      <c r="T273" s="104"/>
      <c r="U273" s="15">
        <v>2484940.21</v>
      </c>
      <c r="V273" s="15">
        <v>1820886.7000000002</v>
      </c>
      <c r="W273" s="90">
        <f t="shared" si="102"/>
        <v>664053.5099999998</v>
      </c>
      <c r="X273" s="103">
        <f t="shared" si="103"/>
        <v>0.36468689128214277</v>
      </c>
    </row>
    <row r="274" spans="1:24" s="14" customFormat="1" ht="12.75" hidden="1" outlineLevel="2">
      <c r="A274" s="14" t="s">
        <v>967</v>
      </c>
      <c r="B274" s="14" t="s">
        <v>968</v>
      </c>
      <c r="C274" s="54" t="s">
        <v>1470</v>
      </c>
      <c r="D274" s="15"/>
      <c r="E274" s="15"/>
      <c r="F274" s="15">
        <v>54349.06</v>
      </c>
      <c r="G274" s="15">
        <v>6301.03</v>
      </c>
      <c r="H274" s="90">
        <f t="shared" si="96"/>
        <v>48048.03</v>
      </c>
      <c r="I274" s="103">
        <f t="shared" si="97"/>
        <v>7.625424732146967</v>
      </c>
      <c r="J274" s="104"/>
      <c r="K274" s="15">
        <v>187053.78</v>
      </c>
      <c r="L274" s="15">
        <v>195716.34</v>
      </c>
      <c r="M274" s="90">
        <f t="shared" si="98"/>
        <v>-8662.559999999998</v>
      </c>
      <c r="N274" s="103">
        <f t="shared" si="99"/>
        <v>-0.04426079089768385</v>
      </c>
      <c r="O274" s="104"/>
      <c r="P274" s="15">
        <v>62417.48</v>
      </c>
      <c r="Q274" s="15">
        <v>12093.67</v>
      </c>
      <c r="R274" s="90">
        <f t="shared" si="100"/>
        <v>50323.810000000005</v>
      </c>
      <c r="S274" s="103">
        <f t="shared" si="101"/>
        <v>4.161169438226775</v>
      </c>
      <c r="T274" s="104"/>
      <c r="U274" s="15">
        <v>187053.78</v>
      </c>
      <c r="V274" s="15">
        <v>195716.34</v>
      </c>
      <c r="W274" s="90">
        <f t="shared" si="102"/>
        <v>-8662.559999999998</v>
      </c>
      <c r="X274" s="103">
        <f t="shared" si="103"/>
        <v>-0.04426079089768385</v>
      </c>
    </row>
    <row r="275" spans="1:24" s="14" customFormat="1" ht="12.75" hidden="1" outlineLevel="2">
      <c r="A275" s="14" t="s">
        <v>969</v>
      </c>
      <c r="B275" s="14" t="s">
        <v>970</v>
      </c>
      <c r="C275" s="54" t="s">
        <v>1471</v>
      </c>
      <c r="D275" s="15"/>
      <c r="E275" s="15"/>
      <c r="F275" s="15">
        <v>3825.05</v>
      </c>
      <c r="G275" s="15">
        <v>4756.34</v>
      </c>
      <c r="H275" s="90">
        <f t="shared" si="96"/>
        <v>-931.29</v>
      </c>
      <c r="I275" s="103">
        <f t="shared" si="97"/>
        <v>-0.19579971154290904</v>
      </c>
      <c r="J275" s="104"/>
      <c r="K275" s="15">
        <v>24848.87</v>
      </c>
      <c r="L275" s="15">
        <v>32570.96</v>
      </c>
      <c r="M275" s="90">
        <f t="shared" si="98"/>
        <v>-7722.09</v>
      </c>
      <c r="N275" s="103">
        <f t="shared" si="99"/>
        <v>-0.23708512122455097</v>
      </c>
      <c r="O275" s="104"/>
      <c r="P275" s="15">
        <v>5367.6900000000005</v>
      </c>
      <c r="Q275" s="15">
        <v>13700.02</v>
      </c>
      <c r="R275" s="90">
        <f t="shared" si="100"/>
        <v>-8332.33</v>
      </c>
      <c r="S275" s="103">
        <f t="shared" si="101"/>
        <v>-0.6081983821921427</v>
      </c>
      <c r="T275" s="104"/>
      <c r="U275" s="15">
        <v>24848.87</v>
      </c>
      <c r="V275" s="15">
        <v>32570.96</v>
      </c>
      <c r="W275" s="90">
        <f t="shared" si="102"/>
        <v>-7722.09</v>
      </c>
      <c r="X275" s="103">
        <f t="shared" si="103"/>
        <v>-0.23708512122455097</v>
      </c>
    </row>
    <row r="276" spans="1:24" s="14" customFormat="1" ht="12.75" hidden="1" outlineLevel="2">
      <c r="A276" s="14" t="s">
        <v>971</v>
      </c>
      <c r="B276" s="14" t="s">
        <v>972</v>
      </c>
      <c r="C276" s="54" t="s">
        <v>1472</v>
      </c>
      <c r="D276" s="15"/>
      <c r="E276" s="15"/>
      <c r="F276" s="15">
        <v>-5.7700000000000005</v>
      </c>
      <c r="G276" s="15">
        <v>57.81</v>
      </c>
      <c r="H276" s="90">
        <f t="shared" si="96"/>
        <v>-63.580000000000005</v>
      </c>
      <c r="I276" s="103">
        <f t="shared" si="97"/>
        <v>-1.0998097215014704</v>
      </c>
      <c r="J276" s="104"/>
      <c r="K276" s="15">
        <v>9.56</v>
      </c>
      <c r="L276" s="15">
        <v>57.81</v>
      </c>
      <c r="M276" s="90">
        <f t="shared" si="98"/>
        <v>-48.25</v>
      </c>
      <c r="N276" s="103">
        <f t="shared" si="99"/>
        <v>-0.8346306867323992</v>
      </c>
      <c r="O276" s="104"/>
      <c r="P276" s="15">
        <v>5.5200000000000005</v>
      </c>
      <c r="Q276" s="15">
        <v>57.81</v>
      </c>
      <c r="R276" s="90">
        <f t="shared" si="100"/>
        <v>-52.29</v>
      </c>
      <c r="S276" s="103">
        <f t="shared" si="101"/>
        <v>-0.9045147898287493</v>
      </c>
      <c r="T276" s="104"/>
      <c r="U276" s="15">
        <v>9.56</v>
      </c>
      <c r="V276" s="15">
        <v>57.81</v>
      </c>
      <c r="W276" s="90">
        <f t="shared" si="102"/>
        <v>-48.25</v>
      </c>
      <c r="X276" s="103">
        <f t="shared" si="103"/>
        <v>-0.8346306867323992</v>
      </c>
    </row>
    <row r="277" spans="1:24" s="14" customFormat="1" ht="12.75" hidden="1" outlineLevel="2">
      <c r="A277" s="14" t="s">
        <v>973</v>
      </c>
      <c r="B277" s="14" t="s">
        <v>974</v>
      </c>
      <c r="C277" s="54" t="s">
        <v>1473</v>
      </c>
      <c r="D277" s="15"/>
      <c r="E277" s="15"/>
      <c r="F277" s="15">
        <v>0</v>
      </c>
      <c r="G277" s="15">
        <v>4.09</v>
      </c>
      <c r="H277" s="90">
        <f t="shared" si="96"/>
        <v>-4.09</v>
      </c>
      <c r="I277" s="103" t="str">
        <f t="shared" si="97"/>
        <v>N.M.</v>
      </c>
      <c r="J277" s="104"/>
      <c r="K277" s="15">
        <v>3.41</v>
      </c>
      <c r="L277" s="15">
        <v>11.56</v>
      </c>
      <c r="M277" s="90">
        <f t="shared" si="98"/>
        <v>-8.15</v>
      </c>
      <c r="N277" s="103">
        <f t="shared" si="99"/>
        <v>-0.7050173010380623</v>
      </c>
      <c r="O277" s="104"/>
      <c r="P277" s="15">
        <v>0</v>
      </c>
      <c r="Q277" s="15">
        <v>4.09</v>
      </c>
      <c r="R277" s="90">
        <f t="shared" si="100"/>
        <v>-4.09</v>
      </c>
      <c r="S277" s="103" t="str">
        <f t="shared" si="101"/>
        <v>N.M.</v>
      </c>
      <c r="T277" s="104"/>
      <c r="U277" s="15">
        <v>3.41</v>
      </c>
      <c r="V277" s="15">
        <v>11.56</v>
      </c>
      <c r="W277" s="90">
        <f t="shared" si="102"/>
        <v>-8.15</v>
      </c>
      <c r="X277" s="103">
        <f t="shared" si="103"/>
        <v>-0.7050173010380623</v>
      </c>
    </row>
    <row r="278" spans="1:24" s="14" customFormat="1" ht="12.75" hidden="1" outlineLevel="2">
      <c r="A278" s="14" t="s">
        <v>975</v>
      </c>
      <c r="B278" s="14" t="s">
        <v>976</v>
      </c>
      <c r="C278" s="54" t="s">
        <v>1474</v>
      </c>
      <c r="D278" s="15"/>
      <c r="E278" s="15"/>
      <c r="F278" s="15">
        <v>0</v>
      </c>
      <c r="G278" s="15">
        <v>0</v>
      </c>
      <c r="H278" s="90">
        <f t="shared" si="96"/>
        <v>0</v>
      </c>
      <c r="I278" s="103">
        <f t="shared" si="97"/>
        <v>0</v>
      </c>
      <c r="J278" s="104"/>
      <c r="K278" s="15">
        <v>1.08</v>
      </c>
      <c r="L278" s="15">
        <v>0</v>
      </c>
      <c r="M278" s="90">
        <f t="shared" si="98"/>
        <v>1.08</v>
      </c>
      <c r="N278" s="103" t="str">
        <f t="shared" si="99"/>
        <v>N.M.</v>
      </c>
      <c r="O278" s="104"/>
      <c r="P278" s="15">
        <v>0</v>
      </c>
      <c r="Q278" s="15">
        <v>0</v>
      </c>
      <c r="R278" s="90">
        <f t="shared" si="100"/>
        <v>0</v>
      </c>
      <c r="S278" s="103">
        <f t="shared" si="101"/>
        <v>0</v>
      </c>
      <c r="T278" s="104"/>
      <c r="U278" s="15">
        <v>1.08</v>
      </c>
      <c r="V278" s="15">
        <v>0</v>
      </c>
      <c r="W278" s="90">
        <f t="shared" si="102"/>
        <v>1.08</v>
      </c>
      <c r="X278" s="103" t="str">
        <f t="shared" si="103"/>
        <v>N.M.</v>
      </c>
    </row>
    <row r="279" spans="1:24" s="14" customFormat="1" ht="12.75" hidden="1" outlineLevel="2">
      <c r="A279" s="14" t="s">
        <v>977</v>
      </c>
      <c r="B279" s="14" t="s">
        <v>978</v>
      </c>
      <c r="C279" s="54" t="s">
        <v>1475</v>
      </c>
      <c r="D279" s="15"/>
      <c r="E279" s="15"/>
      <c r="F279" s="15">
        <v>474500.12</v>
      </c>
      <c r="G279" s="15">
        <v>513350.91000000003</v>
      </c>
      <c r="H279" s="90">
        <f t="shared" si="96"/>
        <v>-38850.79000000004</v>
      </c>
      <c r="I279" s="103">
        <f t="shared" si="97"/>
        <v>-0.0756807658137784</v>
      </c>
      <c r="J279" s="104"/>
      <c r="K279" s="15">
        <v>5810297.53</v>
      </c>
      <c r="L279" s="15">
        <v>7515441.971</v>
      </c>
      <c r="M279" s="90">
        <f t="shared" si="98"/>
        <v>-1705144.4409999996</v>
      </c>
      <c r="N279" s="103">
        <f t="shared" si="99"/>
        <v>-0.22688545099272642</v>
      </c>
      <c r="O279" s="104"/>
      <c r="P279" s="15">
        <v>1513596.18</v>
      </c>
      <c r="Q279" s="15">
        <v>1496244.766</v>
      </c>
      <c r="R279" s="90">
        <f t="shared" si="100"/>
        <v>17351.413999999873</v>
      </c>
      <c r="S279" s="103">
        <f t="shared" si="101"/>
        <v>0.011596641401384106</v>
      </c>
      <c r="T279" s="104"/>
      <c r="U279" s="15">
        <v>5810297.53</v>
      </c>
      <c r="V279" s="15">
        <v>7515441.971</v>
      </c>
      <c r="W279" s="90">
        <f t="shared" si="102"/>
        <v>-1705144.4409999996</v>
      </c>
      <c r="X279" s="103">
        <f t="shared" si="103"/>
        <v>-0.22688545099272642</v>
      </c>
    </row>
    <row r="280" spans="1:24" s="14" customFormat="1" ht="12.75" hidden="1" outlineLevel="2">
      <c r="A280" s="14" t="s">
        <v>979</v>
      </c>
      <c r="B280" s="14" t="s">
        <v>980</v>
      </c>
      <c r="C280" s="54" t="s">
        <v>1476</v>
      </c>
      <c r="D280" s="15"/>
      <c r="E280" s="15"/>
      <c r="F280" s="15">
        <v>0</v>
      </c>
      <c r="G280" s="15">
        <v>-85.64</v>
      </c>
      <c r="H280" s="90">
        <f t="shared" si="96"/>
        <v>85.64</v>
      </c>
      <c r="I280" s="103" t="str">
        <f t="shared" si="97"/>
        <v>N.M.</v>
      </c>
      <c r="J280" s="104"/>
      <c r="K280" s="15">
        <v>-46.34</v>
      </c>
      <c r="L280" s="15">
        <v>46.34</v>
      </c>
      <c r="M280" s="90">
        <f t="shared" si="98"/>
        <v>-92.68</v>
      </c>
      <c r="N280" s="103">
        <f t="shared" si="99"/>
        <v>-2</v>
      </c>
      <c r="O280" s="104"/>
      <c r="P280" s="15">
        <v>0</v>
      </c>
      <c r="Q280" s="15">
        <v>-89.94</v>
      </c>
      <c r="R280" s="90">
        <f t="shared" si="100"/>
        <v>89.94</v>
      </c>
      <c r="S280" s="103" t="str">
        <f t="shared" si="101"/>
        <v>N.M.</v>
      </c>
      <c r="T280" s="104"/>
      <c r="U280" s="15">
        <v>-46.34</v>
      </c>
      <c r="V280" s="15">
        <v>46.34</v>
      </c>
      <c r="W280" s="90">
        <f t="shared" si="102"/>
        <v>-92.68</v>
      </c>
      <c r="X280" s="103">
        <f t="shared" si="103"/>
        <v>-2</v>
      </c>
    </row>
    <row r="281" spans="1:24" s="14" customFormat="1" ht="12.75" hidden="1" outlineLevel="2">
      <c r="A281" s="14" t="s">
        <v>981</v>
      </c>
      <c r="B281" s="14" t="s">
        <v>982</v>
      </c>
      <c r="C281" s="54" t="s">
        <v>1477</v>
      </c>
      <c r="D281" s="15"/>
      <c r="E281" s="15"/>
      <c r="F281" s="15">
        <v>-179327.76</v>
      </c>
      <c r="G281" s="15">
        <v>-156287.9</v>
      </c>
      <c r="H281" s="90">
        <f t="shared" si="96"/>
        <v>-23039.860000000015</v>
      </c>
      <c r="I281" s="103">
        <f t="shared" si="97"/>
        <v>-0.14741934596344322</v>
      </c>
      <c r="J281" s="104"/>
      <c r="K281" s="15">
        <v>551346.17</v>
      </c>
      <c r="L281" s="15">
        <v>741855.675</v>
      </c>
      <c r="M281" s="90">
        <f t="shared" si="98"/>
        <v>-190509.505</v>
      </c>
      <c r="N281" s="103">
        <f t="shared" si="99"/>
        <v>-0.2568013043777012</v>
      </c>
      <c r="O281" s="104"/>
      <c r="P281" s="15">
        <v>-77476.90000000001</v>
      </c>
      <c r="Q281" s="15">
        <v>-37045.81</v>
      </c>
      <c r="R281" s="90">
        <f t="shared" si="100"/>
        <v>-40431.09000000001</v>
      </c>
      <c r="S281" s="103">
        <f t="shared" si="101"/>
        <v>-1.0913809146027584</v>
      </c>
      <c r="T281" s="104"/>
      <c r="U281" s="15">
        <v>551346.17</v>
      </c>
      <c r="V281" s="15">
        <v>741855.675</v>
      </c>
      <c r="W281" s="90">
        <f t="shared" si="102"/>
        <v>-190509.505</v>
      </c>
      <c r="X281" s="103">
        <f t="shared" si="103"/>
        <v>-0.2568013043777012</v>
      </c>
    </row>
    <row r="282" spans="1:24" s="14" customFormat="1" ht="12.75" hidden="1" outlineLevel="2">
      <c r="A282" s="14" t="s">
        <v>983</v>
      </c>
      <c r="B282" s="14" t="s">
        <v>984</v>
      </c>
      <c r="C282" s="54" t="s">
        <v>1478</v>
      </c>
      <c r="D282" s="15"/>
      <c r="E282" s="15"/>
      <c r="F282" s="15">
        <v>0</v>
      </c>
      <c r="G282" s="15">
        <v>8.96</v>
      </c>
      <c r="H282" s="90">
        <f t="shared" si="96"/>
        <v>-8.96</v>
      </c>
      <c r="I282" s="103" t="str">
        <f t="shared" si="97"/>
        <v>N.M.</v>
      </c>
      <c r="J282" s="104"/>
      <c r="K282" s="15">
        <v>-2.32</v>
      </c>
      <c r="L282" s="15">
        <v>43.35</v>
      </c>
      <c r="M282" s="90">
        <f t="shared" si="98"/>
        <v>-45.67</v>
      </c>
      <c r="N282" s="103">
        <f t="shared" si="99"/>
        <v>-1.053517877739331</v>
      </c>
      <c r="O282" s="104"/>
      <c r="P282" s="15">
        <v>0</v>
      </c>
      <c r="Q282" s="15">
        <v>8.96</v>
      </c>
      <c r="R282" s="90">
        <f t="shared" si="100"/>
        <v>-8.96</v>
      </c>
      <c r="S282" s="103" t="str">
        <f t="shared" si="101"/>
        <v>N.M.</v>
      </c>
      <c r="T282" s="104"/>
      <c r="U282" s="15">
        <v>-2.32</v>
      </c>
      <c r="V282" s="15">
        <v>43.35</v>
      </c>
      <c r="W282" s="90">
        <f t="shared" si="102"/>
        <v>-45.67</v>
      </c>
      <c r="X282" s="103">
        <f t="shared" si="103"/>
        <v>-1.053517877739331</v>
      </c>
    </row>
    <row r="283" spans="1:24" s="14" customFormat="1" ht="12.75" hidden="1" outlineLevel="2">
      <c r="A283" s="14" t="s">
        <v>985</v>
      </c>
      <c r="B283" s="14" t="s">
        <v>986</v>
      </c>
      <c r="C283" s="54" t="s">
        <v>1479</v>
      </c>
      <c r="D283" s="15"/>
      <c r="E283" s="15"/>
      <c r="F283" s="15">
        <v>0</v>
      </c>
      <c r="G283" s="15">
        <v>0</v>
      </c>
      <c r="H283" s="90">
        <f t="shared" si="96"/>
        <v>0</v>
      </c>
      <c r="I283" s="103">
        <f t="shared" si="97"/>
        <v>0</v>
      </c>
      <c r="J283" s="104"/>
      <c r="K283" s="15">
        <v>0</v>
      </c>
      <c r="L283" s="15">
        <v>647.6</v>
      </c>
      <c r="M283" s="90">
        <f t="shared" si="98"/>
        <v>-647.6</v>
      </c>
      <c r="N283" s="103" t="str">
        <f t="shared" si="99"/>
        <v>N.M.</v>
      </c>
      <c r="O283" s="104"/>
      <c r="P283" s="15">
        <v>0</v>
      </c>
      <c r="Q283" s="15">
        <v>0</v>
      </c>
      <c r="R283" s="90">
        <f t="shared" si="100"/>
        <v>0</v>
      </c>
      <c r="S283" s="103">
        <f t="shared" si="101"/>
        <v>0</v>
      </c>
      <c r="T283" s="104"/>
      <c r="U283" s="15">
        <v>0</v>
      </c>
      <c r="V283" s="15">
        <v>647.6</v>
      </c>
      <c r="W283" s="90">
        <f t="shared" si="102"/>
        <v>-647.6</v>
      </c>
      <c r="X283" s="103" t="str">
        <f t="shared" si="103"/>
        <v>N.M.</v>
      </c>
    </row>
    <row r="284" spans="1:24" s="14" customFormat="1" ht="12.75" hidden="1" outlineLevel="2">
      <c r="A284" s="14" t="s">
        <v>987</v>
      </c>
      <c r="B284" s="14" t="s">
        <v>988</v>
      </c>
      <c r="C284" s="54" t="s">
        <v>1480</v>
      </c>
      <c r="D284" s="15"/>
      <c r="E284" s="15"/>
      <c r="F284" s="15">
        <v>0</v>
      </c>
      <c r="G284" s="15">
        <v>0</v>
      </c>
      <c r="H284" s="90">
        <f t="shared" si="96"/>
        <v>0</v>
      </c>
      <c r="I284" s="103">
        <f t="shared" si="97"/>
        <v>0</v>
      </c>
      <c r="J284" s="104"/>
      <c r="K284" s="15">
        <v>0</v>
      </c>
      <c r="L284" s="15">
        <v>6.890000000000001</v>
      </c>
      <c r="M284" s="90">
        <f t="shared" si="98"/>
        <v>-6.890000000000001</v>
      </c>
      <c r="N284" s="103" t="str">
        <f t="shared" si="99"/>
        <v>N.M.</v>
      </c>
      <c r="O284" s="104"/>
      <c r="P284" s="15">
        <v>0</v>
      </c>
      <c r="Q284" s="15">
        <v>0</v>
      </c>
      <c r="R284" s="90">
        <f t="shared" si="100"/>
        <v>0</v>
      </c>
      <c r="S284" s="103">
        <f t="shared" si="101"/>
        <v>0</v>
      </c>
      <c r="T284" s="104"/>
      <c r="U284" s="15">
        <v>0</v>
      </c>
      <c r="V284" s="15">
        <v>6.890000000000001</v>
      </c>
      <c r="W284" s="90">
        <f t="shared" si="102"/>
        <v>-6.890000000000001</v>
      </c>
      <c r="X284" s="103" t="str">
        <f t="shared" si="103"/>
        <v>N.M.</v>
      </c>
    </row>
    <row r="285" spans="1:24" s="14" customFormat="1" ht="12.75" hidden="1" outlineLevel="2">
      <c r="A285" s="14" t="s">
        <v>989</v>
      </c>
      <c r="B285" s="14" t="s">
        <v>990</v>
      </c>
      <c r="C285" s="54" t="s">
        <v>1481</v>
      </c>
      <c r="D285" s="15"/>
      <c r="E285" s="15"/>
      <c r="F285" s="15">
        <v>-62567.21</v>
      </c>
      <c r="G285" s="15">
        <v>-56.550000000000004</v>
      </c>
      <c r="H285" s="90">
        <f t="shared" si="96"/>
        <v>-62510.659999999996</v>
      </c>
      <c r="I285" s="103" t="str">
        <f t="shared" si="97"/>
        <v>N.M.</v>
      </c>
      <c r="J285" s="104"/>
      <c r="K285" s="15">
        <v>-140317.13</v>
      </c>
      <c r="L285" s="15">
        <v>-157.18</v>
      </c>
      <c r="M285" s="90">
        <f t="shared" si="98"/>
        <v>-140159.95</v>
      </c>
      <c r="N285" s="103" t="str">
        <f t="shared" si="99"/>
        <v>N.M.</v>
      </c>
      <c r="O285" s="104"/>
      <c r="P285" s="15">
        <v>-121695.47</v>
      </c>
      <c r="Q285" s="15">
        <v>-157.18</v>
      </c>
      <c r="R285" s="90">
        <f t="shared" si="100"/>
        <v>-121538.29000000001</v>
      </c>
      <c r="S285" s="103" t="str">
        <f t="shared" si="101"/>
        <v>N.M.</v>
      </c>
      <c r="T285" s="104"/>
      <c r="U285" s="15">
        <v>-140317.13</v>
      </c>
      <c r="V285" s="15">
        <v>-157.18</v>
      </c>
      <c r="W285" s="90">
        <f t="shared" si="102"/>
        <v>-140159.95</v>
      </c>
      <c r="X285" s="103" t="str">
        <f t="shared" si="103"/>
        <v>N.M.</v>
      </c>
    </row>
    <row r="286" spans="1:24" s="14" customFormat="1" ht="12.75" hidden="1" outlineLevel="2">
      <c r="A286" s="14" t="s">
        <v>991</v>
      </c>
      <c r="B286" s="14" t="s">
        <v>992</v>
      </c>
      <c r="C286" s="54" t="s">
        <v>1482</v>
      </c>
      <c r="D286" s="15"/>
      <c r="E286" s="15"/>
      <c r="F286" s="15">
        <v>-34720</v>
      </c>
      <c r="G286" s="15">
        <v>-28453.84</v>
      </c>
      <c r="H286" s="90">
        <f t="shared" si="96"/>
        <v>-6266.16</v>
      </c>
      <c r="I286" s="103">
        <f t="shared" si="97"/>
        <v>-0.2202219454386473</v>
      </c>
      <c r="J286" s="104"/>
      <c r="K286" s="15">
        <v>-363865</v>
      </c>
      <c r="L286" s="15">
        <v>-379529.24</v>
      </c>
      <c r="M286" s="90">
        <f t="shared" si="98"/>
        <v>15664.23999999999</v>
      </c>
      <c r="N286" s="103">
        <f t="shared" si="99"/>
        <v>0.04127281471119324</v>
      </c>
      <c r="O286" s="104"/>
      <c r="P286" s="15">
        <v>-152721</v>
      </c>
      <c r="Q286" s="15">
        <v>-87035.14</v>
      </c>
      <c r="R286" s="90">
        <f t="shared" si="100"/>
        <v>-65685.86</v>
      </c>
      <c r="S286" s="103">
        <f t="shared" si="101"/>
        <v>-0.7547050536139771</v>
      </c>
      <c r="T286" s="104"/>
      <c r="U286" s="15">
        <v>-363865</v>
      </c>
      <c r="V286" s="15">
        <v>-379529.24</v>
      </c>
      <c r="W286" s="90">
        <f t="shared" si="102"/>
        <v>15664.23999999999</v>
      </c>
      <c r="X286" s="103">
        <f t="shared" si="103"/>
        <v>0.04127281471119324</v>
      </c>
    </row>
    <row r="287" spans="1:24" s="14" customFormat="1" ht="12.75" hidden="1" outlineLevel="2">
      <c r="A287" s="14" t="s">
        <v>993</v>
      </c>
      <c r="B287" s="14" t="s">
        <v>994</v>
      </c>
      <c r="C287" s="54" t="s">
        <v>1483</v>
      </c>
      <c r="D287" s="15"/>
      <c r="E287" s="15"/>
      <c r="F287" s="15">
        <v>-687.33</v>
      </c>
      <c r="G287" s="15">
        <v>-1895.76</v>
      </c>
      <c r="H287" s="90">
        <f aca="true" t="shared" si="104" ref="H287:H318">+F287-G287</f>
        <v>1208.4299999999998</v>
      </c>
      <c r="I287" s="103">
        <f aca="true" t="shared" si="105" ref="I287:I318">IF(G287&lt;0,IF(H287=0,0,IF(OR(G287=0,F287=0),"N.M.",IF(ABS(H287/G287)&gt;=10,"N.M.",H287/(-G287)))),IF(H287=0,0,IF(OR(G287=0,F287=0),"N.M.",IF(ABS(H287/G287)&gt;=10,"N.M.",H287/G287))))</f>
        <v>0.6374382833270034</v>
      </c>
      <c r="J287" s="104"/>
      <c r="K287" s="15">
        <v>-3487.36</v>
      </c>
      <c r="L287" s="15">
        <v>-6470.28</v>
      </c>
      <c r="M287" s="90">
        <f aca="true" t="shared" si="106" ref="M287:M318">+K287-L287</f>
        <v>2982.9199999999996</v>
      </c>
      <c r="N287" s="103">
        <f aca="true" t="shared" si="107" ref="N287:N318">IF(L287&lt;0,IF(M287=0,0,IF(OR(L287=0,K287=0),"N.M.",IF(ABS(M287/L287)&gt;=10,"N.M.",M287/(-L287)))),IF(M287=0,0,IF(OR(L287=0,K287=0),"N.M.",IF(ABS(M287/L287)&gt;=10,"N.M.",M287/L287))))</f>
        <v>0.46101868852661704</v>
      </c>
      <c r="O287" s="104"/>
      <c r="P287" s="15">
        <v>-1074.27</v>
      </c>
      <c r="Q287" s="15">
        <v>-2093.21</v>
      </c>
      <c r="R287" s="90">
        <f aca="true" t="shared" si="108" ref="R287:R318">+P287-Q287</f>
        <v>1018.94</v>
      </c>
      <c r="S287" s="103">
        <f aca="true" t="shared" si="109" ref="S287:S318">IF(Q287&lt;0,IF(R287=0,0,IF(OR(Q287=0,P287=0),"N.M.",IF(ABS(R287/Q287)&gt;=10,"N.M.",R287/(-Q287)))),IF(R287=0,0,IF(OR(Q287=0,P287=0),"N.M.",IF(ABS(R287/Q287)&gt;=10,"N.M.",R287/Q287))))</f>
        <v>0.4867834569871155</v>
      </c>
      <c r="T287" s="104"/>
      <c r="U287" s="15">
        <v>-3487.36</v>
      </c>
      <c r="V287" s="15">
        <v>-6470.28</v>
      </c>
      <c r="W287" s="90">
        <f aca="true" t="shared" si="110" ref="W287:W318">+U287-V287</f>
        <v>2982.9199999999996</v>
      </c>
      <c r="X287" s="103">
        <f aca="true" t="shared" si="111" ref="X287:X318">IF(V287&lt;0,IF(W287=0,0,IF(OR(V287=0,U287=0),"N.M.",IF(ABS(W287/V287)&gt;=10,"N.M.",W287/(-V287)))),IF(W287=0,0,IF(OR(V287=0,U287=0),"N.M.",IF(ABS(W287/V287)&gt;=10,"N.M.",W287/V287))))</f>
        <v>0.46101868852661704</v>
      </c>
    </row>
    <row r="288" spans="1:24" s="14" customFormat="1" ht="12.75" hidden="1" outlineLevel="2">
      <c r="A288" s="14" t="s">
        <v>995</v>
      </c>
      <c r="B288" s="14" t="s">
        <v>996</v>
      </c>
      <c r="C288" s="54" t="s">
        <v>1484</v>
      </c>
      <c r="D288" s="15"/>
      <c r="E288" s="15"/>
      <c r="F288" s="15">
        <v>-75395.2</v>
      </c>
      <c r="G288" s="15">
        <v>-42310.54</v>
      </c>
      <c r="H288" s="90">
        <f t="shared" si="104"/>
        <v>-33084.659999999996</v>
      </c>
      <c r="I288" s="103">
        <f t="shared" si="105"/>
        <v>-0.7819484223080111</v>
      </c>
      <c r="J288" s="104"/>
      <c r="K288" s="15">
        <v>-625191.89</v>
      </c>
      <c r="L288" s="15">
        <v>-522897.36</v>
      </c>
      <c r="M288" s="90">
        <f t="shared" si="106"/>
        <v>-102294.53000000003</v>
      </c>
      <c r="N288" s="103">
        <f t="shared" si="107"/>
        <v>-0.1956302284639571</v>
      </c>
      <c r="O288" s="104"/>
      <c r="P288" s="15">
        <v>-176862.95</v>
      </c>
      <c r="Q288" s="15">
        <v>-117787.56</v>
      </c>
      <c r="R288" s="90">
        <f t="shared" si="108"/>
        <v>-59075.390000000014</v>
      </c>
      <c r="S288" s="103">
        <f t="shared" si="109"/>
        <v>-0.5015418436378172</v>
      </c>
      <c r="T288" s="104"/>
      <c r="U288" s="15">
        <v>-625191.89</v>
      </c>
      <c r="V288" s="15">
        <v>-522897.36</v>
      </c>
      <c r="W288" s="90">
        <f t="shared" si="110"/>
        <v>-102294.53000000003</v>
      </c>
      <c r="X288" s="103">
        <f t="shared" si="111"/>
        <v>-0.1956302284639571</v>
      </c>
    </row>
    <row r="289" spans="1:24" s="14" customFormat="1" ht="12.75" hidden="1" outlineLevel="2">
      <c r="A289" s="14" t="s">
        <v>997</v>
      </c>
      <c r="B289" s="14" t="s">
        <v>998</v>
      </c>
      <c r="C289" s="54" t="s">
        <v>1485</v>
      </c>
      <c r="D289" s="15"/>
      <c r="E289" s="15"/>
      <c r="F289" s="15">
        <v>148255.05000000002</v>
      </c>
      <c r="G289" s="15">
        <v>104260.24</v>
      </c>
      <c r="H289" s="90">
        <f t="shared" si="104"/>
        <v>43994.81000000001</v>
      </c>
      <c r="I289" s="103">
        <f t="shared" si="105"/>
        <v>0.42197111765712425</v>
      </c>
      <c r="J289" s="104"/>
      <c r="K289" s="15">
        <v>978006.587</v>
      </c>
      <c r="L289" s="15">
        <v>823687.26</v>
      </c>
      <c r="M289" s="90">
        <f t="shared" si="106"/>
        <v>154319.32700000005</v>
      </c>
      <c r="N289" s="103">
        <f t="shared" si="107"/>
        <v>0.1873518439510647</v>
      </c>
      <c r="O289" s="104"/>
      <c r="P289" s="15">
        <v>321440.22000000003</v>
      </c>
      <c r="Q289" s="15">
        <v>221289.01</v>
      </c>
      <c r="R289" s="90">
        <f t="shared" si="108"/>
        <v>100151.21000000002</v>
      </c>
      <c r="S289" s="103">
        <f t="shared" si="109"/>
        <v>0.4525810387058988</v>
      </c>
      <c r="T289" s="104"/>
      <c r="U289" s="15">
        <v>978006.587</v>
      </c>
      <c r="V289" s="15">
        <v>823687.26</v>
      </c>
      <c r="W289" s="90">
        <f t="shared" si="110"/>
        <v>154319.32700000005</v>
      </c>
      <c r="X289" s="103">
        <f t="shared" si="111"/>
        <v>0.1873518439510647</v>
      </c>
    </row>
    <row r="290" spans="1:24" s="14" customFormat="1" ht="12.75" hidden="1" outlineLevel="2">
      <c r="A290" s="14" t="s">
        <v>999</v>
      </c>
      <c r="B290" s="14" t="s">
        <v>1000</v>
      </c>
      <c r="C290" s="54" t="s">
        <v>1486</v>
      </c>
      <c r="D290" s="15"/>
      <c r="E290" s="15"/>
      <c r="F290" s="15">
        <v>589173.47</v>
      </c>
      <c r="G290" s="15">
        <v>446579.654</v>
      </c>
      <c r="H290" s="90">
        <f t="shared" si="104"/>
        <v>142593.816</v>
      </c>
      <c r="I290" s="103">
        <f t="shared" si="105"/>
        <v>0.3193020880436259</v>
      </c>
      <c r="J290" s="104"/>
      <c r="K290" s="15">
        <v>3864131.01</v>
      </c>
      <c r="L290" s="15">
        <v>4387744.422</v>
      </c>
      <c r="M290" s="90">
        <f t="shared" si="106"/>
        <v>-523613.4120000005</v>
      </c>
      <c r="N290" s="103">
        <f t="shared" si="107"/>
        <v>-0.11933544018074999</v>
      </c>
      <c r="O290" s="104"/>
      <c r="P290" s="15">
        <v>990196.29</v>
      </c>
      <c r="Q290" s="15">
        <v>1079558.434</v>
      </c>
      <c r="R290" s="90">
        <f t="shared" si="108"/>
        <v>-89362.14399999985</v>
      </c>
      <c r="S290" s="103">
        <f t="shared" si="109"/>
        <v>-0.08277656973962362</v>
      </c>
      <c r="T290" s="104"/>
      <c r="U290" s="15">
        <v>3864131.01</v>
      </c>
      <c r="V290" s="15">
        <v>4387744.422</v>
      </c>
      <c r="W290" s="90">
        <f t="shared" si="110"/>
        <v>-523613.4120000005</v>
      </c>
      <c r="X290" s="103">
        <f t="shared" si="111"/>
        <v>-0.11933544018074999</v>
      </c>
    </row>
    <row r="291" spans="1:24" s="14" customFormat="1" ht="12.75" hidden="1" outlineLevel="2">
      <c r="A291" s="14" t="s">
        <v>1001</v>
      </c>
      <c r="B291" s="14" t="s">
        <v>1002</v>
      </c>
      <c r="C291" s="54" t="s">
        <v>1487</v>
      </c>
      <c r="D291" s="15"/>
      <c r="E291" s="15"/>
      <c r="F291" s="15">
        <v>49432.48</v>
      </c>
      <c r="G291" s="15">
        <v>48781.83</v>
      </c>
      <c r="H291" s="90">
        <f t="shared" si="104"/>
        <v>650.6500000000015</v>
      </c>
      <c r="I291" s="103">
        <f t="shared" si="105"/>
        <v>0.013337958006085492</v>
      </c>
      <c r="J291" s="104"/>
      <c r="K291" s="15">
        <v>641057.77</v>
      </c>
      <c r="L291" s="15">
        <v>506749.22000000003</v>
      </c>
      <c r="M291" s="90">
        <f t="shared" si="106"/>
        <v>134308.55</v>
      </c>
      <c r="N291" s="103">
        <f t="shared" si="107"/>
        <v>0.26503948047517467</v>
      </c>
      <c r="O291" s="104"/>
      <c r="P291" s="15">
        <v>146184.87</v>
      </c>
      <c r="Q291" s="15">
        <v>146163.82</v>
      </c>
      <c r="R291" s="90">
        <f t="shared" si="108"/>
        <v>21.04999999998836</v>
      </c>
      <c r="S291" s="103">
        <f t="shared" si="109"/>
        <v>0.00014401648780107388</v>
      </c>
      <c r="T291" s="104"/>
      <c r="U291" s="15">
        <v>641057.77</v>
      </c>
      <c r="V291" s="15">
        <v>506749.22000000003</v>
      </c>
      <c r="W291" s="90">
        <f t="shared" si="110"/>
        <v>134308.55</v>
      </c>
      <c r="X291" s="103">
        <f t="shared" si="111"/>
        <v>0.26503948047517467</v>
      </c>
    </row>
    <row r="292" spans="1:24" s="14" customFormat="1" ht="12.75" hidden="1" outlineLevel="2">
      <c r="A292" s="14" t="s">
        <v>1003</v>
      </c>
      <c r="B292" s="14" t="s">
        <v>1004</v>
      </c>
      <c r="C292" s="54" t="s">
        <v>1488</v>
      </c>
      <c r="D292" s="15"/>
      <c r="E292" s="15"/>
      <c r="F292" s="15">
        <v>95115.72</v>
      </c>
      <c r="G292" s="15">
        <v>89668.62</v>
      </c>
      <c r="H292" s="90">
        <f t="shared" si="104"/>
        <v>5447.100000000006</v>
      </c>
      <c r="I292" s="103">
        <f t="shared" si="105"/>
        <v>0.0607470038013299</v>
      </c>
      <c r="J292" s="104"/>
      <c r="K292" s="15">
        <v>1226482.23</v>
      </c>
      <c r="L292" s="15">
        <v>1099445.08</v>
      </c>
      <c r="M292" s="90">
        <f t="shared" si="106"/>
        <v>127037.1499999999</v>
      </c>
      <c r="N292" s="103">
        <f t="shared" si="107"/>
        <v>0.11554660829443149</v>
      </c>
      <c r="O292" s="104"/>
      <c r="P292" s="15">
        <v>286411.88</v>
      </c>
      <c r="Q292" s="15">
        <v>268702.69</v>
      </c>
      <c r="R292" s="90">
        <f t="shared" si="108"/>
        <v>17709.190000000002</v>
      </c>
      <c r="S292" s="103">
        <f t="shared" si="109"/>
        <v>0.06590626241962819</v>
      </c>
      <c r="T292" s="104"/>
      <c r="U292" s="15">
        <v>1226482.23</v>
      </c>
      <c r="V292" s="15">
        <v>1099445.08</v>
      </c>
      <c r="W292" s="90">
        <f t="shared" si="110"/>
        <v>127037.1499999999</v>
      </c>
      <c r="X292" s="103">
        <f t="shared" si="111"/>
        <v>0.11554660829443149</v>
      </c>
    </row>
    <row r="293" spans="1:24" s="14" customFormat="1" ht="12.75" hidden="1" outlineLevel="2">
      <c r="A293" s="14" t="s">
        <v>1005</v>
      </c>
      <c r="B293" s="14" t="s">
        <v>1006</v>
      </c>
      <c r="C293" s="54" t="s">
        <v>1489</v>
      </c>
      <c r="D293" s="15"/>
      <c r="E293" s="15"/>
      <c r="F293" s="15">
        <v>236.25</v>
      </c>
      <c r="G293" s="15">
        <v>0</v>
      </c>
      <c r="H293" s="90">
        <f t="shared" si="104"/>
        <v>236.25</v>
      </c>
      <c r="I293" s="103" t="str">
        <f t="shared" si="105"/>
        <v>N.M.</v>
      </c>
      <c r="J293" s="104"/>
      <c r="K293" s="15">
        <v>982.23</v>
      </c>
      <c r="L293" s="15">
        <v>0</v>
      </c>
      <c r="M293" s="90">
        <f t="shared" si="106"/>
        <v>982.23</v>
      </c>
      <c r="N293" s="103" t="str">
        <f t="shared" si="107"/>
        <v>N.M.</v>
      </c>
      <c r="O293" s="104"/>
      <c r="P293" s="15">
        <v>330.96</v>
      </c>
      <c r="Q293" s="15">
        <v>0</v>
      </c>
      <c r="R293" s="90">
        <f t="shared" si="108"/>
        <v>330.96</v>
      </c>
      <c r="S293" s="103" t="str">
        <f t="shared" si="109"/>
        <v>N.M.</v>
      </c>
      <c r="T293" s="104"/>
      <c r="U293" s="15">
        <v>982.23</v>
      </c>
      <c r="V293" s="15">
        <v>0</v>
      </c>
      <c r="W293" s="90">
        <f t="shared" si="110"/>
        <v>982.23</v>
      </c>
      <c r="X293" s="103" t="str">
        <f t="shared" si="111"/>
        <v>N.M.</v>
      </c>
    </row>
    <row r="294" spans="1:24" s="14" customFormat="1" ht="12.75" hidden="1" outlineLevel="2">
      <c r="A294" s="14" t="s">
        <v>1007</v>
      </c>
      <c r="B294" s="14" t="s">
        <v>1008</v>
      </c>
      <c r="C294" s="54" t="s">
        <v>1490</v>
      </c>
      <c r="D294" s="15"/>
      <c r="E294" s="15"/>
      <c r="F294" s="15">
        <v>1145.53</v>
      </c>
      <c r="G294" s="15">
        <v>438.23</v>
      </c>
      <c r="H294" s="90">
        <f t="shared" si="104"/>
        <v>707.3</v>
      </c>
      <c r="I294" s="103">
        <f t="shared" si="105"/>
        <v>1.6139926522602284</v>
      </c>
      <c r="J294" s="104"/>
      <c r="K294" s="15">
        <v>9508.2</v>
      </c>
      <c r="L294" s="15">
        <v>120732.14</v>
      </c>
      <c r="M294" s="90">
        <f t="shared" si="106"/>
        <v>-111223.94</v>
      </c>
      <c r="N294" s="103">
        <f t="shared" si="107"/>
        <v>-0.9212454943646323</v>
      </c>
      <c r="O294" s="104"/>
      <c r="P294" s="15">
        <v>1998.23</v>
      </c>
      <c r="Q294" s="15">
        <v>27802.91</v>
      </c>
      <c r="R294" s="90">
        <f t="shared" si="108"/>
        <v>-25804.68</v>
      </c>
      <c r="S294" s="103">
        <f t="shared" si="109"/>
        <v>-0.928128746235556</v>
      </c>
      <c r="T294" s="104"/>
      <c r="U294" s="15">
        <v>9508.2</v>
      </c>
      <c r="V294" s="15">
        <v>120732.14</v>
      </c>
      <c r="W294" s="90">
        <f t="shared" si="110"/>
        <v>-111223.94</v>
      </c>
      <c r="X294" s="103">
        <f t="shared" si="111"/>
        <v>-0.9212454943646323</v>
      </c>
    </row>
    <row r="295" spans="1:24" s="14" customFormat="1" ht="12.75" hidden="1" outlineLevel="2">
      <c r="A295" s="14" t="s">
        <v>1009</v>
      </c>
      <c r="B295" s="14" t="s">
        <v>1010</v>
      </c>
      <c r="C295" s="54" t="s">
        <v>1491</v>
      </c>
      <c r="D295" s="15"/>
      <c r="E295" s="15"/>
      <c r="F295" s="15">
        <v>10563.050000000001</v>
      </c>
      <c r="G295" s="15">
        <v>2690.03</v>
      </c>
      <c r="H295" s="90">
        <f t="shared" si="104"/>
        <v>7873.02</v>
      </c>
      <c r="I295" s="103">
        <f t="shared" si="105"/>
        <v>2.926740593971071</v>
      </c>
      <c r="J295" s="104"/>
      <c r="K295" s="15">
        <v>74894.28</v>
      </c>
      <c r="L295" s="15">
        <v>22564.48</v>
      </c>
      <c r="M295" s="90">
        <f t="shared" si="106"/>
        <v>52329.8</v>
      </c>
      <c r="N295" s="103">
        <f t="shared" si="107"/>
        <v>2.319122798309556</v>
      </c>
      <c r="O295" s="104"/>
      <c r="P295" s="15">
        <v>25552.86</v>
      </c>
      <c r="Q295" s="15">
        <v>8682.79</v>
      </c>
      <c r="R295" s="90">
        <f t="shared" si="108"/>
        <v>16870.07</v>
      </c>
      <c r="S295" s="103">
        <f t="shared" si="109"/>
        <v>1.9429319377757608</v>
      </c>
      <c r="T295" s="104"/>
      <c r="U295" s="15">
        <v>74894.28</v>
      </c>
      <c r="V295" s="15">
        <v>22564.48</v>
      </c>
      <c r="W295" s="90">
        <f t="shared" si="110"/>
        <v>52329.8</v>
      </c>
      <c r="X295" s="103">
        <f t="shared" si="111"/>
        <v>2.319122798309556</v>
      </c>
    </row>
    <row r="296" spans="1:24" s="14" customFormat="1" ht="12.75" hidden="1" outlineLevel="2">
      <c r="A296" s="14" t="s">
        <v>1011</v>
      </c>
      <c r="B296" s="14" t="s">
        <v>1012</v>
      </c>
      <c r="C296" s="54" t="s">
        <v>1492</v>
      </c>
      <c r="D296" s="15"/>
      <c r="E296" s="15"/>
      <c r="F296" s="15">
        <v>103302.48</v>
      </c>
      <c r="G296" s="15">
        <v>-80501.68000000001</v>
      </c>
      <c r="H296" s="90">
        <f t="shared" si="104"/>
        <v>183804.16</v>
      </c>
      <c r="I296" s="103">
        <f t="shared" si="105"/>
        <v>2.283233840585687</v>
      </c>
      <c r="J296" s="104"/>
      <c r="K296" s="15">
        <v>501566.88</v>
      </c>
      <c r="L296" s="15">
        <v>170889.32</v>
      </c>
      <c r="M296" s="90">
        <f t="shared" si="106"/>
        <v>330677.56</v>
      </c>
      <c r="N296" s="103">
        <f t="shared" si="107"/>
        <v>1.9350393576380314</v>
      </c>
      <c r="O296" s="104"/>
      <c r="P296" s="15">
        <v>442240.41000000003</v>
      </c>
      <c r="Q296" s="15">
        <v>-70334.81</v>
      </c>
      <c r="R296" s="90">
        <f t="shared" si="108"/>
        <v>512575.22000000003</v>
      </c>
      <c r="S296" s="103">
        <f t="shared" si="109"/>
        <v>7.287646330458561</v>
      </c>
      <c r="T296" s="104"/>
      <c r="U296" s="15">
        <v>501566.88</v>
      </c>
      <c r="V296" s="15">
        <v>170889.32</v>
      </c>
      <c r="W296" s="90">
        <f t="shared" si="110"/>
        <v>330677.56</v>
      </c>
      <c r="X296" s="103">
        <f t="shared" si="111"/>
        <v>1.9350393576380314</v>
      </c>
    </row>
    <row r="297" spans="1:24" s="14" customFormat="1" ht="12.75" hidden="1" outlineLevel="2">
      <c r="A297" s="14" t="s">
        <v>1013</v>
      </c>
      <c r="B297" s="14" t="s">
        <v>1014</v>
      </c>
      <c r="C297" s="54" t="s">
        <v>1493</v>
      </c>
      <c r="D297" s="15"/>
      <c r="E297" s="15"/>
      <c r="F297" s="15">
        <v>179.73</v>
      </c>
      <c r="G297" s="15">
        <v>13782.48</v>
      </c>
      <c r="H297" s="90">
        <f t="shared" si="104"/>
        <v>-13602.75</v>
      </c>
      <c r="I297" s="103">
        <f t="shared" si="105"/>
        <v>-0.9869595312309541</v>
      </c>
      <c r="J297" s="104"/>
      <c r="K297" s="15">
        <v>73610.62</v>
      </c>
      <c r="L297" s="15">
        <v>200295.28</v>
      </c>
      <c r="M297" s="90">
        <f t="shared" si="106"/>
        <v>-126684.66</v>
      </c>
      <c r="N297" s="103">
        <f t="shared" si="107"/>
        <v>-0.6324894925132535</v>
      </c>
      <c r="O297" s="104"/>
      <c r="P297" s="15">
        <v>28979.82</v>
      </c>
      <c r="Q297" s="15">
        <v>16703.72</v>
      </c>
      <c r="R297" s="90">
        <f t="shared" si="108"/>
        <v>12276.099999999999</v>
      </c>
      <c r="S297" s="103">
        <f t="shared" si="109"/>
        <v>0.7349320989575974</v>
      </c>
      <c r="T297" s="104"/>
      <c r="U297" s="15">
        <v>73610.62</v>
      </c>
      <c r="V297" s="15">
        <v>200295.28</v>
      </c>
      <c r="W297" s="90">
        <f t="shared" si="110"/>
        <v>-126684.66</v>
      </c>
      <c r="X297" s="103">
        <f t="shared" si="111"/>
        <v>-0.6324894925132535</v>
      </c>
    </row>
    <row r="298" spans="1:24" s="14" customFormat="1" ht="12.75" hidden="1" outlineLevel="2">
      <c r="A298" s="14" t="s">
        <v>1015</v>
      </c>
      <c r="B298" s="14" t="s">
        <v>1016</v>
      </c>
      <c r="C298" s="54" t="s">
        <v>1494</v>
      </c>
      <c r="D298" s="15"/>
      <c r="E298" s="15"/>
      <c r="F298" s="15">
        <v>-24095.63</v>
      </c>
      <c r="G298" s="15">
        <v>-13863.84</v>
      </c>
      <c r="H298" s="90">
        <f t="shared" si="104"/>
        <v>-10231.79</v>
      </c>
      <c r="I298" s="103">
        <f t="shared" si="105"/>
        <v>-0.7380199136747106</v>
      </c>
      <c r="J298" s="104"/>
      <c r="K298" s="15">
        <v>-174781.22</v>
      </c>
      <c r="L298" s="15">
        <v>-98946.71</v>
      </c>
      <c r="M298" s="90">
        <f t="shared" si="106"/>
        <v>-75834.51</v>
      </c>
      <c r="N298" s="103">
        <f t="shared" si="107"/>
        <v>-0.7664177010028933</v>
      </c>
      <c r="O298" s="104"/>
      <c r="P298" s="15">
        <v>-62942.39</v>
      </c>
      <c r="Q298" s="15">
        <v>-33791.25</v>
      </c>
      <c r="R298" s="90">
        <f t="shared" si="108"/>
        <v>-29151.14</v>
      </c>
      <c r="S298" s="103">
        <f t="shared" si="109"/>
        <v>-0.8626830910368808</v>
      </c>
      <c r="T298" s="104"/>
      <c r="U298" s="15">
        <v>-174781.22</v>
      </c>
      <c r="V298" s="15">
        <v>-98946.71</v>
      </c>
      <c r="W298" s="90">
        <f t="shared" si="110"/>
        <v>-75834.51</v>
      </c>
      <c r="X298" s="103">
        <f t="shared" si="111"/>
        <v>-0.7664177010028933</v>
      </c>
    </row>
    <row r="299" spans="1:24" s="14" customFormat="1" ht="12.75" hidden="1" outlineLevel="2">
      <c r="A299" s="14" t="s">
        <v>1017</v>
      </c>
      <c r="B299" s="14" t="s">
        <v>1018</v>
      </c>
      <c r="C299" s="54" t="s">
        <v>1495</v>
      </c>
      <c r="D299" s="15"/>
      <c r="E299" s="15"/>
      <c r="F299" s="15">
        <v>683.02</v>
      </c>
      <c r="G299" s="15">
        <v>630.89</v>
      </c>
      <c r="H299" s="90">
        <f t="shared" si="104"/>
        <v>52.129999999999995</v>
      </c>
      <c r="I299" s="103">
        <f t="shared" si="105"/>
        <v>0.08262930146301256</v>
      </c>
      <c r="J299" s="104"/>
      <c r="K299" s="15">
        <v>9067.130000000001</v>
      </c>
      <c r="L299" s="15">
        <v>8816.54</v>
      </c>
      <c r="M299" s="90">
        <f t="shared" si="106"/>
        <v>250.59000000000015</v>
      </c>
      <c r="N299" s="103">
        <f t="shared" si="107"/>
        <v>0.028422714579642367</v>
      </c>
      <c r="O299" s="104"/>
      <c r="P299" s="15">
        <v>2118.05</v>
      </c>
      <c r="Q299" s="15">
        <v>2102.32</v>
      </c>
      <c r="R299" s="90">
        <f t="shared" si="108"/>
        <v>15.730000000000018</v>
      </c>
      <c r="S299" s="103">
        <f t="shared" si="109"/>
        <v>0.007482210129761415</v>
      </c>
      <c r="T299" s="104"/>
      <c r="U299" s="15">
        <v>9067.130000000001</v>
      </c>
      <c r="V299" s="15">
        <v>8816.54</v>
      </c>
      <c r="W299" s="90">
        <f t="shared" si="110"/>
        <v>250.59000000000015</v>
      </c>
      <c r="X299" s="103">
        <f t="shared" si="111"/>
        <v>0.028422714579642367</v>
      </c>
    </row>
    <row r="300" spans="1:24" s="14" customFormat="1" ht="12.75" hidden="1" outlineLevel="2">
      <c r="A300" s="14" t="s">
        <v>1019</v>
      </c>
      <c r="B300" s="14" t="s">
        <v>1020</v>
      </c>
      <c r="C300" s="54" t="s">
        <v>1496</v>
      </c>
      <c r="D300" s="15"/>
      <c r="E300" s="15"/>
      <c r="F300" s="15">
        <v>4583.35</v>
      </c>
      <c r="G300" s="15">
        <v>1517.63</v>
      </c>
      <c r="H300" s="90">
        <f t="shared" si="104"/>
        <v>3065.7200000000003</v>
      </c>
      <c r="I300" s="103">
        <f t="shared" si="105"/>
        <v>2.0200707682373173</v>
      </c>
      <c r="J300" s="104"/>
      <c r="K300" s="15">
        <v>37068.38</v>
      </c>
      <c r="L300" s="15">
        <v>23610.98</v>
      </c>
      <c r="M300" s="90">
        <f t="shared" si="106"/>
        <v>13457.399999999998</v>
      </c>
      <c r="N300" s="103">
        <f t="shared" si="107"/>
        <v>0.5699636355627762</v>
      </c>
      <c r="O300" s="104"/>
      <c r="P300" s="15">
        <v>11732.68</v>
      </c>
      <c r="Q300" s="15">
        <v>7805.63</v>
      </c>
      <c r="R300" s="90">
        <f t="shared" si="108"/>
        <v>3927.05</v>
      </c>
      <c r="S300" s="103">
        <f t="shared" si="109"/>
        <v>0.5031048102459379</v>
      </c>
      <c r="T300" s="104"/>
      <c r="U300" s="15">
        <v>37068.38</v>
      </c>
      <c r="V300" s="15">
        <v>23610.98</v>
      </c>
      <c r="W300" s="90">
        <f t="shared" si="110"/>
        <v>13457.399999999998</v>
      </c>
      <c r="X300" s="103">
        <f t="shared" si="111"/>
        <v>0.5699636355627762</v>
      </c>
    </row>
    <row r="301" spans="1:24" s="14" customFormat="1" ht="12.75" hidden="1" outlineLevel="2">
      <c r="A301" s="14" t="s">
        <v>1021</v>
      </c>
      <c r="B301" s="14" t="s">
        <v>1022</v>
      </c>
      <c r="C301" s="54" t="s">
        <v>1497</v>
      </c>
      <c r="D301" s="15"/>
      <c r="E301" s="15"/>
      <c r="F301" s="15">
        <v>280</v>
      </c>
      <c r="G301" s="15">
        <v>984</v>
      </c>
      <c r="H301" s="90">
        <f t="shared" si="104"/>
        <v>-704</v>
      </c>
      <c r="I301" s="103">
        <f t="shared" si="105"/>
        <v>-0.7154471544715447</v>
      </c>
      <c r="J301" s="104"/>
      <c r="K301" s="15">
        <v>29740</v>
      </c>
      <c r="L301" s="15">
        <v>16998</v>
      </c>
      <c r="M301" s="90">
        <f t="shared" si="106"/>
        <v>12742</v>
      </c>
      <c r="N301" s="103">
        <f t="shared" si="107"/>
        <v>0.7496176020708318</v>
      </c>
      <c r="O301" s="104"/>
      <c r="P301" s="15">
        <v>8016</v>
      </c>
      <c r="Q301" s="15">
        <v>3373</v>
      </c>
      <c r="R301" s="90">
        <f t="shared" si="108"/>
        <v>4643</v>
      </c>
      <c r="S301" s="103">
        <f t="shared" si="109"/>
        <v>1.3765194189149126</v>
      </c>
      <c r="T301" s="104"/>
      <c r="U301" s="15">
        <v>29740</v>
      </c>
      <c r="V301" s="15">
        <v>16998</v>
      </c>
      <c r="W301" s="90">
        <f t="shared" si="110"/>
        <v>12742</v>
      </c>
      <c r="X301" s="103">
        <f t="shared" si="111"/>
        <v>0.7496176020708318</v>
      </c>
    </row>
    <row r="302" spans="1:24" s="14" customFormat="1" ht="12.75" hidden="1" outlineLevel="2">
      <c r="A302" s="14" t="s">
        <v>1023</v>
      </c>
      <c r="B302" s="14" t="s">
        <v>1024</v>
      </c>
      <c r="C302" s="54" t="s">
        <v>1498</v>
      </c>
      <c r="D302" s="15"/>
      <c r="E302" s="15"/>
      <c r="F302" s="15">
        <v>241166.67</v>
      </c>
      <c r="G302" s="15">
        <v>249633.6</v>
      </c>
      <c r="H302" s="90">
        <f t="shared" si="104"/>
        <v>-8466.929999999993</v>
      </c>
      <c r="I302" s="103">
        <f t="shared" si="105"/>
        <v>-0.033917429384505905</v>
      </c>
      <c r="J302" s="104"/>
      <c r="K302" s="15">
        <v>2894000.04</v>
      </c>
      <c r="L302" s="15">
        <v>2995603.2</v>
      </c>
      <c r="M302" s="90">
        <f t="shared" si="106"/>
        <v>-101603.16000000015</v>
      </c>
      <c r="N302" s="103">
        <f t="shared" si="107"/>
        <v>-0.03391742938450598</v>
      </c>
      <c r="O302" s="104"/>
      <c r="P302" s="15">
        <v>723500.01</v>
      </c>
      <c r="Q302" s="15">
        <v>748900.8</v>
      </c>
      <c r="R302" s="90">
        <f t="shared" si="108"/>
        <v>-25400.790000000037</v>
      </c>
      <c r="S302" s="103">
        <f t="shared" si="109"/>
        <v>-0.03391742938450598</v>
      </c>
      <c r="T302" s="104"/>
      <c r="U302" s="15">
        <v>2894000.04</v>
      </c>
      <c r="V302" s="15">
        <v>2995603.2</v>
      </c>
      <c r="W302" s="90">
        <f t="shared" si="110"/>
        <v>-101603.16000000015</v>
      </c>
      <c r="X302" s="103">
        <f t="shared" si="111"/>
        <v>-0.03391742938450598</v>
      </c>
    </row>
    <row r="303" spans="1:24" s="14" customFormat="1" ht="12.75" hidden="1" outlineLevel="2">
      <c r="A303" s="14" t="s">
        <v>1025</v>
      </c>
      <c r="B303" s="14" t="s">
        <v>1026</v>
      </c>
      <c r="C303" s="54" t="s">
        <v>1499</v>
      </c>
      <c r="D303" s="15"/>
      <c r="E303" s="15"/>
      <c r="F303" s="15">
        <v>11385.66</v>
      </c>
      <c r="G303" s="15">
        <v>10972.81</v>
      </c>
      <c r="H303" s="90">
        <f t="shared" si="104"/>
        <v>412.85000000000036</v>
      </c>
      <c r="I303" s="103">
        <f t="shared" si="105"/>
        <v>0.0376248198957241</v>
      </c>
      <c r="J303" s="104"/>
      <c r="K303" s="15">
        <v>133843.83000000002</v>
      </c>
      <c r="L303" s="15">
        <v>142841</v>
      </c>
      <c r="M303" s="90">
        <f t="shared" si="106"/>
        <v>-8997.169999999984</v>
      </c>
      <c r="N303" s="103">
        <f t="shared" si="107"/>
        <v>-0.06298730756575481</v>
      </c>
      <c r="O303" s="104"/>
      <c r="P303" s="15">
        <v>34071.65</v>
      </c>
      <c r="Q303" s="15">
        <v>32488.49</v>
      </c>
      <c r="R303" s="90">
        <f t="shared" si="108"/>
        <v>1583.1599999999999</v>
      </c>
      <c r="S303" s="103">
        <f t="shared" si="109"/>
        <v>0.04872987325665181</v>
      </c>
      <c r="T303" s="104"/>
      <c r="U303" s="15">
        <v>133843.83000000002</v>
      </c>
      <c r="V303" s="15">
        <v>142841</v>
      </c>
      <c r="W303" s="90">
        <f t="shared" si="110"/>
        <v>-8997.169999999984</v>
      </c>
      <c r="X303" s="103">
        <f t="shared" si="111"/>
        <v>-0.06298730756575481</v>
      </c>
    </row>
    <row r="304" spans="1:24" s="14" customFormat="1" ht="12.75" hidden="1" outlineLevel="2">
      <c r="A304" s="14" t="s">
        <v>1027</v>
      </c>
      <c r="B304" s="14" t="s">
        <v>1028</v>
      </c>
      <c r="C304" s="54" t="s">
        <v>1500</v>
      </c>
      <c r="D304" s="15"/>
      <c r="E304" s="15"/>
      <c r="F304" s="15">
        <v>350783.96</v>
      </c>
      <c r="G304" s="15">
        <v>304170.53</v>
      </c>
      <c r="H304" s="90">
        <f t="shared" si="104"/>
        <v>46613.42999999999</v>
      </c>
      <c r="I304" s="103">
        <f t="shared" si="105"/>
        <v>0.1532476864211664</v>
      </c>
      <c r="J304" s="104"/>
      <c r="K304" s="15">
        <v>3985141.13</v>
      </c>
      <c r="L304" s="15">
        <v>4606900.45</v>
      </c>
      <c r="M304" s="90">
        <f t="shared" si="106"/>
        <v>-621759.3200000003</v>
      </c>
      <c r="N304" s="103">
        <f t="shared" si="107"/>
        <v>-0.13496261244368765</v>
      </c>
      <c r="O304" s="104"/>
      <c r="P304" s="15">
        <v>1055914.04</v>
      </c>
      <c r="Q304" s="15">
        <v>1027602.59</v>
      </c>
      <c r="R304" s="90">
        <f t="shared" si="108"/>
        <v>28311.45000000007</v>
      </c>
      <c r="S304" s="103">
        <f t="shared" si="109"/>
        <v>0.027550971820730883</v>
      </c>
      <c r="T304" s="104"/>
      <c r="U304" s="15">
        <v>3985141.13</v>
      </c>
      <c r="V304" s="15">
        <v>4606900.45</v>
      </c>
      <c r="W304" s="90">
        <f t="shared" si="110"/>
        <v>-621759.3200000003</v>
      </c>
      <c r="X304" s="103">
        <f t="shared" si="111"/>
        <v>-0.13496261244368765</v>
      </c>
    </row>
    <row r="305" spans="1:24" s="14" customFormat="1" ht="12.75" hidden="1" outlineLevel="2">
      <c r="A305" s="14" t="s">
        <v>1029</v>
      </c>
      <c r="B305" s="14" t="s">
        <v>1030</v>
      </c>
      <c r="C305" s="54" t="s">
        <v>1501</v>
      </c>
      <c r="D305" s="15"/>
      <c r="E305" s="15"/>
      <c r="F305" s="15">
        <v>12227.68</v>
      </c>
      <c r="G305" s="15">
        <v>11360.24</v>
      </c>
      <c r="H305" s="90">
        <f t="shared" si="104"/>
        <v>867.4400000000005</v>
      </c>
      <c r="I305" s="103">
        <f t="shared" si="105"/>
        <v>0.07635754174207592</v>
      </c>
      <c r="J305" s="104"/>
      <c r="K305" s="15">
        <v>178026.43</v>
      </c>
      <c r="L305" s="15">
        <v>186713.27</v>
      </c>
      <c r="M305" s="90">
        <f t="shared" si="106"/>
        <v>-8686.839999999997</v>
      </c>
      <c r="N305" s="103">
        <f t="shared" si="107"/>
        <v>-0.0465250273855736</v>
      </c>
      <c r="O305" s="104"/>
      <c r="P305" s="15">
        <v>42706.47</v>
      </c>
      <c r="Q305" s="15">
        <v>40905.020000000004</v>
      </c>
      <c r="R305" s="90">
        <f t="shared" si="108"/>
        <v>1801.449999999997</v>
      </c>
      <c r="S305" s="103">
        <f t="shared" si="109"/>
        <v>0.04403982689655198</v>
      </c>
      <c r="T305" s="104"/>
      <c r="U305" s="15">
        <v>178026.43</v>
      </c>
      <c r="V305" s="15">
        <v>186713.27</v>
      </c>
      <c r="W305" s="90">
        <f t="shared" si="110"/>
        <v>-8686.839999999997</v>
      </c>
      <c r="X305" s="103">
        <f t="shared" si="111"/>
        <v>-0.0465250273855736</v>
      </c>
    </row>
    <row r="306" spans="1:24" s="14" customFormat="1" ht="12.75" hidden="1" outlineLevel="2">
      <c r="A306" s="14" t="s">
        <v>1031</v>
      </c>
      <c r="B306" s="14" t="s">
        <v>1032</v>
      </c>
      <c r="C306" s="54" t="s">
        <v>1502</v>
      </c>
      <c r="D306" s="15"/>
      <c r="E306" s="15"/>
      <c r="F306" s="15">
        <v>18466.5</v>
      </c>
      <c r="G306" s="15">
        <v>17855.58</v>
      </c>
      <c r="H306" s="90">
        <f t="shared" si="104"/>
        <v>610.9199999999983</v>
      </c>
      <c r="I306" s="103">
        <f t="shared" si="105"/>
        <v>0.03421451445430494</v>
      </c>
      <c r="J306" s="104"/>
      <c r="K306" s="15">
        <v>225589.87</v>
      </c>
      <c r="L306" s="15">
        <v>246865.36000000002</v>
      </c>
      <c r="M306" s="90">
        <f t="shared" si="106"/>
        <v>-21275.49000000002</v>
      </c>
      <c r="N306" s="103">
        <f t="shared" si="107"/>
        <v>-0.08618256526553592</v>
      </c>
      <c r="O306" s="104"/>
      <c r="P306" s="15">
        <v>55685.72</v>
      </c>
      <c r="Q306" s="15">
        <v>53762.69</v>
      </c>
      <c r="R306" s="90">
        <f t="shared" si="108"/>
        <v>1923.0299999999988</v>
      </c>
      <c r="S306" s="103">
        <f t="shared" si="109"/>
        <v>0.03576885754786449</v>
      </c>
      <c r="T306" s="104"/>
      <c r="U306" s="15">
        <v>225589.87</v>
      </c>
      <c r="V306" s="15">
        <v>246865.36000000002</v>
      </c>
      <c r="W306" s="90">
        <f t="shared" si="110"/>
        <v>-21275.49000000002</v>
      </c>
      <c r="X306" s="103">
        <f t="shared" si="111"/>
        <v>-0.08618256526553592</v>
      </c>
    </row>
    <row r="307" spans="1:24" s="14" customFormat="1" ht="12.75" hidden="1" outlineLevel="2">
      <c r="A307" s="14" t="s">
        <v>1033</v>
      </c>
      <c r="B307" s="14" t="s">
        <v>1034</v>
      </c>
      <c r="C307" s="54" t="s">
        <v>1503</v>
      </c>
      <c r="D307" s="15"/>
      <c r="E307" s="15"/>
      <c r="F307" s="15">
        <v>1654.95</v>
      </c>
      <c r="G307" s="15">
        <v>713.32</v>
      </c>
      <c r="H307" s="90">
        <f t="shared" si="104"/>
        <v>941.63</v>
      </c>
      <c r="I307" s="103">
        <f t="shared" si="105"/>
        <v>1.3200667302192564</v>
      </c>
      <c r="J307" s="104"/>
      <c r="K307" s="15">
        <v>6845.59</v>
      </c>
      <c r="L307" s="15">
        <v>4510.64</v>
      </c>
      <c r="M307" s="90">
        <f t="shared" si="106"/>
        <v>2334.95</v>
      </c>
      <c r="N307" s="103">
        <f t="shared" si="107"/>
        <v>0.5176538140929002</v>
      </c>
      <c r="O307" s="104"/>
      <c r="P307" s="15">
        <v>2291.2400000000002</v>
      </c>
      <c r="Q307" s="15">
        <v>713.32</v>
      </c>
      <c r="R307" s="90">
        <f t="shared" si="108"/>
        <v>1577.92</v>
      </c>
      <c r="S307" s="103">
        <f t="shared" si="109"/>
        <v>2.21207873044356</v>
      </c>
      <c r="T307" s="104"/>
      <c r="U307" s="15">
        <v>6845.59</v>
      </c>
      <c r="V307" s="15">
        <v>4510.64</v>
      </c>
      <c r="W307" s="90">
        <f t="shared" si="110"/>
        <v>2334.95</v>
      </c>
      <c r="X307" s="103">
        <f t="shared" si="111"/>
        <v>0.5176538140929002</v>
      </c>
    </row>
    <row r="308" spans="1:24" s="14" customFormat="1" ht="12.75" hidden="1" outlineLevel="2">
      <c r="A308" s="14" t="s">
        <v>1035</v>
      </c>
      <c r="B308" s="14" t="s">
        <v>1036</v>
      </c>
      <c r="C308" s="54" t="s">
        <v>1504</v>
      </c>
      <c r="D308" s="15"/>
      <c r="E308" s="15"/>
      <c r="F308" s="15">
        <v>480.5</v>
      </c>
      <c r="G308" s="15">
        <v>555.3000000000001</v>
      </c>
      <c r="H308" s="90">
        <f t="shared" si="104"/>
        <v>-74.80000000000007</v>
      </c>
      <c r="I308" s="103">
        <f t="shared" si="105"/>
        <v>-0.13470196290293546</v>
      </c>
      <c r="J308" s="104"/>
      <c r="K308" s="15">
        <v>5816.99</v>
      </c>
      <c r="L308" s="15">
        <v>1731.94</v>
      </c>
      <c r="M308" s="90">
        <f t="shared" si="106"/>
        <v>4085.0499999999997</v>
      </c>
      <c r="N308" s="103">
        <f t="shared" si="107"/>
        <v>2.3586556116262685</v>
      </c>
      <c r="O308" s="104"/>
      <c r="P308" s="15">
        <v>3706.13</v>
      </c>
      <c r="Q308" s="15">
        <v>735.28</v>
      </c>
      <c r="R308" s="90">
        <f t="shared" si="108"/>
        <v>2970.8500000000004</v>
      </c>
      <c r="S308" s="103">
        <f t="shared" si="109"/>
        <v>4.040433576324666</v>
      </c>
      <c r="T308" s="104"/>
      <c r="U308" s="15">
        <v>5816.99</v>
      </c>
      <c r="V308" s="15">
        <v>1731.94</v>
      </c>
      <c r="W308" s="90">
        <f t="shared" si="110"/>
        <v>4085.0499999999997</v>
      </c>
      <c r="X308" s="103">
        <f t="shared" si="111"/>
        <v>2.3586556116262685</v>
      </c>
    </row>
    <row r="309" spans="1:24" s="14" customFormat="1" ht="12.75" hidden="1" outlineLevel="2">
      <c r="A309" s="14" t="s">
        <v>1037</v>
      </c>
      <c r="B309" s="14" t="s">
        <v>1038</v>
      </c>
      <c r="C309" s="54" t="s">
        <v>1505</v>
      </c>
      <c r="D309" s="15"/>
      <c r="E309" s="15"/>
      <c r="F309" s="15">
        <v>0</v>
      </c>
      <c r="G309" s="15">
        <v>1643.04</v>
      </c>
      <c r="H309" s="90">
        <f t="shared" si="104"/>
        <v>-1643.04</v>
      </c>
      <c r="I309" s="103" t="str">
        <f t="shared" si="105"/>
        <v>N.M.</v>
      </c>
      <c r="J309" s="104"/>
      <c r="K309" s="15">
        <v>10398.65</v>
      </c>
      <c r="L309" s="15">
        <v>24987.38</v>
      </c>
      <c r="M309" s="90">
        <f t="shared" si="106"/>
        <v>-14588.730000000001</v>
      </c>
      <c r="N309" s="103">
        <f t="shared" si="107"/>
        <v>-0.5838439244130438</v>
      </c>
      <c r="O309" s="104"/>
      <c r="P309" s="15">
        <v>0</v>
      </c>
      <c r="Q309" s="15">
        <v>6033.93</v>
      </c>
      <c r="R309" s="90">
        <f t="shared" si="108"/>
        <v>-6033.93</v>
      </c>
      <c r="S309" s="103" t="str">
        <f t="shared" si="109"/>
        <v>N.M.</v>
      </c>
      <c r="T309" s="104"/>
      <c r="U309" s="15">
        <v>10398.65</v>
      </c>
      <c r="V309" s="15">
        <v>24987.38</v>
      </c>
      <c r="W309" s="90">
        <f t="shared" si="110"/>
        <v>-14588.730000000001</v>
      </c>
      <c r="X309" s="103">
        <f t="shared" si="111"/>
        <v>-0.5838439244130438</v>
      </c>
    </row>
    <row r="310" spans="1:24" s="14" customFormat="1" ht="12.75" hidden="1" outlineLevel="2">
      <c r="A310" s="14" t="s">
        <v>1039</v>
      </c>
      <c r="B310" s="14" t="s">
        <v>1040</v>
      </c>
      <c r="C310" s="54" t="s">
        <v>1506</v>
      </c>
      <c r="D310" s="15"/>
      <c r="E310" s="15"/>
      <c r="F310" s="15">
        <v>198955.67</v>
      </c>
      <c r="G310" s="15">
        <v>278903.17</v>
      </c>
      <c r="H310" s="90">
        <f t="shared" si="104"/>
        <v>-79947.49999999997</v>
      </c>
      <c r="I310" s="103">
        <f t="shared" si="105"/>
        <v>-0.28664966411102455</v>
      </c>
      <c r="J310" s="104"/>
      <c r="K310" s="15">
        <v>2387468.024</v>
      </c>
      <c r="L310" s="15">
        <v>3346838.0300000003</v>
      </c>
      <c r="M310" s="90">
        <f t="shared" si="106"/>
        <v>-959370.006</v>
      </c>
      <c r="N310" s="103">
        <f t="shared" si="107"/>
        <v>-0.28664966676024056</v>
      </c>
      <c r="O310" s="104"/>
      <c r="P310" s="15">
        <v>596867.01</v>
      </c>
      <c r="Q310" s="15">
        <v>836709.51</v>
      </c>
      <c r="R310" s="90">
        <f t="shared" si="108"/>
        <v>-239842.5</v>
      </c>
      <c r="S310" s="103">
        <f t="shared" si="109"/>
        <v>-0.2866496641110246</v>
      </c>
      <c r="T310" s="104"/>
      <c r="U310" s="15">
        <v>2387468.024</v>
      </c>
      <c r="V310" s="15">
        <v>3346838.0300000003</v>
      </c>
      <c r="W310" s="90">
        <f t="shared" si="110"/>
        <v>-959370.006</v>
      </c>
      <c r="X310" s="103">
        <f t="shared" si="111"/>
        <v>-0.28664966676024056</v>
      </c>
    </row>
    <row r="311" spans="1:24" s="14" customFormat="1" ht="12.75" hidden="1" outlineLevel="2">
      <c r="A311" s="14" t="s">
        <v>1041</v>
      </c>
      <c r="B311" s="14" t="s">
        <v>1042</v>
      </c>
      <c r="C311" s="54" t="s">
        <v>1507</v>
      </c>
      <c r="D311" s="15"/>
      <c r="E311" s="15"/>
      <c r="F311" s="15">
        <v>167865.23</v>
      </c>
      <c r="G311" s="15">
        <v>218608.615</v>
      </c>
      <c r="H311" s="90">
        <f t="shared" si="104"/>
        <v>-50743.38499999998</v>
      </c>
      <c r="I311" s="103">
        <f t="shared" si="105"/>
        <v>-0.23211978631308736</v>
      </c>
      <c r="J311" s="104"/>
      <c r="K311" s="15">
        <v>1440190.525</v>
      </c>
      <c r="L311" s="15">
        <v>1529101.315</v>
      </c>
      <c r="M311" s="90">
        <f t="shared" si="106"/>
        <v>-88910.79000000004</v>
      </c>
      <c r="N311" s="103">
        <f t="shared" si="107"/>
        <v>-0.05814578087652749</v>
      </c>
      <c r="O311" s="104"/>
      <c r="P311" s="15">
        <v>382184.04</v>
      </c>
      <c r="Q311" s="15">
        <v>437288.945</v>
      </c>
      <c r="R311" s="90">
        <f t="shared" si="108"/>
        <v>-55104.90500000003</v>
      </c>
      <c r="S311" s="103">
        <f t="shared" si="109"/>
        <v>-0.12601485957985978</v>
      </c>
      <c r="T311" s="104"/>
      <c r="U311" s="15">
        <v>1440190.525</v>
      </c>
      <c r="V311" s="15">
        <v>1529101.315</v>
      </c>
      <c r="W311" s="90">
        <f t="shared" si="110"/>
        <v>-88910.79000000004</v>
      </c>
      <c r="X311" s="103">
        <f t="shared" si="111"/>
        <v>-0.05814578087652749</v>
      </c>
    </row>
    <row r="312" spans="1:24" s="14" customFormat="1" ht="12.75" hidden="1" outlineLevel="2">
      <c r="A312" s="14" t="s">
        <v>1043</v>
      </c>
      <c r="B312" s="14" t="s">
        <v>1044</v>
      </c>
      <c r="C312" s="54" t="s">
        <v>1508</v>
      </c>
      <c r="D312" s="15"/>
      <c r="E312" s="15"/>
      <c r="F312" s="15">
        <v>14182.84</v>
      </c>
      <c r="G312" s="15">
        <v>7780.24</v>
      </c>
      <c r="H312" s="90">
        <f t="shared" si="104"/>
        <v>6402.6</v>
      </c>
      <c r="I312" s="103">
        <f t="shared" si="105"/>
        <v>0.8229309121569516</v>
      </c>
      <c r="J312" s="104"/>
      <c r="K312" s="15">
        <v>26067.46</v>
      </c>
      <c r="L312" s="15">
        <v>24070.06</v>
      </c>
      <c r="M312" s="90">
        <f t="shared" si="106"/>
        <v>1997.3999999999978</v>
      </c>
      <c r="N312" s="103">
        <f t="shared" si="107"/>
        <v>0.08298275949457533</v>
      </c>
      <c r="O312" s="104"/>
      <c r="P312" s="15">
        <v>14182.84</v>
      </c>
      <c r="Q312" s="15">
        <v>7780.24</v>
      </c>
      <c r="R312" s="90">
        <f t="shared" si="108"/>
        <v>6402.6</v>
      </c>
      <c r="S312" s="103">
        <f t="shared" si="109"/>
        <v>0.8229309121569516</v>
      </c>
      <c r="T312" s="104"/>
      <c r="U312" s="15">
        <v>26067.46</v>
      </c>
      <c r="V312" s="15">
        <v>24070.06</v>
      </c>
      <c r="W312" s="90">
        <f t="shared" si="110"/>
        <v>1997.3999999999978</v>
      </c>
      <c r="X312" s="103">
        <f t="shared" si="111"/>
        <v>0.08298275949457533</v>
      </c>
    </row>
    <row r="313" spans="1:24" s="14" customFormat="1" ht="12.75" hidden="1" outlineLevel="2">
      <c r="A313" s="14" t="s">
        <v>1045</v>
      </c>
      <c r="B313" s="14" t="s">
        <v>1046</v>
      </c>
      <c r="C313" s="54" t="s">
        <v>1509</v>
      </c>
      <c r="D313" s="15"/>
      <c r="E313" s="15"/>
      <c r="F313" s="15">
        <v>83.33</v>
      </c>
      <c r="G313" s="15">
        <v>86.13</v>
      </c>
      <c r="H313" s="90">
        <f t="shared" si="104"/>
        <v>-2.799999999999997</v>
      </c>
      <c r="I313" s="103">
        <f t="shared" si="105"/>
        <v>-0.032508998026239376</v>
      </c>
      <c r="J313" s="104"/>
      <c r="K313" s="15">
        <v>999.96</v>
      </c>
      <c r="L313" s="15">
        <v>1033.56</v>
      </c>
      <c r="M313" s="90">
        <f t="shared" si="106"/>
        <v>-33.59999999999991</v>
      </c>
      <c r="N313" s="103">
        <f t="shared" si="107"/>
        <v>-0.03250899802623932</v>
      </c>
      <c r="O313" s="104"/>
      <c r="P313" s="15">
        <v>249.99</v>
      </c>
      <c r="Q313" s="15">
        <v>258.39</v>
      </c>
      <c r="R313" s="90">
        <f t="shared" si="108"/>
        <v>-8.399999999999977</v>
      </c>
      <c r="S313" s="103">
        <f t="shared" si="109"/>
        <v>-0.03250899802623932</v>
      </c>
      <c r="T313" s="104"/>
      <c r="U313" s="15">
        <v>999.96</v>
      </c>
      <c r="V313" s="15">
        <v>1033.56</v>
      </c>
      <c r="W313" s="90">
        <f t="shared" si="110"/>
        <v>-33.59999999999991</v>
      </c>
      <c r="X313" s="103">
        <f t="shared" si="111"/>
        <v>-0.03250899802623932</v>
      </c>
    </row>
    <row r="314" spans="1:24" s="14" customFormat="1" ht="12.75" hidden="1" outlineLevel="2">
      <c r="A314" s="14" t="s">
        <v>1047</v>
      </c>
      <c r="B314" s="14" t="s">
        <v>1048</v>
      </c>
      <c r="C314" s="54" t="s">
        <v>1510</v>
      </c>
      <c r="D314" s="15"/>
      <c r="E314" s="15"/>
      <c r="F314" s="15">
        <v>-121795.81</v>
      </c>
      <c r="G314" s="15">
        <v>-102437.68000000001</v>
      </c>
      <c r="H314" s="90">
        <f t="shared" si="104"/>
        <v>-19358.12999999999</v>
      </c>
      <c r="I314" s="103">
        <f t="shared" si="105"/>
        <v>-0.18897470149655857</v>
      </c>
      <c r="J314" s="104"/>
      <c r="K314" s="15">
        <v>-1116707.68</v>
      </c>
      <c r="L314" s="15">
        <v>-1141059.32</v>
      </c>
      <c r="M314" s="90">
        <f t="shared" si="106"/>
        <v>24351.64000000013</v>
      </c>
      <c r="N314" s="103">
        <f t="shared" si="107"/>
        <v>0.021341256824404298</v>
      </c>
      <c r="O314" s="104"/>
      <c r="P314" s="15">
        <v>-310088.06</v>
      </c>
      <c r="Q314" s="15">
        <v>-284551.42</v>
      </c>
      <c r="R314" s="90">
        <f t="shared" si="108"/>
        <v>-25536.640000000014</v>
      </c>
      <c r="S314" s="103">
        <f t="shared" si="109"/>
        <v>-0.08974349873214485</v>
      </c>
      <c r="T314" s="104"/>
      <c r="U314" s="15">
        <v>-1116707.68</v>
      </c>
      <c r="V314" s="15">
        <v>-1141059.32</v>
      </c>
      <c r="W314" s="90">
        <f t="shared" si="110"/>
        <v>24351.64000000013</v>
      </c>
      <c r="X314" s="103">
        <f t="shared" si="111"/>
        <v>0.021341256824404298</v>
      </c>
    </row>
    <row r="315" spans="1:24" s="14" customFormat="1" ht="12.75" hidden="1" outlineLevel="2">
      <c r="A315" s="14" t="s">
        <v>1049</v>
      </c>
      <c r="B315" s="14" t="s">
        <v>1050</v>
      </c>
      <c r="C315" s="54" t="s">
        <v>1511</v>
      </c>
      <c r="D315" s="15"/>
      <c r="E315" s="15"/>
      <c r="F315" s="15">
        <v>-188361.96</v>
      </c>
      <c r="G315" s="15">
        <v>-181425.78</v>
      </c>
      <c r="H315" s="90">
        <f t="shared" si="104"/>
        <v>-6936.179999999993</v>
      </c>
      <c r="I315" s="103">
        <f t="shared" si="105"/>
        <v>-0.03823150160908771</v>
      </c>
      <c r="J315" s="104"/>
      <c r="K315" s="15">
        <v>-1833873.07</v>
      </c>
      <c r="L315" s="15">
        <v>-1859496.97</v>
      </c>
      <c r="M315" s="90">
        <f t="shared" si="106"/>
        <v>25623.899999999907</v>
      </c>
      <c r="N315" s="103">
        <f t="shared" si="107"/>
        <v>0.013780017076338611</v>
      </c>
      <c r="O315" s="104"/>
      <c r="P315" s="15">
        <v>-480441.61</v>
      </c>
      <c r="Q315" s="15">
        <v>-501420.32</v>
      </c>
      <c r="R315" s="90">
        <f t="shared" si="108"/>
        <v>20978.71000000002</v>
      </c>
      <c r="S315" s="103">
        <f t="shared" si="109"/>
        <v>0.0418385716797437</v>
      </c>
      <c r="T315" s="104"/>
      <c r="U315" s="15">
        <v>-1833873.07</v>
      </c>
      <c r="V315" s="15">
        <v>-1859496.97</v>
      </c>
      <c r="W315" s="90">
        <f t="shared" si="110"/>
        <v>25623.899999999907</v>
      </c>
      <c r="X315" s="103">
        <f t="shared" si="111"/>
        <v>0.013780017076338611</v>
      </c>
    </row>
    <row r="316" spans="1:24" s="14" customFormat="1" ht="12.75" hidden="1" outlineLevel="2">
      <c r="A316" s="14" t="s">
        <v>1051</v>
      </c>
      <c r="B316" s="14" t="s">
        <v>1052</v>
      </c>
      <c r="C316" s="54" t="s">
        <v>1512</v>
      </c>
      <c r="D316" s="15"/>
      <c r="E316" s="15"/>
      <c r="F316" s="15">
        <v>-60769.73</v>
      </c>
      <c r="G316" s="15">
        <v>-52486.96</v>
      </c>
      <c r="H316" s="90">
        <f t="shared" si="104"/>
        <v>-8282.770000000004</v>
      </c>
      <c r="I316" s="103">
        <f t="shared" si="105"/>
        <v>-0.15780624368414564</v>
      </c>
      <c r="J316" s="104"/>
      <c r="K316" s="15">
        <v>-512715.56</v>
      </c>
      <c r="L316" s="15">
        <v>-519027.18</v>
      </c>
      <c r="M316" s="90">
        <f t="shared" si="106"/>
        <v>6311.619999999995</v>
      </c>
      <c r="N316" s="103">
        <f t="shared" si="107"/>
        <v>0.01216048069004786</v>
      </c>
      <c r="O316" s="104"/>
      <c r="P316" s="15">
        <v>-154355.34</v>
      </c>
      <c r="Q316" s="15">
        <v>-143594.09</v>
      </c>
      <c r="R316" s="90">
        <f t="shared" si="108"/>
        <v>-10761.25</v>
      </c>
      <c r="S316" s="103">
        <f t="shared" si="109"/>
        <v>-0.07494215117070627</v>
      </c>
      <c r="T316" s="104"/>
      <c r="U316" s="15">
        <v>-512715.56</v>
      </c>
      <c r="V316" s="15">
        <v>-519027.18</v>
      </c>
      <c r="W316" s="90">
        <f t="shared" si="110"/>
        <v>6311.619999999995</v>
      </c>
      <c r="X316" s="103">
        <f t="shared" si="111"/>
        <v>0.01216048069004786</v>
      </c>
    </row>
    <row r="317" spans="1:24" s="14" customFormat="1" ht="12.75" hidden="1" outlineLevel="2">
      <c r="A317" s="14" t="s">
        <v>1053</v>
      </c>
      <c r="B317" s="14" t="s">
        <v>1054</v>
      </c>
      <c r="C317" s="54" t="s">
        <v>1513</v>
      </c>
      <c r="D317" s="15"/>
      <c r="E317" s="15"/>
      <c r="F317" s="15">
        <v>-64244.08</v>
      </c>
      <c r="G317" s="15">
        <v>-82316.3</v>
      </c>
      <c r="H317" s="90">
        <f t="shared" si="104"/>
        <v>18072.22</v>
      </c>
      <c r="I317" s="103">
        <f t="shared" si="105"/>
        <v>0.21954606803269827</v>
      </c>
      <c r="J317" s="104"/>
      <c r="K317" s="15">
        <v>-608471.17</v>
      </c>
      <c r="L317" s="15">
        <v>-856543.4400000001</v>
      </c>
      <c r="M317" s="90">
        <f t="shared" si="106"/>
        <v>248072.27000000002</v>
      </c>
      <c r="N317" s="103">
        <f t="shared" si="107"/>
        <v>0.28962018552147223</v>
      </c>
      <c r="O317" s="104"/>
      <c r="P317" s="15">
        <v>-163668.87</v>
      </c>
      <c r="Q317" s="15">
        <v>-226487.15</v>
      </c>
      <c r="R317" s="90">
        <f t="shared" si="108"/>
        <v>62818.28</v>
      </c>
      <c r="S317" s="103">
        <f t="shared" si="109"/>
        <v>0.27735913494430037</v>
      </c>
      <c r="T317" s="104"/>
      <c r="U317" s="15">
        <v>-608471.17</v>
      </c>
      <c r="V317" s="15">
        <v>-856543.4400000001</v>
      </c>
      <c r="W317" s="90">
        <f t="shared" si="110"/>
        <v>248072.27000000002</v>
      </c>
      <c r="X317" s="103">
        <f t="shared" si="111"/>
        <v>0.28962018552147223</v>
      </c>
    </row>
    <row r="318" spans="1:24" s="14" customFormat="1" ht="12.75" hidden="1" outlineLevel="2">
      <c r="A318" s="14" t="s">
        <v>1055</v>
      </c>
      <c r="B318" s="14" t="s">
        <v>1056</v>
      </c>
      <c r="C318" s="54" t="s">
        <v>1514</v>
      </c>
      <c r="D318" s="15"/>
      <c r="E318" s="15"/>
      <c r="F318" s="15">
        <v>-108468.44</v>
      </c>
      <c r="G318" s="15">
        <v>-117874.45</v>
      </c>
      <c r="H318" s="90">
        <f t="shared" si="104"/>
        <v>9406.009999999995</v>
      </c>
      <c r="I318" s="103">
        <f t="shared" si="105"/>
        <v>0.07979685165020914</v>
      </c>
      <c r="J318" s="104"/>
      <c r="K318" s="15">
        <v>-1125917.3</v>
      </c>
      <c r="L318" s="15">
        <v>-1102008.37</v>
      </c>
      <c r="M318" s="90">
        <f t="shared" si="106"/>
        <v>-23908.929999999935</v>
      </c>
      <c r="N318" s="103">
        <f t="shared" si="107"/>
        <v>-0.02169577895311261</v>
      </c>
      <c r="O318" s="104"/>
      <c r="P318" s="15">
        <v>-290284.64</v>
      </c>
      <c r="Q318" s="15">
        <v>-289672.46</v>
      </c>
      <c r="R318" s="90">
        <f t="shared" si="108"/>
        <v>-612.179999999993</v>
      </c>
      <c r="S318" s="103">
        <f t="shared" si="109"/>
        <v>-0.002113352439510449</v>
      </c>
      <c r="T318" s="104"/>
      <c r="U318" s="15">
        <v>-1125917.3</v>
      </c>
      <c r="V318" s="15">
        <v>-1102008.37</v>
      </c>
      <c r="W318" s="90">
        <f t="shared" si="110"/>
        <v>-23908.929999999935</v>
      </c>
      <c r="X318" s="103">
        <f t="shared" si="111"/>
        <v>-0.02169577895311261</v>
      </c>
    </row>
    <row r="319" spans="1:24" s="14" customFormat="1" ht="12.75" hidden="1" outlineLevel="2">
      <c r="A319" s="14" t="s">
        <v>1057</v>
      </c>
      <c r="B319" s="14" t="s">
        <v>1058</v>
      </c>
      <c r="C319" s="54" t="s">
        <v>1515</v>
      </c>
      <c r="D319" s="15"/>
      <c r="E319" s="15"/>
      <c r="F319" s="15">
        <v>0</v>
      </c>
      <c r="G319" s="15">
        <v>0</v>
      </c>
      <c r="H319" s="90">
        <f aca="true" t="shared" si="112" ref="H319:H344">+F319-G319</f>
        <v>0</v>
      </c>
      <c r="I319" s="103">
        <f aca="true" t="shared" si="113" ref="I319:I344">IF(G319&lt;0,IF(H319=0,0,IF(OR(G319=0,F319=0),"N.M.",IF(ABS(H319/G319)&gt;=10,"N.M.",H319/(-G319)))),IF(H319=0,0,IF(OR(G319=0,F319=0),"N.M.",IF(ABS(H319/G319)&gt;=10,"N.M.",H319/G319))))</f>
        <v>0</v>
      </c>
      <c r="J319" s="104"/>
      <c r="K319" s="15">
        <v>248.88</v>
      </c>
      <c r="L319" s="15">
        <v>0</v>
      </c>
      <c r="M319" s="90">
        <f aca="true" t="shared" si="114" ref="M319:M344">+K319-L319</f>
        <v>248.88</v>
      </c>
      <c r="N319" s="103" t="str">
        <f aca="true" t="shared" si="115" ref="N319:N344">IF(L319&lt;0,IF(M319=0,0,IF(OR(L319=0,K319=0),"N.M.",IF(ABS(M319/L319)&gt;=10,"N.M.",M319/(-L319)))),IF(M319=0,0,IF(OR(L319=0,K319=0),"N.M.",IF(ABS(M319/L319)&gt;=10,"N.M.",M319/L319))))</f>
        <v>N.M.</v>
      </c>
      <c r="O319" s="104"/>
      <c r="P319" s="15">
        <v>248.88</v>
      </c>
      <c r="Q319" s="15">
        <v>0</v>
      </c>
      <c r="R319" s="90">
        <f aca="true" t="shared" si="116" ref="R319:R344">+P319-Q319</f>
        <v>248.88</v>
      </c>
      <c r="S319" s="103" t="str">
        <f aca="true" t="shared" si="117" ref="S319:S344">IF(Q319&lt;0,IF(R319=0,0,IF(OR(Q319=0,P319=0),"N.M.",IF(ABS(R319/Q319)&gt;=10,"N.M.",R319/(-Q319)))),IF(R319=0,0,IF(OR(Q319=0,P319=0),"N.M.",IF(ABS(R319/Q319)&gt;=10,"N.M.",R319/Q319))))</f>
        <v>N.M.</v>
      </c>
      <c r="T319" s="104"/>
      <c r="U319" s="15">
        <v>248.88</v>
      </c>
      <c r="V319" s="15">
        <v>0</v>
      </c>
      <c r="W319" s="90">
        <f aca="true" t="shared" si="118" ref="W319:W344">+U319-V319</f>
        <v>248.88</v>
      </c>
      <c r="X319" s="103" t="str">
        <f aca="true" t="shared" si="119" ref="X319:X344">IF(V319&lt;0,IF(W319=0,0,IF(OR(V319=0,U319=0),"N.M.",IF(ABS(W319/V319)&gt;=10,"N.M.",W319/(-V319)))),IF(W319=0,0,IF(OR(V319=0,U319=0),"N.M.",IF(ABS(W319/V319)&gt;=10,"N.M.",W319/V319))))</f>
        <v>N.M.</v>
      </c>
    </row>
    <row r="320" spans="1:24" s="14" customFormat="1" ht="12.75" hidden="1" outlineLevel="2">
      <c r="A320" s="14" t="s">
        <v>1059</v>
      </c>
      <c r="B320" s="14" t="s">
        <v>1060</v>
      </c>
      <c r="C320" s="54" t="s">
        <v>1516</v>
      </c>
      <c r="D320" s="15"/>
      <c r="E320" s="15"/>
      <c r="F320" s="15">
        <v>-70686.42</v>
      </c>
      <c r="G320" s="15">
        <v>-79576.56</v>
      </c>
      <c r="H320" s="90">
        <f t="shared" si="112"/>
        <v>8890.14</v>
      </c>
      <c r="I320" s="103">
        <f t="shared" si="113"/>
        <v>0.11171807376443516</v>
      </c>
      <c r="J320" s="104"/>
      <c r="K320" s="15">
        <v>-848237.03</v>
      </c>
      <c r="L320" s="15">
        <v>-954918.73</v>
      </c>
      <c r="M320" s="90">
        <f t="shared" si="114"/>
        <v>106681.69999999995</v>
      </c>
      <c r="N320" s="103">
        <f t="shared" si="115"/>
        <v>0.1117180935387035</v>
      </c>
      <c r="O320" s="104"/>
      <c r="P320" s="15">
        <v>-212059.26</v>
      </c>
      <c r="Q320" s="15">
        <v>-238729.68</v>
      </c>
      <c r="R320" s="90">
        <f t="shared" si="116"/>
        <v>26670.419999999984</v>
      </c>
      <c r="S320" s="103">
        <f t="shared" si="117"/>
        <v>0.11171807376443509</v>
      </c>
      <c r="T320" s="104"/>
      <c r="U320" s="15">
        <v>-848237.03</v>
      </c>
      <c r="V320" s="15">
        <v>-954918.73</v>
      </c>
      <c r="W320" s="90">
        <f t="shared" si="118"/>
        <v>106681.69999999995</v>
      </c>
      <c r="X320" s="103">
        <f t="shared" si="119"/>
        <v>0.1117180935387035</v>
      </c>
    </row>
    <row r="321" spans="1:24" s="14" customFormat="1" ht="12.75" hidden="1" outlineLevel="2">
      <c r="A321" s="14" t="s">
        <v>1061</v>
      </c>
      <c r="B321" s="14" t="s">
        <v>1062</v>
      </c>
      <c r="C321" s="54" t="s">
        <v>1517</v>
      </c>
      <c r="D321" s="15"/>
      <c r="E321" s="15"/>
      <c r="F321" s="15">
        <v>101984.19</v>
      </c>
      <c r="G321" s="15">
        <v>106224.91</v>
      </c>
      <c r="H321" s="90">
        <f t="shared" si="112"/>
        <v>-4240.720000000001</v>
      </c>
      <c r="I321" s="103">
        <f t="shared" si="113"/>
        <v>-0.0399220860719016</v>
      </c>
      <c r="J321" s="104"/>
      <c r="K321" s="15">
        <v>-13487.880000000001</v>
      </c>
      <c r="L321" s="15">
        <v>-17316.86</v>
      </c>
      <c r="M321" s="90">
        <f t="shared" si="114"/>
        <v>3828.9799999999996</v>
      </c>
      <c r="N321" s="103">
        <f t="shared" si="115"/>
        <v>0.2211128345439069</v>
      </c>
      <c r="O321" s="104"/>
      <c r="P321" s="15">
        <v>103188.03</v>
      </c>
      <c r="Q321" s="15">
        <v>107464.6</v>
      </c>
      <c r="R321" s="90">
        <f t="shared" si="116"/>
        <v>-4276.570000000007</v>
      </c>
      <c r="S321" s="103">
        <f t="shared" si="117"/>
        <v>-0.03979515114744769</v>
      </c>
      <c r="T321" s="104"/>
      <c r="U321" s="15">
        <v>-13487.880000000001</v>
      </c>
      <c r="V321" s="15">
        <v>-17316.86</v>
      </c>
      <c r="W321" s="90">
        <f t="shared" si="118"/>
        <v>3828.9799999999996</v>
      </c>
      <c r="X321" s="103">
        <f t="shared" si="119"/>
        <v>0.2211128345439069</v>
      </c>
    </row>
    <row r="322" spans="1:24" s="14" customFormat="1" ht="12.75" hidden="1" outlineLevel="2">
      <c r="A322" s="14" t="s">
        <v>1063</v>
      </c>
      <c r="B322" s="14" t="s">
        <v>1064</v>
      </c>
      <c r="C322" s="54" t="s">
        <v>1518</v>
      </c>
      <c r="D322" s="15"/>
      <c r="E322" s="15"/>
      <c r="F322" s="15">
        <v>12526.94</v>
      </c>
      <c r="G322" s="15">
        <v>18566.95</v>
      </c>
      <c r="H322" s="90">
        <f t="shared" si="112"/>
        <v>-6040.01</v>
      </c>
      <c r="I322" s="103">
        <f t="shared" si="113"/>
        <v>-0.32530975739149404</v>
      </c>
      <c r="J322" s="104"/>
      <c r="K322" s="15">
        <v>190119.37</v>
      </c>
      <c r="L322" s="15">
        <v>200575.06</v>
      </c>
      <c r="M322" s="90">
        <f t="shared" si="114"/>
        <v>-10455.690000000002</v>
      </c>
      <c r="N322" s="103">
        <f t="shared" si="115"/>
        <v>-0.05212856473780939</v>
      </c>
      <c r="O322" s="104"/>
      <c r="P322" s="15">
        <v>40862.66</v>
      </c>
      <c r="Q322" s="15">
        <v>55762.23</v>
      </c>
      <c r="R322" s="90">
        <f t="shared" si="116"/>
        <v>-14899.57</v>
      </c>
      <c r="S322" s="103">
        <f t="shared" si="117"/>
        <v>-0.2671982451203978</v>
      </c>
      <c r="T322" s="104"/>
      <c r="U322" s="15">
        <v>190119.37</v>
      </c>
      <c r="V322" s="15">
        <v>200575.06</v>
      </c>
      <c r="W322" s="90">
        <f t="shared" si="118"/>
        <v>-10455.690000000002</v>
      </c>
      <c r="X322" s="103">
        <f t="shared" si="119"/>
        <v>-0.05212856473780939</v>
      </c>
    </row>
    <row r="323" spans="1:24" s="14" customFormat="1" ht="12.75" hidden="1" outlineLevel="2">
      <c r="A323" s="14" t="s">
        <v>1065</v>
      </c>
      <c r="B323" s="14" t="s">
        <v>1066</v>
      </c>
      <c r="C323" s="54" t="s">
        <v>1519</v>
      </c>
      <c r="D323" s="15"/>
      <c r="E323" s="15"/>
      <c r="F323" s="15">
        <v>0.09</v>
      </c>
      <c r="G323" s="15">
        <v>0.68</v>
      </c>
      <c r="H323" s="90">
        <f t="shared" si="112"/>
        <v>-0.5900000000000001</v>
      </c>
      <c r="I323" s="103">
        <f t="shared" si="113"/>
        <v>-0.8676470588235294</v>
      </c>
      <c r="J323" s="104"/>
      <c r="K323" s="15">
        <v>3.02</v>
      </c>
      <c r="L323" s="15">
        <v>-7.66</v>
      </c>
      <c r="M323" s="90">
        <f t="shared" si="114"/>
        <v>10.68</v>
      </c>
      <c r="N323" s="103">
        <f t="shared" si="115"/>
        <v>1.394255874673629</v>
      </c>
      <c r="O323" s="104"/>
      <c r="P323" s="15">
        <v>-35.39</v>
      </c>
      <c r="Q323" s="15">
        <v>-33.58</v>
      </c>
      <c r="R323" s="90">
        <f t="shared" si="116"/>
        <v>-1.8100000000000023</v>
      </c>
      <c r="S323" s="103">
        <f t="shared" si="117"/>
        <v>-0.05390113162596791</v>
      </c>
      <c r="T323" s="104"/>
      <c r="U323" s="15">
        <v>3.02</v>
      </c>
      <c r="V323" s="15">
        <v>-7.66</v>
      </c>
      <c r="W323" s="90">
        <f t="shared" si="118"/>
        <v>10.68</v>
      </c>
      <c r="X323" s="103">
        <f t="shared" si="119"/>
        <v>1.394255874673629</v>
      </c>
    </row>
    <row r="324" spans="1:24" s="14" customFormat="1" ht="12.75" hidden="1" outlineLevel="2">
      <c r="A324" s="14" t="s">
        <v>1067</v>
      </c>
      <c r="B324" s="14" t="s">
        <v>1068</v>
      </c>
      <c r="C324" s="54" t="s">
        <v>1520</v>
      </c>
      <c r="D324" s="15"/>
      <c r="E324" s="15"/>
      <c r="F324" s="15">
        <v>-28.86</v>
      </c>
      <c r="G324" s="15">
        <v>18.21</v>
      </c>
      <c r="H324" s="90">
        <f t="shared" si="112"/>
        <v>-47.07</v>
      </c>
      <c r="I324" s="103">
        <f t="shared" si="113"/>
        <v>-2.584843492586491</v>
      </c>
      <c r="J324" s="104"/>
      <c r="K324" s="15">
        <v>-21.45</v>
      </c>
      <c r="L324" s="15">
        <v>-4.66</v>
      </c>
      <c r="M324" s="90">
        <f t="shared" si="114"/>
        <v>-16.79</v>
      </c>
      <c r="N324" s="103">
        <f t="shared" si="115"/>
        <v>-3.6030042918454934</v>
      </c>
      <c r="O324" s="104"/>
      <c r="P324" s="15">
        <v>-0.22</v>
      </c>
      <c r="Q324" s="15">
        <v>5.8500000000000005</v>
      </c>
      <c r="R324" s="90">
        <f t="shared" si="116"/>
        <v>-6.07</v>
      </c>
      <c r="S324" s="103">
        <f t="shared" si="117"/>
        <v>-1.0376068376068375</v>
      </c>
      <c r="T324" s="104"/>
      <c r="U324" s="15">
        <v>-21.45</v>
      </c>
      <c r="V324" s="15">
        <v>-4.66</v>
      </c>
      <c r="W324" s="90">
        <f t="shared" si="118"/>
        <v>-16.79</v>
      </c>
      <c r="X324" s="103">
        <f t="shared" si="119"/>
        <v>-3.6030042918454934</v>
      </c>
    </row>
    <row r="325" spans="1:24" s="14" customFormat="1" ht="12.75" hidden="1" outlineLevel="2">
      <c r="A325" s="14" t="s">
        <v>1069</v>
      </c>
      <c r="B325" s="14" t="s">
        <v>1070</v>
      </c>
      <c r="C325" s="54" t="s">
        <v>1521</v>
      </c>
      <c r="D325" s="15"/>
      <c r="E325" s="15"/>
      <c r="F325" s="15">
        <v>-906.78</v>
      </c>
      <c r="G325" s="15">
        <v>-1174</v>
      </c>
      <c r="H325" s="90">
        <f t="shared" si="112"/>
        <v>267.22</v>
      </c>
      <c r="I325" s="103">
        <f t="shared" si="113"/>
        <v>0.22761499148211245</v>
      </c>
      <c r="J325" s="104"/>
      <c r="K325" s="15">
        <v>8468.84</v>
      </c>
      <c r="L325" s="15">
        <v>88270.33</v>
      </c>
      <c r="M325" s="90">
        <f t="shared" si="114"/>
        <v>-79801.49</v>
      </c>
      <c r="N325" s="103">
        <f t="shared" si="115"/>
        <v>-0.9040579093790632</v>
      </c>
      <c r="O325" s="104"/>
      <c r="P325" s="15">
        <v>-239.53</v>
      </c>
      <c r="Q325" s="15">
        <v>2914.7200000000003</v>
      </c>
      <c r="R325" s="90">
        <f t="shared" si="116"/>
        <v>-3154.2500000000005</v>
      </c>
      <c r="S325" s="103">
        <f t="shared" si="117"/>
        <v>-1.0821794203216777</v>
      </c>
      <c r="T325" s="104"/>
      <c r="U325" s="15">
        <v>8468.84</v>
      </c>
      <c r="V325" s="15">
        <v>88270.33</v>
      </c>
      <c r="W325" s="90">
        <f t="shared" si="118"/>
        <v>-79801.49</v>
      </c>
      <c r="X325" s="103">
        <f t="shared" si="119"/>
        <v>-0.9040579093790632</v>
      </c>
    </row>
    <row r="326" spans="1:24" s="14" customFormat="1" ht="12.75" hidden="1" outlineLevel="2">
      <c r="A326" s="14" t="s">
        <v>1071</v>
      </c>
      <c r="B326" s="14" t="s">
        <v>1072</v>
      </c>
      <c r="C326" s="54" t="s">
        <v>1522</v>
      </c>
      <c r="D326" s="15"/>
      <c r="E326" s="15"/>
      <c r="F326" s="15">
        <v>0</v>
      </c>
      <c r="G326" s="15">
        <v>0</v>
      </c>
      <c r="H326" s="90">
        <f t="shared" si="112"/>
        <v>0</v>
      </c>
      <c r="I326" s="103">
        <f t="shared" si="113"/>
        <v>0</v>
      </c>
      <c r="J326" s="104"/>
      <c r="K326" s="15">
        <v>5561.61</v>
      </c>
      <c r="L326" s="15">
        <v>0</v>
      </c>
      <c r="M326" s="90">
        <f t="shared" si="114"/>
        <v>5561.61</v>
      </c>
      <c r="N326" s="103" t="str">
        <f t="shared" si="115"/>
        <v>N.M.</v>
      </c>
      <c r="O326" s="104"/>
      <c r="P326" s="15">
        <v>561.61</v>
      </c>
      <c r="Q326" s="15">
        <v>0</v>
      </c>
      <c r="R326" s="90">
        <f t="shared" si="116"/>
        <v>561.61</v>
      </c>
      <c r="S326" s="103" t="str">
        <f t="shared" si="117"/>
        <v>N.M.</v>
      </c>
      <c r="T326" s="104"/>
      <c r="U326" s="15">
        <v>5561.61</v>
      </c>
      <c r="V326" s="15">
        <v>0</v>
      </c>
      <c r="W326" s="90">
        <f t="shared" si="118"/>
        <v>5561.61</v>
      </c>
      <c r="X326" s="103" t="str">
        <f t="shared" si="119"/>
        <v>N.M.</v>
      </c>
    </row>
    <row r="327" spans="1:24" s="14" customFormat="1" ht="12.75" hidden="1" outlineLevel="2">
      <c r="A327" s="14" t="s">
        <v>1073</v>
      </c>
      <c r="B327" s="14" t="s">
        <v>1074</v>
      </c>
      <c r="C327" s="54" t="s">
        <v>1523</v>
      </c>
      <c r="D327" s="15"/>
      <c r="E327" s="15"/>
      <c r="F327" s="15">
        <v>3378.6</v>
      </c>
      <c r="G327" s="15">
        <v>2173.6</v>
      </c>
      <c r="H327" s="90">
        <f t="shared" si="112"/>
        <v>1205</v>
      </c>
      <c r="I327" s="103">
        <f t="shared" si="113"/>
        <v>0.5543798306956202</v>
      </c>
      <c r="J327" s="104"/>
      <c r="K327" s="15">
        <v>14903.18</v>
      </c>
      <c r="L327" s="15">
        <v>-217968.76</v>
      </c>
      <c r="M327" s="90">
        <f t="shared" si="114"/>
        <v>232871.94</v>
      </c>
      <c r="N327" s="103">
        <f t="shared" si="115"/>
        <v>1.0683730090495536</v>
      </c>
      <c r="O327" s="104"/>
      <c r="P327" s="15">
        <v>4741.61</v>
      </c>
      <c r="Q327" s="15">
        <v>12710.880000000001</v>
      </c>
      <c r="R327" s="90">
        <f t="shared" si="116"/>
        <v>-7969.270000000001</v>
      </c>
      <c r="S327" s="103">
        <f t="shared" si="117"/>
        <v>-0.6269644587943558</v>
      </c>
      <c r="T327" s="104"/>
      <c r="U327" s="15">
        <v>14903.18</v>
      </c>
      <c r="V327" s="15">
        <v>-217968.76</v>
      </c>
      <c r="W327" s="90">
        <f t="shared" si="118"/>
        <v>232871.94</v>
      </c>
      <c r="X327" s="103">
        <f t="shared" si="119"/>
        <v>1.0683730090495536</v>
      </c>
    </row>
    <row r="328" spans="1:24" s="14" customFormat="1" ht="12.75" hidden="1" outlineLevel="2">
      <c r="A328" s="14" t="s">
        <v>1075</v>
      </c>
      <c r="B328" s="14" t="s">
        <v>1076</v>
      </c>
      <c r="C328" s="54" t="s">
        <v>1524</v>
      </c>
      <c r="D328" s="15"/>
      <c r="E328" s="15"/>
      <c r="F328" s="15">
        <v>295</v>
      </c>
      <c r="G328" s="15">
        <v>295.03000000000003</v>
      </c>
      <c r="H328" s="90">
        <f t="shared" si="112"/>
        <v>-0.03000000000002956</v>
      </c>
      <c r="I328" s="103">
        <f t="shared" si="113"/>
        <v>-0.0001016845744501561</v>
      </c>
      <c r="J328" s="104"/>
      <c r="K328" s="15">
        <v>2770</v>
      </c>
      <c r="L328" s="15">
        <v>295.03000000000003</v>
      </c>
      <c r="M328" s="90">
        <f t="shared" si="114"/>
        <v>2474.97</v>
      </c>
      <c r="N328" s="103">
        <f t="shared" si="115"/>
        <v>8.388875707555162</v>
      </c>
      <c r="O328" s="104"/>
      <c r="P328" s="15">
        <v>1545</v>
      </c>
      <c r="Q328" s="15">
        <v>295.03000000000003</v>
      </c>
      <c r="R328" s="90">
        <f t="shared" si="116"/>
        <v>1249.97</v>
      </c>
      <c r="S328" s="103">
        <f t="shared" si="117"/>
        <v>4.23675558417788</v>
      </c>
      <c r="T328" s="104"/>
      <c r="U328" s="15">
        <v>2770</v>
      </c>
      <c r="V328" s="15">
        <v>295.03000000000003</v>
      </c>
      <c r="W328" s="90">
        <f t="shared" si="118"/>
        <v>2474.97</v>
      </c>
      <c r="X328" s="103">
        <f t="shared" si="119"/>
        <v>8.388875707555162</v>
      </c>
    </row>
    <row r="329" spans="1:24" s="14" customFormat="1" ht="12.75" hidden="1" outlineLevel="2">
      <c r="A329" s="14" t="s">
        <v>1077</v>
      </c>
      <c r="B329" s="14" t="s">
        <v>1078</v>
      </c>
      <c r="C329" s="54" t="s">
        <v>1525</v>
      </c>
      <c r="D329" s="15"/>
      <c r="E329" s="15"/>
      <c r="F329" s="15">
        <v>0</v>
      </c>
      <c r="G329" s="15">
        <v>0</v>
      </c>
      <c r="H329" s="90">
        <f t="shared" si="112"/>
        <v>0</v>
      </c>
      <c r="I329" s="103">
        <f t="shared" si="113"/>
        <v>0</v>
      </c>
      <c r="J329" s="104"/>
      <c r="K329" s="15">
        <v>513.34</v>
      </c>
      <c r="L329" s="15">
        <v>0</v>
      </c>
      <c r="M329" s="90">
        <f t="shared" si="114"/>
        <v>513.34</v>
      </c>
      <c r="N329" s="103" t="str">
        <f t="shared" si="115"/>
        <v>N.M.</v>
      </c>
      <c r="O329" s="104"/>
      <c r="P329" s="15">
        <v>0</v>
      </c>
      <c r="Q329" s="15">
        <v>0</v>
      </c>
      <c r="R329" s="90">
        <f t="shared" si="116"/>
        <v>0</v>
      </c>
      <c r="S329" s="103">
        <f t="shared" si="117"/>
        <v>0</v>
      </c>
      <c r="T329" s="104"/>
      <c r="U329" s="15">
        <v>513.34</v>
      </c>
      <c r="V329" s="15">
        <v>0</v>
      </c>
      <c r="W329" s="90">
        <f t="shared" si="118"/>
        <v>513.34</v>
      </c>
      <c r="X329" s="103" t="str">
        <f t="shared" si="119"/>
        <v>N.M.</v>
      </c>
    </row>
    <row r="330" spans="1:24" s="14" customFormat="1" ht="12.75" hidden="1" outlineLevel="2">
      <c r="A330" s="14" t="s">
        <v>1079</v>
      </c>
      <c r="B330" s="14" t="s">
        <v>1080</v>
      </c>
      <c r="C330" s="54" t="s">
        <v>0</v>
      </c>
      <c r="D330" s="15"/>
      <c r="E330" s="15"/>
      <c r="F330" s="15">
        <v>0</v>
      </c>
      <c r="G330" s="15">
        <v>0</v>
      </c>
      <c r="H330" s="90">
        <f t="shared" si="112"/>
        <v>0</v>
      </c>
      <c r="I330" s="103">
        <f t="shared" si="113"/>
        <v>0</v>
      </c>
      <c r="J330" s="104"/>
      <c r="K330" s="15">
        <v>0</v>
      </c>
      <c r="L330" s="15">
        <v>0.08</v>
      </c>
      <c r="M330" s="90">
        <f t="shared" si="114"/>
        <v>-0.08</v>
      </c>
      <c r="N330" s="103" t="str">
        <f t="shared" si="115"/>
        <v>N.M.</v>
      </c>
      <c r="O330" s="104"/>
      <c r="P330" s="15">
        <v>0</v>
      </c>
      <c r="Q330" s="15">
        <v>0</v>
      </c>
      <c r="R330" s="90">
        <f t="shared" si="116"/>
        <v>0</v>
      </c>
      <c r="S330" s="103">
        <f t="shared" si="117"/>
        <v>0</v>
      </c>
      <c r="T330" s="104"/>
      <c r="U330" s="15">
        <v>0</v>
      </c>
      <c r="V330" s="15">
        <v>0.08</v>
      </c>
      <c r="W330" s="90">
        <f t="shared" si="118"/>
        <v>-0.08</v>
      </c>
      <c r="X330" s="103" t="str">
        <f t="shared" si="119"/>
        <v>N.M.</v>
      </c>
    </row>
    <row r="331" spans="1:24" s="14" customFormat="1" ht="12.75" hidden="1" outlineLevel="2">
      <c r="A331" s="14" t="s">
        <v>1081</v>
      </c>
      <c r="B331" s="14" t="s">
        <v>1082</v>
      </c>
      <c r="C331" s="54" t="s">
        <v>1</v>
      </c>
      <c r="D331" s="15"/>
      <c r="E331" s="15"/>
      <c r="F331" s="15">
        <v>0</v>
      </c>
      <c r="G331" s="15">
        <v>0</v>
      </c>
      <c r="H331" s="90">
        <f t="shared" si="112"/>
        <v>0</v>
      </c>
      <c r="I331" s="103">
        <f t="shared" si="113"/>
        <v>0</v>
      </c>
      <c r="J331" s="104"/>
      <c r="K331" s="15">
        <v>0</v>
      </c>
      <c r="L331" s="15">
        <v>415.88</v>
      </c>
      <c r="M331" s="90">
        <f t="shared" si="114"/>
        <v>-415.88</v>
      </c>
      <c r="N331" s="103" t="str">
        <f t="shared" si="115"/>
        <v>N.M.</v>
      </c>
      <c r="O331" s="104"/>
      <c r="P331" s="15">
        <v>0</v>
      </c>
      <c r="Q331" s="15">
        <v>0</v>
      </c>
      <c r="R331" s="90">
        <f t="shared" si="116"/>
        <v>0</v>
      </c>
      <c r="S331" s="103">
        <f t="shared" si="117"/>
        <v>0</v>
      </c>
      <c r="T331" s="104"/>
      <c r="U331" s="15">
        <v>0</v>
      </c>
      <c r="V331" s="15">
        <v>415.88</v>
      </c>
      <c r="W331" s="90">
        <f t="shared" si="118"/>
        <v>-415.88</v>
      </c>
      <c r="X331" s="103" t="str">
        <f t="shared" si="119"/>
        <v>N.M.</v>
      </c>
    </row>
    <row r="332" spans="1:24" s="14" customFormat="1" ht="12.75" hidden="1" outlineLevel="2">
      <c r="A332" s="14" t="s">
        <v>1083</v>
      </c>
      <c r="B332" s="14" t="s">
        <v>1084</v>
      </c>
      <c r="C332" s="54" t="s">
        <v>2</v>
      </c>
      <c r="D332" s="15"/>
      <c r="E332" s="15"/>
      <c r="F332" s="15">
        <v>170.23</v>
      </c>
      <c r="G332" s="15">
        <v>60.300000000000004</v>
      </c>
      <c r="H332" s="90">
        <f t="shared" si="112"/>
        <v>109.92999999999998</v>
      </c>
      <c r="I332" s="103">
        <f t="shared" si="113"/>
        <v>1.8230514096185733</v>
      </c>
      <c r="J332" s="104"/>
      <c r="K332" s="15">
        <v>850.0600000000001</v>
      </c>
      <c r="L332" s="15">
        <v>773.6</v>
      </c>
      <c r="M332" s="90">
        <f t="shared" si="114"/>
        <v>76.46000000000004</v>
      </c>
      <c r="N332" s="103">
        <f t="shared" si="115"/>
        <v>0.09883660806618412</v>
      </c>
      <c r="O332" s="104"/>
      <c r="P332" s="15">
        <v>310.58</v>
      </c>
      <c r="Q332" s="15">
        <v>208.24</v>
      </c>
      <c r="R332" s="90">
        <f t="shared" si="116"/>
        <v>102.33999999999997</v>
      </c>
      <c r="S332" s="103">
        <f t="shared" si="117"/>
        <v>0.4914521705724163</v>
      </c>
      <c r="T332" s="104"/>
      <c r="U332" s="15">
        <v>850.0600000000001</v>
      </c>
      <c r="V332" s="15">
        <v>773.6</v>
      </c>
      <c r="W332" s="90">
        <f t="shared" si="118"/>
        <v>76.46000000000004</v>
      </c>
      <c r="X332" s="103">
        <f t="shared" si="119"/>
        <v>0.09883660806618412</v>
      </c>
    </row>
    <row r="333" spans="1:24" s="14" customFormat="1" ht="12.75" hidden="1" outlineLevel="2">
      <c r="A333" s="14" t="s">
        <v>1085</v>
      </c>
      <c r="B333" s="14" t="s">
        <v>1086</v>
      </c>
      <c r="C333" s="54" t="s">
        <v>3</v>
      </c>
      <c r="D333" s="15"/>
      <c r="E333" s="15"/>
      <c r="F333" s="15">
        <v>0</v>
      </c>
      <c r="G333" s="15">
        <v>0</v>
      </c>
      <c r="H333" s="90">
        <f t="shared" si="112"/>
        <v>0</v>
      </c>
      <c r="I333" s="103">
        <f t="shared" si="113"/>
        <v>0</v>
      </c>
      <c r="J333" s="104"/>
      <c r="K333" s="15">
        <v>0</v>
      </c>
      <c r="L333" s="15">
        <v>7.49</v>
      </c>
      <c r="M333" s="90">
        <f t="shared" si="114"/>
        <v>-7.49</v>
      </c>
      <c r="N333" s="103" t="str">
        <f t="shared" si="115"/>
        <v>N.M.</v>
      </c>
      <c r="O333" s="104"/>
      <c r="P333" s="15">
        <v>0</v>
      </c>
      <c r="Q333" s="15">
        <v>0</v>
      </c>
      <c r="R333" s="90">
        <f t="shared" si="116"/>
        <v>0</v>
      </c>
      <c r="S333" s="103">
        <f t="shared" si="117"/>
        <v>0</v>
      </c>
      <c r="T333" s="104"/>
      <c r="U333" s="15">
        <v>0</v>
      </c>
      <c r="V333" s="15">
        <v>7.49</v>
      </c>
      <c r="W333" s="90">
        <f t="shared" si="118"/>
        <v>-7.49</v>
      </c>
      <c r="X333" s="103" t="str">
        <f t="shared" si="119"/>
        <v>N.M.</v>
      </c>
    </row>
    <row r="334" spans="1:24" s="14" customFormat="1" ht="12.75" hidden="1" outlineLevel="2">
      <c r="A334" s="14" t="s">
        <v>1087</v>
      </c>
      <c r="B334" s="14" t="s">
        <v>1088</v>
      </c>
      <c r="C334" s="54" t="s">
        <v>4</v>
      </c>
      <c r="D334" s="15"/>
      <c r="E334" s="15"/>
      <c r="F334" s="15">
        <v>-1566.51</v>
      </c>
      <c r="G334" s="15">
        <v>6779.72</v>
      </c>
      <c r="H334" s="90">
        <f t="shared" si="112"/>
        <v>-8346.23</v>
      </c>
      <c r="I334" s="103">
        <f t="shared" si="113"/>
        <v>-1.2310582147935312</v>
      </c>
      <c r="J334" s="104"/>
      <c r="K334" s="15">
        <v>21357.66</v>
      </c>
      <c r="L334" s="15">
        <v>25427.37</v>
      </c>
      <c r="M334" s="90">
        <f t="shared" si="114"/>
        <v>-4069.709999999999</v>
      </c>
      <c r="N334" s="103">
        <f t="shared" si="115"/>
        <v>-0.16005233730425125</v>
      </c>
      <c r="O334" s="104"/>
      <c r="P334" s="15">
        <v>7439.900000000001</v>
      </c>
      <c r="Q334" s="15">
        <v>7866.67</v>
      </c>
      <c r="R334" s="90">
        <f t="shared" si="116"/>
        <v>-426.7699999999995</v>
      </c>
      <c r="S334" s="103">
        <f t="shared" si="117"/>
        <v>-0.05425040074135556</v>
      </c>
      <c r="T334" s="104"/>
      <c r="U334" s="15">
        <v>21357.66</v>
      </c>
      <c r="V334" s="15">
        <v>25427.37</v>
      </c>
      <c r="W334" s="90">
        <f t="shared" si="118"/>
        <v>-4069.709999999999</v>
      </c>
      <c r="X334" s="103">
        <f t="shared" si="119"/>
        <v>-0.16005233730425125</v>
      </c>
    </row>
    <row r="335" spans="1:24" s="14" customFormat="1" ht="12.75" hidden="1" outlineLevel="2">
      <c r="A335" s="14" t="s">
        <v>1089</v>
      </c>
      <c r="B335" s="14" t="s">
        <v>1090</v>
      </c>
      <c r="C335" s="54" t="s">
        <v>5</v>
      </c>
      <c r="D335" s="15"/>
      <c r="E335" s="15"/>
      <c r="F335" s="15">
        <v>0</v>
      </c>
      <c r="G335" s="15">
        <v>0</v>
      </c>
      <c r="H335" s="90">
        <f t="shared" si="112"/>
        <v>0</v>
      </c>
      <c r="I335" s="103">
        <f t="shared" si="113"/>
        <v>0</v>
      </c>
      <c r="J335" s="104"/>
      <c r="K335" s="15">
        <v>34.5</v>
      </c>
      <c r="L335" s="15">
        <v>29.35</v>
      </c>
      <c r="M335" s="90">
        <f t="shared" si="114"/>
        <v>5.149999999999999</v>
      </c>
      <c r="N335" s="103">
        <f t="shared" si="115"/>
        <v>0.17546848381601357</v>
      </c>
      <c r="O335" s="104"/>
      <c r="P335" s="15">
        <v>5.83</v>
      </c>
      <c r="Q335" s="15">
        <v>0</v>
      </c>
      <c r="R335" s="90">
        <f t="shared" si="116"/>
        <v>5.83</v>
      </c>
      <c r="S335" s="103" t="str">
        <f t="shared" si="117"/>
        <v>N.M.</v>
      </c>
      <c r="T335" s="104"/>
      <c r="U335" s="15">
        <v>34.5</v>
      </c>
      <c r="V335" s="15">
        <v>29.35</v>
      </c>
      <c r="W335" s="90">
        <f t="shared" si="118"/>
        <v>5.149999999999999</v>
      </c>
      <c r="X335" s="103">
        <f t="shared" si="119"/>
        <v>0.17546848381601357</v>
      </c>
    </row>
    <row r="336" spans="1:24" s="14" customFormat="1" ht="12.75" hidden="1" outlineLevel="2">
      <c r="A336" s="14" t="s">
        <v>1091</v>
      </c>
      <c r="B336" s="14" t="s">
        <v>1092</v>
      </c>
      <c r="C336" s="54" t="s">
        <v>6</v>
      </c>
      <c r="D336" s="15"/>
      <c r="E336" s="15"/>
      <c r="F336" s="15">
        <v>1974.13</v>
      </c>
      <c r="G336" s="15">
        <v>6093.05</v>
      </c>
      <c r="H336" s="90">
        <f t="shared" si="112"/>
        <v>-4118.92</v>
      </c>
      <c r="I336" s="103">
        <f t="shared" si="113"/>
        <v>-0.6760029870097898</v>
      </c>
      <c r="J336" s="104"/>
      <c r="K336" s="15">
        <v>24341.03</v>
      </c>
      <c r="L336" s="15">
        <v>50580.5</v>
      </c>
      <c r="M336" s="90">
        <f t="shared" si="114"/>
        <v>-26239.47</v>
      </c>
      <c r="N336" s="103">
        <f t="shared" si="115"/>
        <v>-0.5187665206947342</v>
      </c>
      <c r="O336" s="104"/>
      <c r="P336" s="15">
        <v>6977.21</v>
      </c>
      <c r="Q336" s="15">
        <v>11555.37</v>
      </c>
      <c r="R336" s="90">
        <f t="shared" si="116"/>
        <v>-4578.160000000001</v>
      </c>
      <c r="S336" s="103">
        <f t="shared" si="117"/>
        <v>-0.39619328502678847</v>
      </c>
      <c r="T336" s="104"/>
      <c r="U336" s="15">
        <v>24341.03</v>
      </c>
      <c r="V336" s="15">
        <v>50580.5</v>
      </c>
      <c r="W336" s="90">
        <f t="shared" si="118"/>
        <v>-26239.47</v>
      </c>
      <c r="X336" s="103">
        <f t="shared" si="119"/>
        <v>-0.5187665206947342</v>
      </c>
    </row>
    <row r="337" spans="1:24" s="14" customFormat="1" ht="12.75" hidden="1" outlineLevel="2">
      <c r="A337" s="14" t="s">
        <v>1093</v>
      </c>
      <c r="B337" s="14" t="s">
        <v>1094</v>
      </c>
      <c r="C337" s="54" t="s">
        <v>7</v>
      </c>
      <c r="D337" s="15"/>
      <c r="E337" s="15"/>
      <c r="F337" s="15">
        <v>139719.845</v>
      </c>
      <c r="G337" s="15">
        <v>145179.27</v>
      </c>
      <c r="H337" s="90">
        <f t="shared" si="112"/>
        <v>-5459.424999999988</v>
      </c>
      <c r="I337" s="103">
        <f t="shared" si="113"/>
        <v>-0.03760471450228389</v>
      </c>
      <c r="J337" s="104"/>
      <c r="K337" s="15">
        <v>336462.745</v>
      </c>
      <c r="L337" s="15">
        <v>253563.14</v>
      </c>
      <c r="M337" s="90">
        <f t="shared" si="114"/>
        <v>82899.60499999998</v>
      </c>
      <c r="N337" s="103">
        <f t="shared" si="115"/>
        <v>0.32693870646971784</v>
      </c>
      <c r="O337" s="104"/>
      <c r="P337" s="15">
        <v>163623.425</v>
      </c>
      <c r="Q337" s="15">
        <v>149833.24</v>
      </c>
      <c r="R337" s="90">
        <f t="shared" si="116"/>
        <v>13790.184999999998</v>
      </c>
      <c r="S337" s="103">
        <f t="shared" si="117"/>
        <v>0.09203688714199866</v>
      </c>
      <c r="T337" s="104"/>
      <c r="U337" s="15">
        <v>336462.745</v>
      </c>
      <c r="V337" s="15">
        <v>253563.14</v>
      </c>
      <c r="W337" s="90">
        <f t="shared" si="118"/>
        <v>82899.60499999998</v>
      </c>
      <c r="X337" s="103">
        <f t="shared" si="119"/>
        <v>0.32693870646971784</v>
      </c>
    </row>
    <row r="338" spans="1:24" s="14" customFormat="1" ht="12.75" hidden="1" outlineLevel="2">
      <c r="A338" s="14" t="s">
        <v>1095</v>
      </c>
      <c r="B338" s="14" t="s">
        <v>1096</v>
      </c>
      <c r="C338" s="54" t="s">
        <v>8</v>
      </c>
      <c r="D338" s="15"/>
      <c r="E338" s="15"/>
      <c r="F338" s="15">
        <v>1122.1480000000001</v>
      </c>
      <c r="G338" s="15">
        <v>-5906.442</v>
      </c>
      <c r="H338" s="90">
        <f t="shared" si="112"/>
        <v>7028.59</v>
      </c>
      <c r="I338" s="103">
        <f t="shared" si="113"/>
        <v>1.189987136079555</v>
      </c>
      <c r="J338" s="104"/>
      <c r="K338" s="15">
        <v>24191.546000000002</v>
      </c>
      <c r="L338" s="15">
        <v>16380.936000000002</v>
      </c>
      <c r="M338" s="90">
        <f t="shared" si="114"/>
        <v>7810.610000000001</v>
      </c>
      <c r="N338" s="103">
        <f t="shared" si="115"/>
        <v>0.4768109709970175</v>
      </c>
      <c r="O338" s="104"/>
      <c r="P338" s="15">
        <v>6588.031</v>
      </c>
      <c r="Q338" s="15">
        <v>2103.257</v>
      </c>
      <c r="R338" s="90">
        <f t="shared" si="116"/>
        <v>4484.773999999999</v>
      </c>
      <c r="S338" s="103">
        <f t="shared" si="117"/>
        <v>2.1322995715692374</v>
      </c>
      <c r="T338" s="104"/>
      <c r="U338" s="15">
        <v>24191.546000000002</v>
      </c>
      <c r="V338" s="15">
        <v>16380.936000000002</v>
      </c>
      <c r="W338" s="90">
        <f t="shared" si="118"/>
        <v>7810.610000000001</v>
      </c>
      <c r="X338" s="103">
        <f t="shared" si="119"/>
        <v>0.4768109709970175</v>
      </c>
    </row>
    <row r="339" spans="1:24" s="14" customFormat="1" ht="12.75" hidden="1" outlineLevel="2">
      <c r="A339" s="14" t="s">
        <v>1097</v>
      </c>
      <c r="B339" s="14" t="s">
        <v>1098</v>
      </c>
      <c r="C339" s="54" t="s">
        <v>9</v>
      </c>
      <c r="D339" s="15"/>
      <c r="E339" s="15"/>
      <c r="F339" s="15">
        <v>696.89</v>
      </c>
      <c r="G339" s="15">
        <v>635.69</v>
      </c>
      <c r="H339" s="90">
        <f t="shared" si="112"/>
        <v>61.19999999999993</v>
      </c>
      <c r="I339" s="103">
        <f t="shared" si="113"/>
        <v>0.09627334077931056</v>
      </c>
      <c r="J339" s="104"/>
      <c r="K339" s="15">
        <v>18874.36</v>
      </c>
      <c r="L339" s="15">
        <v>15514.2</v>
      </c>
      <c r="M339" s="90">
        <f t="shared" si="114"/>
        <v>3360.16</v>
      </c>
      <c r="N339" s="103">
        <f t="shared" si="115"/>
        <v>0.21658609531912698</v>
      </c>
      <c r="O339" s="104"/>
      <c r="P339" s="15">
        <v>3607</v>
      </c>
      <c r="Q339" s="15">
        <v>3915.1800000000003</v>
      </c>
      <c r="R339" s="90">
        <f t="shared" si="116"/>
        <v>-308.1800000000003</v>
      </c>
      <c r="S339" s="103">
        <f t="shared" si="117"/>
        <v>-0.07871413319438704</v>
      </c>
      <c r="T339" s="104"/>
      <c r="U339" s="15">
        <v>18874.36</v>
      </c>
      <c r="V339" s="15">
        <v>15514.2</v>
      </c>
      <c r="W339" s="90">
        <f t="shared" si="118"/>
        <v>3360.16</v>
      </c>
      <c r="X339" s="103">
        <f t="shared" si="119"/>
        <v>0.21658609531912698</v>
      </c>
    </row>
    <row r="340" spans="1:24" s="14" customFormat="1" ht="12.75" hidden="1" outlineLevel="2">
      <c r="A340" s="14" t="s">
        <v>1099</v>
      </c>
      <c r="B340" s="14" t="s">
        <v>1100</v>
      </c>
      <c r="C340" s="54" t="s">
        <v>10</v>
      </c>
      <c r="D340" s="15"/>
      <c r="E340" s="15"/>
      <c r="F340" s="15">
        <v>10535.75</v>
      </c>
      <c r="G340" s="15">
        <v>0</v>
      </c>
      <c r="H340" s="90">
        <f t="shared" si="112"/>
        <v>10535.75</v>
      </c>
      <c r="I340" s="103" t="str">
        <f t="shared" si="113"/>
        <v>N.M.</v>
      </c>
      <c r="J340" s="104"/>
      <c r="K340" s="15">
        <v>15340.61</v>
      </c>
      <c r="L340" s="15">
        <v>0</v>
      </c>
      <c r="M340" s="90">
        <f t="shared" si="114"/>
        <v>15340.61</v>
      </c>
      <c r="N340" s="103" t="str">
        <f t="shared" si="115"/>
        <v>N.M.</v>
      </c>
      <c r="O340" s="104"/>
      <c r="P340" s="15">
        <v>15305.970000000001</v>
      </c>
      <c r="Q340" s="15">
        <v>0</v>
      </c>
      <c r="R340" s="90">
        <f t="shared" si="116"/>
        <v>15305.970000000001</v>
      </c>
      <c r="S340" s="103" t="str">
        <f t="shared" si="117"/>
        <v>N.M.</v>
      </c>
      <c r="T340" s="104"/>
      <c r="U340" s="15">
        <v>15340.61</v>
      </c>
      <c r="V340" s="15">
        <v>0</v>
      </c>
      <c r="W340" s="90">
        <f t="shared" si="118"/>
        <v>15340.61</v>
      </c>
      <c r="X340" s="103" t="str">
        <f t="shared" si="119"/>
        <v>N.M.</v>
      </c>
    </row>
    <row r="341" spans="1:24" s="14" customFormat="1" ht="12.75" hidden="1" outlineLevel="2">
      <c r="A341" s="14" t="s">
        <v>1101</v>
      </c>
      <c r="B341" s="14" t="s">
        <v>1102</v>
      </c>
      <c r="C341" s="54" t="s">
        <v>11</v>
      </c>
      <c r="D341" s="15"/>
      <c r="E341" s="15"/>
      <c r="F341" s="15">
        <v>7919.76</v>
      </c>
      <c r="G341" s="15">
        <v>18433.65</v>
      </c>
      <c r="H341" s="90">
        <f t="shared" si="112"/>
        <v>-10513.890000000001</v>
      </c>
      <c r="I341" s="103">
        <f t="shared" si="113"/>
        <v>-0.5703639810889325</v>
      </c>
      <c r="J341" s="104"/>
      <c r="K341" s="15">
        <v>89010.98</v>
      </c>
      <c r="L341" s="15">
        <v>193172.63</v>
      </c>
      <c r="M341" s="90">
        <f t="shared" si="114"/>
        <v>-104161.65000000001</v>
      </c>
      <c r="N341" s="103">
        <f t="shared" si="115"/>
        <v>-0.5392153639985127</v>
      </c>
      <c r="O341" s="104"/>
      <c r="P341" s="15">
        <v>17371.48</v>
      </c>
      <c r="Q341" s="15">
        <v>27833.61</v>
      </c>
      <c r="R341" s="90">
        <f t="shared" si="116"/>
        <v>-10462.130000000001</v>
      </c>
      <c r="S341" s="103">
        <f t="shared" si="117"/>
        <v>-0.3758811738757567</v>
      </c>
      <c r="T341" s="104"/>
      <c r="U341" s="15">
        <v>89010.98</v>
      </c>
      <c r="V341" s="15">
        <v>193172.63</v>
      </c>
      <c r="W341" s="90">
        <f t="shared" si="118"/>
        <v>-104161.65000000001</v>
      </c>
      <c r="X341" s="103">
        <f t="shared" si="119"/>
        <v>-0.5392153639985127</v>
      </c>
    </row>
    <row r="342" spans="1:24" s="14" customFormat="1" ht="12.75" hidden="1" outlineLevel="2">
      <c r="A342" s="14" t="s">
        <v>1103</v>
      </c>
      <c r="B342" s="14" t="s">
        <v>1104</v>
      </c>
      <c r="C342" s="54" t="s">
        <v>1408</v>
      </c>
      <c r="D342" s="15"/>
      <c r="E342" s="15"/>
      <c r="F342" s="15">
        <v>0</v>
      </c>
      <c r="G342" s="15">
        <v>0</v>
      </c>
      <c r="H342" s="90">
        <f t="shared" si="112"/>
        <v>0</v>
      </c>
      <c r="I342" s="103">
        <f t="shared" si="113"/>
        <v>0</v>
      </c>
      <c r="J342" s="104"/>
      <c r="K342" s="15">
        <v>300</v>
      </c>
      <c r="L342" s="15">
        <v>6280</v>
      </c>
      <c r="M342" s="90">
        <f t="shared" si="114"/>
        <v>-5980</v>
      </c>
      <c r="N342" s="103">
        <f t="shared" si="115"/>
        <v>-0.9522292993630573</v>
      </c>
      <c r="O342" s="104"/>
      <c r="P342" s="15">
        <v>0</v>
      </c>
      <c r="Q342" s="15">
        <v>2980</v>
      </c>
      <c r="R342" s="90">
        <f t="shared" si="116"/>
        <v>-2980</v>
      </c>
      <c r="S342" s="103" t="str">
        <f t="shared" si="117"/>
        <v>N.M.</v>
      </c>
      <c r="T342" s="104"/>
      <c r="U342" s="15">
        <v>300</v>
      </c>
      <c r="V342" s="15">
        <v>6280</v>
      </c>
      <c r="W342" s="90">
        <f t="shared" si="118"/>
        <v>-5980</v>
      </c>
      <c r="X342" s="103">
        <f t="shared" si="119"/>
        <v>-0.9522292993630573</v>
      </c>
    </row>
    <row r="343" spans="1:24" s="14" customFormat="1" ht="12.75" hidden="1" outlineLevel="2">
      <c r="A343" s="14" t="s">
        <v>1105</v>
      </c>
      <c r="B343" s="14" t="s">
        <v>1106</v>
      </c>
      <c r="C343" s="54" t="s">
        <v>12</v>
      </c>
      <c r="D343" s="15"/>
      <c r="E343" s="15"/>
      <c r="F343" s="15">
        <v>1573.1100000000001</v>
      </c>
      <c r="G343" s="15">
        <v>7748.110000000001</v>
      </c>
      <c r="H343" s="90">
        <f t="shared" si="112"/>
        <v>-6175</v>
      </c>
      <c r="I343" s="103">
        <f t="shared" si="113"/>
        <v>-0.796968551040189</v>
      </c>
      <c r="J343" s="104"/>
      <c r="K343" s="15">
        <v>86802.40000000001</v>
      </c>
      <c r="L343" s="15">
        <v>90384.27</v>
      </c>
      <c r="M343" s="90">
        <f t="shared" si="114"/>
        <v>-3581.8699999999953</v>
      </c>
      <c r="N343" s="103">
        <f t="shared" si="115"/>
        <v>-0.03962935143471309</v>
      </c>
      <c r="O343" s="104"/>
      <c r="P343" s="15">
        <v>22769.350000000002</v>
      </c>
      <c r="Q343" s="15">
        <v>28944.350000000002</v>
      </c>
      <c r="R343" s="90">
        <f t="shared" si="116"/>
        <v>-6175</v>
      </c>
      <c r="S343" s="103">
        <f t="shared" si="117"/>
        <v>-0.213340427406385</v>
      </c>
      <c r="T343" s="104"/>
      <c r="U343" s="15">
        <v>86802.40000000001</v>
      </c>
      <c r="V343" s="15">
        <v>90384.27</v>
      </c>
      <c r="W343" s="90">
        <f t="shared" si="118"/>
        <v>-3581.8699999999953</v>
      </c>
      <c r="X343" s="103">
        <f t="shared" si="119"/>
        <v>-0.03962935143471309</v>
      </c>
    </row>
    <row r="344" spans="1:24" s="14" customFormat="1" ht="12.75" hidden="1" outlineLevel="2">
      <c r="A344" s="14" t="s">
        <v>1107</v>
      </c>
      <c r="B344" s="14" t="s">
        <v>1108</v>
      </c>
      <c r="C344" s="54" t="s">
        <v>13</v>
      </c>
      <c r="D344" s="15"/>
      <c r="E344" s="15"/>
      <c r="F344" s="15">
        <v>2629.62</v>
      </c>
      <c r="G344" s="15">
        <v>5651.5</v>
      </c>
      <c r="H344" s="90">
        <f t="shared" si="112"/>
        <v>-3021.88</v>
      </c>
      <c r="I344" s="103">
        <f t="shared" si="113"/>
        <v>-0.534704060868796</v>
      </c>
      <c r="J344" s="104"/>
      <c r="K344" s="15">
        <v>38985.92</v>
      </c>
      <c r="L344" s="15">
        <v>142304.6</v>
      </c>
      <c r="M344" s="90">
        <f t="shared" si="114"/>
        <v>-103318.68000000001</v>
      </c>
      <c r="N344" s="103">
        <f t="shared" si="115"/>
        <v>-0.7260389333865526</v>
      </c>
      <c r="O344" s="104"/>
      <c r="P344" s="15">
        <v>7879.03</v>
      </c>
      <c r="Q344" s="15">
        <v>17488.91</v>
      </c>
      <c r="R344" s="90">
        <f t="shared" si="116"/>
        <v>-9609.880000000001</v>
      </c>
      <c r="S344" s="103">
        <f t="shared" si="117"/>
        <v>-0.5494842159974521</v>
      </c>
      <c r="T344" s="104"/>
      <c r="U344" s="15">
        <v>38985.92</v>
      </c>
      <c r="V344" s="15">
        <v>142304.6</v>
      </c>
      <c r="W344" s="90">
        <f t="shared" si="118"/>
        <v>-103318.68000000001</v>
      </c>
      <c r="X344" s="103">
        <f t="shared" si="119"/>
        <v>-0.7260389333865526</v>
      </c>
    </row>
    <row r="345" spans="1:24" s="13" customFormat="1" ht="12.75" collapsed="1">
      <c r="A345" s="13" t="s">
        <v>192</v>
      </c>
      <c r="B345" s="11"/>
      <c r="C345" s="56" t="s">
        <v>260</v>
      </c>
      <c r="D345" s="29"/>
      <c r="E345" s="29"/>
      <c r="F345" s="29">
        <v>6471357.501</v>
      </c>
      <c r="G345" s="29">
        <v>9429505.012000004</v>
      </c>
      <c r="H345" s="29">
        <f>+F345-G345</f>
        <v>-2958147.5110000037</v>
      </c>
      <c r="I345" s="98">
        <f>IF(G345&lt;0,IF(H345=0,0,IF(OR(G345=0,F345=0),"N.M.",IF(ABS(H345/G345)&gt;=10,"N.M.",H345/(-G345)))),IF(H345=0,0,IF(OR(G345=0,F345=0),"N.M.",IF(ABS(H345/G345)&gt;=10,"N.M.",H345/G345))))</f>
        <v>-0.31371185520718853</v>
      </c>
      <c r="J345" s="115"/>
      <c r="K345" s="29">
        <v>79937945.27300006</v>
      </c>
      <c r="L345" s="29">
        <v>80471747.99599999</v>
      </c>
      <c r="M345" s="29">
        <f>+K345-L345</f>
        <v>-533802.7229999304</v>
      </c>
      <c r="N345" s="98">
        <f>IF(L345&lt;0,IF(M345=0,0,IF(OR(L345=0,K345=0),"N.M.",IF(ABS(M345/L345)&gt;=10,"N.M.",M345/(-L345)))),IF(M345=0,0,IF(OR(L345=0,K345=0),"N.M.",IF(ABS(M345/L345)&gt;=10,"N.M.",M345/L345))))</f>
        <v>-0.006633417768264014</v>
      </c>
      <c r="O345" s="115"/>
      <c r="P345" s="29">
        <v>17767793.65999999</v>
      </c>
      <c r="Q345" s="29">
        <v>21188125.190000005</v>
      </c>
      <c r="R345" s="29">
        <f>+P345-Q345</f>
        <v>-3420331.530000016</v>
      </c>
      <c r="S345" s="98">
        <f>IF(Q345&lt;0,IF(R345=0,0,IF(OR(Q345=0,P345=0),"N.M.",IF(ABS(R345/Q345)&gt;=10,"N.M.",R345/(-Q345)))),IF(R345=0,0,IF(OR(Q345=0,P345=0),"N.M.",IF(ABS(R345/Q345)&gt;=10,"N.M.",R345/Q345))))</f>
        <v>-0.16142681333666478</v>
      </c>
      <c r="T345" s="115"/>
      <c r="U345" s="29">
        <v>79937945.27300006</v>
      </c>
      <c r="V345" s="29">
        <v>80471747.99599999</v>
      </c>
      <c r="W345" s="29">
        <f>+U345-V345</f>
        <v>-533802.7229999304</v>
      </c>
      <c r="X345" s="98">
        <f>IF(V345&lt;0,IF(W345=0,0,IF(OR(V345=0,U345=0),"N.M.",IF(ABS(W345/V345)&gt;=10,"N.M.",W345/(-V345)))),IF(W345=0,0,IF(OR(V345=0,U345=0),"N.M.",IF(ABS(W345/V345)&gt;=10,"N.M.",W345/V345))))</f>
        <v>-0.006633417768264014</v>
      </c>
    </row>
    <row r="346" spans="2:24" s="13" customFormat="1" ht="0.75" customHeight="1" hidden="1" outlineLevel="1">
      <c r="B346" s="11"/>
      <c r="C346" s="56"/>
      <c r="D346" s="29"/>
      <c r="E346" s="29"/>
      <c r="F346" s="29"/>
      <c r="G346" s="29"/>
      <c r="H346" s="29"/>
      <c r="I346" s="98"/>
      <c r="J346" s="115"/>
      <c r="K346" s="29"/>
      <c r="L346" s="29"/>
      <c r="M346" s="29"/>
      <c r="N346" s="98"/>
      <c r="O346" s="115"/>
      <c r="P346" s="29"/>
      <c r="Q346" s="29"/>
      <c r="R346" s="29"/>
      <c r="S346" s="98"/>
      <c r="T346" s="115"/>
      <c r="U346" s="29"/>
      <c r="V346" s="29"/>
      <c r="W346" s="29"/>
      <c r="X346" s="98"/>
    </row>
    <row r="347" spans="1:24" s="14" customFormat="1" ht="12.75" hidden="1" outlineLevel="2">
      <c r="A347" s="14" t="s">
        <v>1109</v>
      </c>
      <c r="B347" s="14" t="s">
        <v>1110</v>
      </c>
      <c r="C347" s="54" t="s">
        <v>14</v>
      </c>
      <c r="D347" s="15"/>
      <c r="E347" s="15"/>
      <c r="F347" s="15">
        <v>204398.36000000002</v>
      </c>
      <c r="G347" s="15">
        <v>25832.5</v>
      </c>
      <c r="H347" s="90">
        <f aca="true" t="shared" si="120" ref="H347:H380">+F347-G347</f>
        <v>178565.86000000002</v>
      </c>
      <c r="I347" s="103">
        <f aca="true" t="shared" si="121" ref="I347:I380">IF(G347&lt;0,IF(H347=0,0,IF(OR(G347=0,F347=0),"N.M.",IF(ABS(H347/G347)&gt;=10,"N.M.",H347/(-G347)))),IF(H347=0,0,IF(OR(G347=0,F347=0),"N.M.",IF(ABS(H347/G347)&gt;=10,"N.M.",H347/G347))))</f>
        <v>6.912449820961967</v>
      </c>
      <c r="J347" s="104"/>
      <c r="K347" s="15">
        <v>2050260.19</v>
      </c>
      <c r="L347" s="15">
        <v>436657.195</v>
      </c>
      <c r="M347" s="90">
        <f aca="true" t="shared" si="122" ref="M347:M380">+K347-L347</f>
        <v>1613602.9949999999</v>
      </c>
      <c r="N347" s="103">
        <f aca="true" t="shared" si="123" ref="N347:N380">IF(L347&lt;0,IF(M347=0,0,IF(OR(L347=0,K347=0),"N.M.",IF(ABS(M347/L347)&gt;=10,"N.M.",M347/(-L347)))),IF(M347=0,0,IF(OR(L347=0,K347=0),"N.M.",IF(ABS(M347/L347)&gt;=10,"N.M.",M347/L347))))</f>
        <v>3.6953541896864883</v>
      </c>
      <c r="O347" s="104"/>
      <c r="P347" s="15">
        <v>616144.03</v>
      </c>
      <c r="Q347" s="15">
        <v>92178.135</v>
      </c>
      <c r="R347" s="90">
        <f aca="true" t="shared" si="124" ref="R347:R380">+P347-Q347</f>
        <v>523965.895</v>
      </c>
      <c r="S347" s="103">
        <f aca="true" t="shared" si="125" ref="S347:S380">IF(Q347&lt;0,IF(R347=0,0,IF(OR(Q347=0,P347=0),"N.M.",IF(ABS(R347/Q347)&gt;=10,"N.M.",R347/(-Q347)))),IF(R347=0,0,IF(OR(Q347=0,P347=0),"N.M.",IF(ABS(R347/Q347)&gt;=10,"N.M.",R347/Q347))))</f>
        <v>5.684275289362277</v>
      </c>
      <c r="T347" s="104"/>
      <c r="U347" s="15">
        <v>2050260.19</v>
      </c>
      <c r="V347" s="15">
        <v>436657.195</v>
      </c>
      <c r="W347" s="90">
        <f aca="true" t="shared" si="126" ref="W347:W380">+U347-V347</f>
        <v>1613602.9949999999</v>
      </c>
      <c r="X347" s="103">
        <f aca="true" t="shared" si="127" ref="X347:X380">IF(V347&lt;0,IF(W347=0,0,IF(OR(V347=0,U347=0),"N.M.",IF(ABS(W347/V347)&gt;=10,"N.M.",W347/(-V347)))),IF(W347=0,0,IF(OR(V347=0,U347=0),"N.M.",IF(ABS(W347/V347)&gt;=10,"N.M.",W347/V347))))</f>
        <v>3.6953541896864883</v>
      </c>
    </row>
    <row r="348" spans="1:24" s="14" customFormat="1" ht="12.75" hidden="1" outlineLevel="2">
      <c r="A348" s="14" t="s">
        <v>1111</v>
      </c>
      <c r="B348" s="14" t="s">
        <v>1112</v>
      </c>
      <c r="C348" s="54" t="s">
        <v>15</v>
      </c>
      <c r="D348" s="15"/>
      <c r="E348" s="15"/>
      <c r="F348" s="15">
        <v>213444.51</v>
      </c>
      <c r="G348" s="15">
        <v>118328.72</v>
      </c>
      <c r="H348" s="90">
        <f t="shared" si="120"/>
        <v>95115.79000000001</v>
      </c>
      <c r="I348" s="103">
        <f t="shared" si="121"/>
        <v>0.8038267463723093</v>
      </c>
      <c r="J348" s="104"/>
      <c r="K348" s="15">
        <v>1229635.56</v>
      </c>
      <c r="L348" s="15">
        <v>720206.841</v>
      </c>
      <c r="M348" s="90">
        <f t="shared" si="122"/>
        <v>509428.71900000004</v>
      </c>
      <c r="N348" s="103">
        <f t="shared" si="123"/>
        <v>0.7073366844067509</v>
      </c>
      <c r="O348" s="104"/>
      <c r="P348" s="15">
        <v>332440.01</v>
      </c>
      <c r="Q348" s="15">
        <v>254492.291</v>
      </c>
      <c r="R348" s="90">
        <f t="shared" si="124"/>
        <v>77947.71900000001</v>
      </c>
      <c r="S348" s="103">
        <f t="shared" si="125"/>
        <v>0.3062871519357732</v>
      </c>
      <c r="T348" s="104"/>
      <c r="U348" s="15">
        <v>1229635.56</v>
      </c>
      <c r="V348" s="15">
        <v>720206.841</v>
      </c>
      <c r="W348" s="90">
        <f t="shared" si="126"/>
        <v>509428.71900000004</v>
      </c>
      <c r="X348" s="103">
        <f t="shared" si="127"/>
        <v>0.7073366844067509</v>
      </c>
    </row>
    <row r="349" spans="1:24" s="14" customFormat="1" ht="12.75" hidden="1" outlineLevel="2">
      <c r="A349" s="14" t="s">
        <v>1113</v>
      </c>
      <c r="B349" s="14" t="s">
        <v>1114</v>
      </c>
      <c r="C349" s="54" t="s">
        <v>16</v>
      </c>
      <c r="D349" s="15"/>
      <c r="E349" s="15"/>
      <c r="F349" s="15">
        <v>627175.9500000001</v>
      </c>
      <c r="G349" s="15">
        <v>1649754.6600000001</v>
      </c>
      <c r="H349" s="90">
        <f t="shared" si="120"/>
        <v>-1022578.7100000001</v>
      </c>
      <c r="I349" s="103">
        <f t="shared" si="121"/>
        <v>-0.619836836830029</v>
      </c>
      <c r="J349" s="104"/>
      <c r="K349" s="15">
        <v>5969199.3100000005</v>
      </c>
      <c r="L349" s="15">
        <v>10421344.153</v>
      </c>
      <c r="M349" s="90">
        <f t="shared" si="122"/>
        <v>-4452144.843</v>
      </c>
      <c r="N349" s="103">
        <f t="shared" si="123"/>
        <v>-0.4272140692828341</v>
      </c>
      <c r="O349" s="104"/>
      <c r="P349" s="15">
        <v>1398188.3</v>
      </c>
      <c r="Q349" s="15">
        <v>3007592.463</v>
      </c>
      <c r="R349" s="90">
        <f t="shared" si="124"/>
        <v>-1609404.163</v>
      </c>
      <c r="S349" s="103">
        <f t="shared" si="125"/>
        <v>-0.535113777148736</v>
      </c>
      <c r="T349" s="104"/>
      <c r="U349" s="15">
        <v>5969199.3100000005</v>
      </c>
      <c r="V349" s="15">
        <v>10421344.153</v>
      </c>
      <c r="W349" s="90">
        <f t="shared" si="126"/>
        <v>-4452144.843</v>
      </c>
      <c r="X349" s="103">
        <f t="shared" si="127"/>
        <v>-0.4272140692828341</v>
      </c>
    </row>
    <row r="350" spans="1:24" s="14" customFormat="1" ht="12.75" hidden="1" outlineLevel="2">
      <c r="A350" s="14" t="s">
        <v>1115</v>
      </c>
      <c r="B350" s="14" t="s">
        <v>1116</v>
      </c>
      <c r="C350" s="54" t="s">
        <v>17</v>
      </c>
      <c r="D350" s="15"/>
      <c r="E350" s="15"/>
      <c r="F350" s="15">
        <v>72013.41</v>
      </c>
      <c r="G350" s="15">
        <v>232354.29</v>
      </c>
      <c r="H350" s="90">
        <f t="shared" si="120"/>
        <v>-160340.88</v>
      </c>
      <c r="I350" s="103">
        <f t="shared" si="121"/>
        <v>-0.6900706675138213</v>
      </c>
      <c r="J350" s="104"/>
      <c r="K350" s="15">
        <v>1126659.68</v>
      </c>
      <c r="L350" s="15">
        <v>5098686.425</v>
      </c>
      <c r="M350" s="90">
        <f t="shared" si="122"/>
        <v>-3972026.745</v>
      </c>
      <c r="N350" s="103">
        <f t="shared" si="123"/>
        <v>-0.7790294232499305</v>
      </c>
      <c r="O350" s="104"/>
      <c r="P350" s="15">
        <v>191492.43</v>
      </c>
      <c r="Q350" s="15">
        <v>1038890.995</v>
      </c>
      <c r="R350" s="90">
        <f t="shared" si="124"/>
        <v>-847398.565</v>
      </c>
      <c r="S350" s="103">
        <f t="shared" si="125"/>
        <v>-0.8156761095036732</v>
      </c>
      <c r="T350" s="104"/>
      <c r="U350" s="15">
        <v>1126659.68</v>
      </c>
      <c r="V350" s="15">
        <v>5098686.425</v>
      </c>
      <c r="W350" s="90">
        <f t="shared" si="126"/>
        <v>-3972026.745</v>
      </c>
      <c r="X350" s="103">
        <f t="shared" si="127"/>
        <v>-0.7790294232499305</v>
      </c>
    </row>
    <row r="351" spans="1:24" s="14" customFormat="1" ht="12.75" hidden="1" outlineLevel="2">
      <c r="A351" s="14" t="s">
        <v>1117</v>
      </c>
      <c r="B351" s="14" t="s">
        <v>1118</v>
      </c>
      <c r="C351" s="54" t="s">
        <v>18</v>
      </c>
      <c r="D351" s="15"/>
      <c r="E351" s="15"/>
      <c r="F351" s="15">
        <v>53008.450000000004</v>
      </c>
      <c r="G351" s="15">
        <v>93855.86</v>
      </c>
      <c r="H351" s="90">
        <f t="shared" si="120"/>
        <v>-40847.409999999996</v>
      </c>
      <c r="I351" s="103">
        <f t="shared" si="121"/>
        <v>-0.4352142743138254</v>
      </c>
      <c r="J351" s="104"/>
      <c r="K351" s="15">
        <v>1007677.12</v>
      </c>
      <c r="L351" s="15">
        <v>691641.857</v>
      </c>
      <c r="M351" s="90">
        <f t="shared" si="122"/>
        <v>316035.26300000004</v>
      </c>
      <c r="N351" s="103">
        <f t="shared" si="123"/>
        <v>0.45693484250765937</v>
      </c>
      <c r="O351" s="104"/>
      <c r="P351" s="15">
        <v>160183.94</v>
      </c>
      <c r="Q351" s="15">
        <v>228357.647</v>
      </c>
      <c r="R351" s="90">
        <f t="shared" si="124"/>
        <v>-68173.707</v>
      </c>
      <c r="S351" s="103">
        <f t="shared" si="125"/>
        <v>-0.2985391901502646</v>
      </c>
      <c r="T351" s="104"/>
      <c r="U351" s="15">
        <v>1007677.12</v>
      </c>
      <c r="V351" s="15">
        <v>691641.857</v>
      </c>
      <c r="W351" s="90">
        <f t="shared" si="126"/>
        <v>316035.26300000004</v>
      </c>
      <c r="X351" s="103">
        <f t="shared" si="127"/>
        <v>0.45693484250765937</v>
      </c>
    </row>
    <row r="352" spans="1:24" s="14" customFormat="1" ht="12.75" hidden="1" outlineLevel="2">
      <c r="A352" s="14" t="s">
        <v>1119</v>
      </c>
      <c r="B352" s="14" t="s">
        <v>1120</v>
      </c>
      <c r="C352" s="54" t="s">
        <v>14</v>
      </c>
      <c r="D352" s="15"/>
      <c r="E352" s="15"/>
      <c r="F352" s="15">
        <v>14504.94</v>
      </c>
      <c r="G352" s="15">
        <v>11940.01</v>
      </c>
      <c r="H352" s="90">
        <f t="shared" si="120"/>
        <v>2564.9300000000003</v>
      </c>
      <c r="I352" s="103">
        <f t="shared" si="121"/>
        <v>0.21481807804181072</v>
      </c>
      <c r="J352" s="104"/>
      <c r="K352" s="15">
        <v>145588.53</v>
      </c>
      <c r="L352" s="15">
        <v>127454.47</v>
      </c>
      <c r="M352" s="90">
        <f t="shared" si="122"/>
        <v>18134.059999999998</v>
      </c>
      <c r="N352" s="103">
        <f t="shared" si="123"/>
        <v>0.1422787290237839</v>
      </c>
      <c r="O352" s="104"/>
      <c r="P352" s="15">
        <v>37295.450000000004</v>
      </c>
      <c r="Q352" s="15">
        <v>33316.65</v>
      </c>
      <c r="R352" s="90">
        <f t="shared" si="124"/>
        <v>3978.800000000003</v>
      </c>
      <c r="S352" s="103">
        <f t="shared" si="125"/>
        <v>0.11942377159768472</v>
      </c>
      <c r="T352" s="104"/>
      <c r="U352" s="15">
        <v>145588.53</v>
      </c>
      <c r="V352" s="15">
        <v>127454.47</v>
      </c>
      <c r="W352" s="90">
        <f t="shared" si="126"/>
        <v>18134.059999999998</v>
      </c>
      <c r="X352" s="103">
        <f t="shared" si="127"/>
        <v>0.1422787290237839</v>
      </c>
    </row>
    <row r="353" spans="1:24" s="14" customFormat="1" ht="12.75" hidden="1" outlineLevel="2">
      <c r="A353" s="14" t="s">
        <v>1121</v>
      </c>
      <c r="B353" s="14" t="s">
        <v>1122</v>
      </c>
      <c r="C353" s="54" t="s">
        <v>15</v>
      </c>
      <c r="D353" s="15"/>
      <c r="E353" s="15"/>
      <c r="F353" s="15">
        <v>2313.44</v>
      </c>
      <c r="G353" s="15">
        <v>816.5500000000001</v>
      </c>
      <c r="H353" s="90">
        <f t="shared" si="120"/>
        <v>1496.8899999999999</v>
      </c>
      <c r="I353" s="103">
        <f t="shared" si="121"/>
        <v>1.8331884146714834</v>
      </c>
      <c r="J353" s="104"/>
      <c r="K353" s="15">
        <v>13966.61</v>
      </c>
      <c r="L353" s="15">
        <v>32873.21</v>
      </c>
      <c r="M353" s="90">
        <f t="shared" si="122"/>
        <v>-18906.6</v>
      </c>
      <c r="N353" s="103">
        <f t="shared" si="123"/>
        <v>-0.575137018867339</v>
      </c>
      <c r="O353" s="104"/>
      <c r="P353" s="15">
        <v>6140.22</v>
      </c>
      <c r="Q353" s="15">
        <v>12846.79</v>
      </c>
      <c r="R353" s="90">
        <f t="shared" si="124"/>
        <v>-6706.570000000001</v>
      </c>
      <c r="S353" s="103">
        <f t="shared" si="125"/>
        <v>-0.5220424713099537</v>
      </c>
      <c r="T353" s="104"/>
      <c r="U353" s="15">
        <v>13966.61</v>
      </c>
      <c r="V353" s="15">
        <v>32873.21</v>
      </c>
      <c r="W353" s="90">
        <f t="shared" si="126"/>
        <v>-18906.6</v>
      </c>
      <c r="X353" s="103">
        <f t="shared" si="127"/>
        <v>-0.575137018867339</v>
      </c>
    </row>
    <row r="354" spans="1:24" s="14" customFormat="1" ht="12.75" hidden="1" outlineLevel="2">
      <c r="A354" s="14" t="s">
        <v>1123</v>
      </c>
      <c r="B354" s="14" t="s">
        <v>1124</v>
      </c>
      <c r="C354" s="54" t="s">
        <v>19</v>
      </c>
      <c r="D354" s="15"/>
      <c r="E354" s="15"/>
      <c r="F354" s="15">
        <v>4493.31</v>
      </c>
      <c r="G354" s="15">
        <v>8076.22</v>
      </c>
      <c r="H354" s="90">
        <f t="shared" si="120"/>
        <v>-3582.91</v>
      </c>
      <c r="I354" s="103">
        <f t="shared" si="121"/>
        <v>-0.4436369984968215</v>
      </c>
      <c r="J354" s="104"/>
      <c r="K354" s="15">
        <v>52859.55</v>
      </c>
      <c r="L354" s="15">
        <v>47660.86</v>
      </c>
      <c r="M354" s="90">
        <f t="shared" si="122"/>
        <v>5198.690000000002</v>
      </c>
      <c r="N354" s="103">
        <f t="shared" si="123"/>
        <v>0.10907671410041704</v>
      </c>
      <c r="O354" s="104"/>
      <c r="P354" s="15">
        <v>13711.28</v>
      </c>
      <c r="Q354" s="15">
        <v>15677.93</v>
      </c>
      <c r="R354" s="90">
        <f t="shared" si="124"/>
        <v>-1966.6499999999996</v>
      </c>
      <c r="S354" s="103">
        <f t="shared" si="125"/>
        <v>-0.12544066723094183</v>
      </c>
      <c r="T354" s="104"/>
      <c r="U354" s="15">
        <v>52859.55</v>
      </c>
      <c r="V354" s="15">
        <v>47660.86</v>
      </c>
      <c r="W354" s="90">
        <f t="shared" si="126"/>
        <v>5198.690000000002</v>
      </c>
      <c r="X354" s="103">
        <f t="shared" si="127"/>
        <v>0.10907671410041704</v>
      </c>
    </row>
    <row r="355" spans="1:24" s="14" customFormat="1" ht="12.75" hidden="1" outlineLevel="2">
      <c r="A355" s="14" t="s">
        <v>1125</v>
      </c>
      <c r="B355" s="14" t="s">
        <v>1126</v>
      </c>
      <c r="C355" s="54" t="s">
        <v>20</v>
      </c>
      <c r="D355" s="15"/>
      <c r="E355" s="15"/>
      <c r="F355" s="15">
        <v>29183.3</v>
      </c>
      <c r="G355" s="15">
        <v>35912.42</v>
      </c>
      <c r="H355" s="90">
        <f t="shared" si="120"/>
        <v>-6729.119999999999</v>
      </c>
      <c r="I355" s="103">
        <f t="shared" si="121"/>
        <v>-0.18737584378886188</v>
      </c>
      <c r="J355" s="104"/>
      <c r="K355" s="15">
        <v>230749.65</v>
      </c>
      <c r="L355" s="15">
        <v>252345.93</v>
      </c>
      <c r="M355" s="90">
        <f t="shared" si="122"/>
        <v>-21596.28</v>
      </c>
      <c r="N355" s="103">
        <f t="shared" si="123"/>
        <v>-0.0855820420800922</v>
      </c>
      <c r="O355" s="104"/>
      <c r="P355" s="15">
        <v>60427.36</v>
      </c>
      <c r="Q355" s="15">
        <v>83946.58</v>
      </c>
      <c r="R355" s="90">
        <f t="shared" si="124"/>
        <v>-23519.22</v>
      </c>
      <c r="S355" s="103">
        <f t="shared" si="125"/>
        <v>-0.28016888835733395</v>
      </c>
      <c r="T355" s="104"/>
      <c r="U355" s="15">
        <v>230749.65</v>
      </c>
      <c r="V355" s="15">
        <v>252345.93</v>
      </c>
      <c r="W355" s="90">
        <f t="shared" si="126"/>
        <v>-21596.28</v>
      </c>
      <c r="X355" s="103">
        <f t="shared" si="127"/>
        <v>-0.0855820420800922</v>
      </c>
    </row>
    <row r="356" spans="1:24" s="14" customFormat="1" ht="12.75" hidden="1" outlineLevel="2">
      <c r="A356" s="14" t="s">
        <v>1127</v>
      </c>
      <c r="B356" s="14" t="s">
        <v>1128</v>
      </c>
      <c r="C356" s="54" t="s">
        <v>21</v>
      </c>
      <c r="D356" s="15"/>
      <c r="E356" s="15"/>
      <c r="F356" s="15">
        <v>12223.78</v>
      </c>
      <c r="G356" s="15">
        <v>26459.39</v>
      </c>
      <c r="H356" s="90">
        <f t="shared" si="120"/>
        <v>-14235.609999999999</v>
      </c>
      <c r="I356" s="103">
        <f t="shared" si="121"/>
        <v>-0.5380173163478069</v>
      </c>
      <c r="J356" s="104"/>
      <c r="K356" s="15">
        <v>211706.02000000002</v>
      </c>
      <c r="L356" s="15">
        <v>209390.73</v>
      </c>
      <c r="M356" s="90">
        <f t="shared" si="122"/>
        <v>2315.290000000008</v>
      </c>
      <c r="N356" s="103">
        <f t="shared" si="123"/>
        <v>0.011057270777937533</v>
      </c>
      <c r="O356" s="104"/>
      <c r="P356" s="15">
        <v>31805.530000000002</v>
      </c>
      <c r="Q356" s="15">
        <v>60043.340000000004</v>
      </c>
      <c r="R356" s="90">
        <f t="shared" si="124"/>
        <v>-28237.81</v>
      </c>
      <c r="S356" s="103">
        <f t="shared" si="125"/>
        <v>-0.4702904601909221</v>
      </c>
      <c r="T356" s="104"/>
      <c r="U356" s="15">
        <v>211706.02000000002</v>
      </c>
      <c r="V356" s="15">
        <v>209390.73</v>
      </c>
      <c r="W356" s="90">
        <f t="shared" si="126"/>
        <v>2315.290000000008</v>
      </c>
      <c r="X356" s="103">
        <f t="shared" si="127"/>
        <v>0.011057270777937533</v>
      </c>
    </row>
    <row r="357" spans="1:24" s="14" customFormat="1" ht="12.75" hidden="1" outlineLevel="2">
      <c r="A357" s="14" t="s">
        <v>1129</v>
      </c>
      <c r="B357" s="14" t="s">
        <v>1130</v>
      </c>
      <c r="C357" s="54" t="s">
        <v>22</v>
      </c>
      <c r="D357" s="15"/>
      <c r="E357" s="15"/>
      <c r="F357" s="15">
        <v>87419.98</v>
      </c>
      <c r="G357" s="15">
        <v>90232.78</v>
      </c>
      <c r="H357" s="90">
        <f t="shared" si="120"/>
        <v>-2812.800000000003</v>
      </c>
      <c r="I357" s="103">
        <f t="shared" si="121"/>
        <v>-0.031172706858859974</v>
      </c>
      <c r="J357" s="104"/>
      <c r="K357" s="15">
        <v>814617.27</v>
      </c>
      <c r="L357" s="15">
        <v>611237.264</v>
      </c>
      <c r="M357" s="90">
        <f t="shared" si="122"/>
        <v>203380.00600000005</v>
      </c>
      <c r="N357" s="103">
        <f t="shared" si="123"/>
        <v>0.332734959038754</v>
      </c>
      <c r="O357" s="104"/>
      <c r="P357" s="15">
        <v>256701.1</v>
      </c>
      <c r="Q357" s="15">
        <v>159361.204</v>
      </c>
      <c r="R357" s="90">
        <f t="shared" si="124"/>
        <v>97339.89600000001</v>
      </c>
      <c r="S357" s="103">
        <f t="shared" si="125"/>
        <v>0.6108130056547515</v>
      </c>
      <c r="T357" s="104"/>
      <c r="U357" s="15">
        <v>814617.27</v>
      </c>
      <c r="V357" s="15">
        <v>611237.264</v>
      </c>
      <c r="W357" s="90">
        <f t="shared" si="126"/>
        <v>203380.00600000005</v>
      </c>
      <c r="X357" s="103">
        <f t="shared" si="127"/>
        <v>0.332734959038754</v>
      </c>
    </row>
    <row r="358" spans="1:24" s="14" customFormat="1" ht="12.75" hidden="1" outlineLevel="2">
      <c r="A358" s="14" t="s">
        <v>1131</v>
      </c>
      <c r="B358" s="14" t="s">
        <v>1132</v>
      </c>
      <c r="C358" s="54" t="s">
        <v>23</v>
      </c>
      <c r="D358" s="15"/>
      <c r="E358" s="15"/>
      <c r="F358" s="15">
        <v>218640.78</v>
      </c>
      <c r="G358" s="15">
        <v>243501.91</v>
      </c>
      <c r="H358" s="90">
        <f t="shared" si="120"/>
        <v>-24861.130000000005</v>
      </c>
      <c r="I358" s="103">
        <f t="shared" si="121"/>
        <v>-0.10209829565607927</v>
      </c>
      <c r="J358" s="104"/>
      <c r="K358" s="15">
        <v>1754718.8</v>
      </c>
      <c r="L358" s="15">
        <v>1511748</v>
      </c>
      <c r="M358" s="90">
        <f t="shared" si="122"/>
        <v>242970.80000000005</v>
      </c>
      <c r="N358" s="103">
        <f t="shared" si="123"/>
        <v>0.16072176050505776</v>
      </c>
      <c r="O358" s="104"/>
      <c r="P358" s="15">
        <v>495054.10000000003</v>
      </c>
      <c r="Q358" s="15">
        <v>374869.17</v>
      </c>
      <c r="R358" s="90">
        <f t="shared" si="124"/>
        <v>120184.93000000005</v>
      </c>
      <c r="S358" s="103">
        <f t="shared" si="125"/>
        <v>0.3206049993388361</v>
      </c>
      <c r="T358" s="104"/>
      <c r="U358" s="15">
        <v>1754718.8</v>
      </c>
      <c r="V358" s="15">
        <v>1511748</v>
      </c>
      <c r="W358" s="90">
        <f t="shared" si="126"/>
        <v>242970.80000000005</v>
      </c>
      <c r="X358" s="103">
        <f t="shared" si="127"/>
        <v>0.16072176050505776</v>
      </c>
    </row>
    <row r="359" spans="1:24" s="14" customFormat="1" ht="12.75" hidden="1" outlineLevel="2">
      <c r="A359" s="14" t="s">
        <v>1133</v>
      </c>
      <c r="B359" s="14" t="s">
        <v>1134</v>
      </c>
      <c r="C359" s="54" t="s">
        <v>24</v>
      </c>
      <c r="D359" s="15"/>
      <c r="E359" s="15"/>
      <c r="F359" s="15">
        <v>0</v>
      </c>
      <c r="G359" s="15">
        <v>0</v>
      </c>
      <c r="H359" s="90">
        <f t="shared" si="120"/>
        <v>0</v>
      </c>
      <c r="I359" s="103">
        <f t="shared" si="121"/>
        <v>0</v>
      </c>
      <c r="J359" s="104"/>
      <c r="K359" s="15">
        <v>0</v>
      </c>
      <c r="L359" s="15">
        <v>-1.86</v>
      </c>
      <c r="M359" s="90">
        <f t="shared" si="122"/>
        <v>1.86</v>
      </c>
      <c r="N359" s="103" t="str">
        <f t="shared" si="123"/>
        <v>N.M.</v>
      </c>
      <c r="O359" s="104"/>
      <c r="P359" s="15">
        <v>0</v>
      </c>
      <c r="Q359" s="15">
        <v>0</v>
      </c>
      <c r="R359" s="90">
        <f t="shared" si="124"/>
        <v>0</v>
      </c>
      <c r="S359" s="103">
        <f t="shared" si="125"/>
        <v>0</v>
      </c>
      <c r="T359" s="104"/>
      <c r="U359" s="15">
        <v>0</v>
      </c>
      <c r="V359" s="15">
        <v>-1.86</v>
      </c>
      <c r="W359" s="90">
        <f t="shared" si="126"/>
        <v>1.86</v>
      </c>
      <c r="X359" s="103" t="str">
        <f t="shared" si="127"/>
        <v>N.M.</v>
      </c>
    </row>
    <row r="360" spans="1:24" s="14" customFormat="1" ht="12.75" hidden="1" outlineLevel="2">
      <c r="A360" s="14" t="s">
        <v>1135</v>
      </c>
      <c r="B360" s="14" t="s">
        <v>1136</v>
      </c>
      <c r="C360" s="54" t="s">
        <v>25</v>
      </c>
      <c r="D360" s="15"/>
      <c r="E360" s="15"/>
      <c r="F360" s="15">
        <v>0</v>
      </c>
      <c r="G360" s="15">
        <v>0</v>
      </c>
      <c r="H360" s="90">
        <f t="shared" si="120"/>
        <v>0</v>
      </c>
      <c r="I360" s="103">
        <f t="shared" si="121"/>
        <v>0</v>
      </c>
      <c r="J360" s="104"/>
      <c r="K360" s="15">
        <v>21941.600000000002</v>
      </c>
      <c r="L360" s="15">
        <v>3790.19</v>
      </c>
      <c r="M360" s="90">
        <f t="shared" si="122"/>
        <v>18151.410000000003</v>
      </c>
      <c r="N360" s="103">
        <f t="shared" si="123"/>
        <v>4.789050153158549</v>
      </c>
      <c r="O360" s="104"/>
      <c r="P360" s="15">
        <v>0</v>
      </c>
      <c r="Q360" s="15">
        <v>3546.9500000000003</v>
      </c>
      <c r="R360" s="90">
        <f t="shared" si="124"/>
        <v>-3546.9500000000003</v>
      </c>
      <c r="S360" s="103" t="str">
        <f t="shared" si="125"/>
        <v>N.M.</v>
      </c>
      <c r="T360" s="104"/>
      <c r="U360" s="15">
        <v>21941.600000000002</v>
      </c>
      <c r="V360" s="15">
        <v>3790.19</v>
      </c>
      <c r="W360" s="90">
        <f t="shared" si="126"/>
        <v>18151.410000000003</v>
      </c>
      <c r="X360" s="103">
        <f t="shared" si="127"/>
        <v>4.789050153158549</v>
      </c>
    </row>
    <row r="361" spans="1:24" s="14" customFormat="1" ht="12.75" hidden="1" outlineLevel="2">
      <c r="A361" s="14" t="s">
        <v>1137</v>
      </c>
      <c r="B361" s="14" t="s">
        <v>1138</v>
      </c>
      <c r="C361" s="54" t="s">
        <v>14</v>
      </c>
      <c r="D361" s="15"/>
      <c r="E361" s="15"/>
      <c r="F361" s="15">
        <v>-13.18</v>
      </c>
      <c r="G361" s="15">
        <v>-42.660000000000004</v>
      </c>
      <c r="H361" s="90">
        <f t="shared" si="120"/>
        <v>29.480000000000004</v>
      </c>
      <c r="I361" s="103">
        <f t="shared" si="121"/>
        <v>0.6910454758556025</v>
      </c>
      <c r="J361" s="104"/>
      <c r="K361" s="15">
        <v>46.74</v>
      </c>
      <c r="L361" s="15">
        <v>2479.86</v>
      </c>
      <c r="M361" s="90">
        <f t="shared" si="122"/>
        <v>-2433.1200000000003</v>
      </c>
      <c r="N361" s="103">
        <f t="shared" si="123"/>
        <v>-0.9811521618155864</v>
      </c>
      <c r="O361" s="104"/>
      <c r="P361" s="15">
        <v>-6.47</v>
      </c>
      <c r="Q361" s="15">
        <v>-62.95</v>
      </c>
      <c r="R361" s="90">
        <f t="shared" si="124"/>
        <v>56.480000000000004</v>
      </c>
      <c r="S361" s="103">
        <f t="shared" si="125"/>
        <v>0.8972200158856235</v>
      </c>
      <c r="T361" s="104"/>
      <c r="U361" s="15">
        <v>46.74</v>
      </c>
      <c r="V361" s="15">
        <v>2479.86</v>
      </c>
      <c r="W361" s="90">
        <f t="shared" si="126"/>
        <v>-2433.1200000000003</v>
      </c>
      <c r="X361" s="103">
        <f t="shared" si="127"/>
        <v>-0.9811521618155864</v>
      </c>
    </row>
    <row r="362" spans="1:24" s="14" customFormat="1" ht="12.75" hidden="1" outlineLevel="2">
      <c r="A362" s="14" t="s">
        <v>1139</v>
      </c>
      <c r="B362" s="14" t="s">
        <v>1140</v>
      </c>
      <c r="C362" s="54" t="s">
        <v>15</v>
      </c>
      <c r="D362" s="15"/>
      <c r="E362" s="15"/>
      <c r="F362" s="15">
        <v>1178.45</v>
      </c>
      <c r="G362" s="15">
        <v>845.02</v>
      </c>
      <c r="H362" s="90">
        <f t="shared" si="120"/>
        <v>333.43000000000006</v>
      </c>
      <c r="I362" s="103">
        <f t="shared" si="121"/>
        <v>0.3945823767484794</v>
      </c>
      <c r="J362" s="104"/>
      <c r="K362" s="15">
        <v>8877.25</v>
      </c>
      <c r="L362" s="15">
        <v>12231.04</v>
      </c>
      <c r="M362" s="90">
        <f t="shared" si="122"/>
        <v>-3353.790000000001</v>
      </c>
      <c r="N362" s="103">
        <f t="shared" si="123"/>
        <v>-0.2742031748731098</v>
      </c>
      <c r="O362" s="104"/>
      <c r="P362" s="15">
        <v>3994.13</v>
      </c>
      <c r="Q362" s="15">
        <v>2905.59</v>
      </c>
      <c r="R362" s="90">
        <f t="shared" si="124"/>
        <v>1088.54</v>
      </c>
      <c r="S362" s="103">
        <f t="shared" si="125"/>
        <v>0.37463647658479</v>
      </c>
      <c r="T362" s="104"/>
      <c r="U362" s="15">
        <v>8877.25</v>
      </c>
      <c r="V362" s="15">
        <v>12231.04</v>
      </c>
      <c r="W362" s="90">
        <f t="shared" si="126"/>
        <v>-3353.790000000001</v>
      </c>
      <c r="X362" s="103">
        <f t="shared" si="127"/>
        <v>-0.2742031748731098</v>
      </c>
    </row>
    <row r="363" spans="1:24" s="14" customFormat="1" ht="12.75" hidden="1" outlineLevel="2">
      <c r="A363" s="14" t="s">
        <v>1141</v>
      </c>
      <c r="B363" s="14" t="s">
        <v>1142</v>
      </c>
      <c r="C363" s="54" t="s">
        <v>22</v>
      </c>
      <c r="D363" s="15"/>
      <c r="E363" s="15"/>
      <c r="F363" s="15">
        <v>35206.090000000004</v>
      </c>
      <c r="G363" s="15">
        <v>36136.82</v>
      </c>
      <c r="H363" s="90">
        <f t="shared" si="120"/>
        <v>-930.7299999999959</v>
      </c>
      <c r="I363" s="103">
        <f t="shared" si="121"/>
        <v>-0.02575572504719552</v>
      </c>
      <c r="J363" s="104"/>
      <c r="K363" s="15">
        <v>1019999.78</v>
      </c>
      <c r="L363" s="15">
        <v>552890.1</v>
      </c>
      <c r="M363" s="90">
        <f t="shared" si="122"/>
        <v>467109.68000000005</v>
      </c>
      <c r="N363" s="103">
        <f t="shared" si="123"/>
        <v>0.8448508663837534</v>
      </c>
      <c r="O363" s="104"/>
      <c r="P363" s="15">
        <v>260273.71</v>
      </c>
      <c r="Q363" s="15">
        <v>94709.49</v>
      </c>
      <c r="R363" s="90">
        <f t="shared" si="124"/>
        <v>165564.21999999997</v>
      </c>
      <c r="S363" s="103">
        <f t="shared" si="125"/>
        <v>1.7481270356328595</v>
      </c>
      <c r="T363" s="104"/>
      <c r="U363" s="15">
        <v>1019999.78</v>
      </c>
      <c r="V363" s="15">
        <v>552890.1</v>
      </c>
      <c r="W363" s="90">
        <f t="shared" si="126"/>
        <v>467109.68000000005</v>
      </c>
      <c r="X363" s="103">
        <f t="shared" si="127"/>
        <v>0.8448508663837534</v>
      </c>
    </row>
    <row r="364" spans="1:24" s="14" customFormat="1" ht="12.75" hidden="1" outlineLevel="2">
      <c r="A364" s="14" t="s">
        <v>1143</v>
      </c>
      <c r="B364" s="14" t="s">
        <v>1144</v>
      </c>
      <c r="C364" s="54" t="s">
        <v>23</v>
      </c>
      <c r="D364" s="15"/>
      <c r="E364" s="15"/>
      <c r="F364" s="15">
        <v>2024051.85</v>
      </c>
      <c r="G364" s="15">
        <v>2671865.16</v>
      </c>
      <c r="H364" s="90">
        <f t="shared" si="120"/>
        <v>-647813.31</v>
      </c>
      <c r="I364" s="103">
        <f t="shared" si="121"/>
        <v>-0.242457336432352</v>
      </c>
      <c r="J364" s="104"/>
      <c r="K364" s="15">
        <v>28505596.67</v>
      </c>
      <c r="L364" s="15">
        <v>20259086.96</v>
      </c>
      <c r="M364" s="90">
        <f t="shared" si="122"/>
        <v>8246509.710000001</v>
      </c>
      <c r="N364" s="103">
        <f t="shared" si="123"/>
        <v>0.4070523872216994</v>
      </c>
      <c r="O364" s="104"/>
      <c r="P364" s="15">
        <v>5697083.14</v>
      </c>
      <c r="Q364" s="15">
        <v>6566152.37</v>
      </c>
      <c r="R364" s="90">
        <f t="shared" si="124"/>
        <v>-869069.2300000004</v>
      </c>
      <c r="S364" s="103">
        <f t="shared" si="125"/>
        <v>-0.13235593404299884</v>
      </c>
      <c r="T364" s="104"/>
      <c r="U364" s="15">
        <v>28505596.67</v>
      </c>
      <c r="V364" s="15">
        <v>20259086.96</v>
      </c>
      <c r="W364" s="90">
        <f t="shared" si="126"/>
        <v>8246509.710000001</v>
      </c>
      <c r="X364" s="103">
        <f t="shared" si="127"/>
        <v>0.4070523872216994</v>
      </c>
    </row>
    <row r="365" spans="1:24" s="14" customFormat="1" ht="12.75" hidden="1" outlineLevel="2">
      <c r="A365" s="14" t="s">
        <v>1145</v>
      </c>
      <c r="B365" s="14" t="s">
        <v>1146</v>
      </c>
      <c r="C365" s="54" t="s">
        <v>26</v>
      </c>
      <c r="D365" s="15"/>
      <c r="E365" s="15"/>
      <c r="F365" s="15">
        <v>23329.15</v>
      </c>
      <c r="G365" s="15">
        <v>23754.04</v>
      </c>
      <c r="H365" s="90">
        <f t="shared" si="120"/>
        <v>-424.8899999999994</v>
      </c>
      <c r="I365" s="103">
        <f t="shared" si="121"/>
        <v>-0.017887062579670633</v>
      </c>
      <c r="J365" s="104"/>
      <c r="K365" s="15">
        <v>243140.35</v>
      </c>
      <c r="L365" s="15">
        <v>233786.79</v>
      </c>
      <c r="M365" s="90">
        <f t="shared" si="122"/>
        <v>9353.559999999998</v>
      </c>
      <c r="N365" s="103">
        <f t="shared" si="123"/>
        <v>0.040008932925594286</v>
      </c>
      <c r="O365" s="104"/>
      <c r="P365" s="15">
        <v>67640.23</v>
      </c>
      <c r="Q365" s="15">
        <v>65704.34</v>
      </c>
      <c r="R365" s="90">
        <f t="shared" si="124"/>
        <v>1935.8899999999994</v>
      </c>
      <c r="S365" s="103">
        <f t="shared" si="125"/>
        <v>0.02946365491229346</v>
      </c>
      <c r="T365" s="104"/>
      <c r="U365" s="15">
        <v>243140.35</v>
      </c>
      <c r="V365" s="15">
        <v>233786.79</v>
      </c>
      <c r="W365" s="90">
        <f t="shared" si="126"/>
        <v>9353.559999999998</v>
      </c>
      <c r="X365" s="103">
        <f t="shared" si="127"/>
        <v>0.040008932925594286</v>
      </c>
    </row>
    <row r="366" spans="1:24" s="14" customFormat="1" ht="12.75" hidden="1" outlineLevel="2">
      <c r="A366" s="14" t="s">
        <v>1147</v>
      </c>
      <c r="B366" s="14" t="s">
        <v>1148</v>
      </c>
      <c r="C366" s="54" t="s">
        <v>27</v>
      </c>
      <c r="D366" s="15"/>
      <c r="E366" s="15"/>
      <c r="F366" s="15">
        <v>391537</v>
      </c>
      <c r="G366" s="15">
        <v>391537</v>
      </c>
      <c r="H366" s="90">
        <f t="shared" si="120"/>
        <v>0</v>
      </c>
      <c r="I366" s="103">
        <f t="shared" si="121"/>
        <v>0</v>
      </c>
      <c r="J366" s="104"/>
      <c r="K366" s="15">
        <v>4698444</v>
      </c>
      <c r="L366" s="15">
        <v>2349208</v>
      </c>
      <c r="M366" s="90">
        <f t="shared" si="122"/>
        <v>2349236</v>
      </c>
      <c r="N366" s="103">
        <f t="shared" si="123"/>
        <v>1.0000119189105434</v>
      </c>
      <c r="O366" s="104"/>
      <c r="P366" s="15">
        <v>1174611</v>
      </c>
      <c r="Q366" s="15">
        <v>1174611</v>
      </c>
      <c r="R366" s="90">
        <f t="shared" si="124"/>
        <v>0</v>
      </c>
      <c r="S366" s="103">
        <f t="shared" si="125"/>
        <v>0</v>
      </c>
      <c r="T366" s="104"/>
      <c r="U366" s="15">
        <v>4698444</v>
      </c>
      <c r="V366" s="15">
        <v>2349208</v>
      </c>
      <c r="W366" s="90">
        <f t="shared" si="126"/>
        <v>2349236</v>
      </c>
      <c r="X366" s="103">
        <f t="shared" si="127"/>
        <v>1.0000119189105434</v>
      </c>
    </row>
    <row r="367" spans="1:24" s="14" customFormat="1" ht="12.75" hidden="1" outlineLevel="2">
      <c r="A367" s="14" t="s">
        <v>1149</v>
      </c>
      <c r="B367" s="14" t="s">
        <v>1150</v>
      </c>
      <c r="C367" s="54" t="s">
        <v>28</v>
      </c>
      <c r="D367" s="15"/>
      <c r="E367" s="15"/>
      <c r="F367" s="15">
        <v>0</v>
      </c>
      <c r="G367" s="15">
        <v>16805.54</v>
      </c>
      <c r="H367" s="90">
        <f t="shared" si="120"/>
        <v>-16805.54</v>
      </c>
      <c r="I367" s="103" t="str">
        <f t="shared" si="121"/>
        <v>N.M.</v>
      </c>
      <c r="J367" s="104"/>
      <c r="K367" s="15">
        <v>0</v>
      </c>
      <c r="L367" s="15">
        <v>30106.63</v>
      </c>
      <c r="M367" s="90">
        <f t="shared" si="122"/>
        <v>-30106.63</v>
      </c>
      <c r="N367" s="103" t="str">
        <f t="shared" si="123"/>
        <v>N.M.</v>
      </c>
      <c r="O367" s="104"/>
      <c r="P367" s="15">
        <v>0</v>
      </c>
      <c r="Q367" s="15">
        <v>30106.63</v>
      </c>
      <c r="R367" s="90">
        <f t="shared" si="124"/>
        <v>-30106.63</v>
      </c>
      <c r="S367" s="103" t="str">
        <f t="shared" si="125"/>
        <v>N.M.</v>
      </c>
      <c r="T367" s="104"/>
      <c r="U367" s="15">
        <v>0</v>
      </c>
      <c r="V367" s="15">
        <v>30106.63</v>
      </c>
      <c r="W367" s="90">
        <f t="shared" si="126"/>
        <v>-30106.63</v>
      </c>
      <c r="X367" s="103" t="str">
        <f t="shared" si="127"/>
        <v>N.M.</v>
      </c>
    </row>
    <row r="368" spans="1:24" s="14" customFormat="1" ht="12.75" hidden="1" outlineLevel="2">
      <c r="A368" s="14" t="s">
        <v>1151</v>
      </c>
      <c r="B368" s="14" t="s">
        <v>1152</v>
      </c>
      <c r="C368" s="54" t="s">
        <v>24</v>
      </c>
      <c r="D368" s="15"/>
      <c r="E368" s="15"/>
      <c r="F368" s="15">
        <v>-162.83</v>
      </c>
      <c r="G368" s="15">
        <v>2608.11</v>
      </c>
      <c r="H368" s="90">
        <f t="shared" si="120"/>
        <v>-2770.94</v>
      </c>
      <c r="I368" s="103">
        <f t="shared" si="121"/>
        <v>-1.062432182691681</v>
      </c>
      <c r="J368" s="104"/>
      <c r="K368" s="15">
        <v>69503.01</v>
      </c>
      <c r="L368" s="15">
        <v>114107.90000000001</v>
      </c>
      <c r="M368" s="90">
        <f t="shared" si="122"/>
        <v>-44604.890000000014</v>
      </c>
      <c r="N368" s="103">
        <f t="shared" si="123"/>
        <v>-0.39090098056313377</v>
      </c>
      <c r="O368" s="104"/>
      <c r="P368" s="15">
        <v>5520.86</v>
      </c>
      <c r="Q368" s="15">
        <v>14555.960000000001</v>
      </c>
      <c r="R368" s="90">
        <f t="shared" si="124"/>
        <v>-9035.100000000002</v>
      </c>
      <c r="S368" s="103">
        <f t="shared" si="125"/>
        <v>-0.6207148137257866</v>
      </c>
      <c r="T368" s="104"/>
      <c r="U368" s="15">
        <v>69503.01</v>
      </c>
      <c r="V368" s="15">
        <v>114107.90000000001</v>
      </c>
      <c r="W368" s="90">
        <f t="shared" si="126"/>
        <v>-44604.890000000014</v>
      </c>
      <c r="X368" s="103">
        <f t="shared" si="127"/>
        <v>-0.39090098056313377</v>
      </c>
    </row>
    <row r="369" spans="1:24" s="14" customFormat="1" ht="12.75" hidden="1" outlineLevel="2">
      <c r="A369" s="14" t="s">
        <v>1153</v>
      </c>
      <c r="B369" s="14" t="s">
        <v>1154</v>
      </c>
      <c r="C369" s="54" t="s">
        <v>29</v>
      </c>
      <c r="D369" s="15"/>
      <c r="E369" s="15"/>
      <c r="F369" s="15">
        <v>5099.8</v>
      </c>
      <c r="G369" s="15">
        <v>10847.960000000001</v>
      </c>
      <c r="H369" s="90">
        <f t="shared" si="120"/>
        <v>-5748.160000000001</v>
      </c>
      <c r="I369" s="103">
        <f t="shared" si="121"/>
        <v>-0.5298839597491142</v>
      </c>
      <c r="J369" s="104"/>
      <c r="K369" s="15">
        <v>120471.35</v>
      </c>
      <c r="L369" s="15">
        <v>108833.62</v>
      </c>
      <c r="M369" s="90">
        <f t="shared" si="122"/>
        <v>11637.73000000001</v>
      </c>
      <c r="N369" s="103">
        <f t="shared" si="123"/>
        <v>0.10693138756204205</v>
      </c>
      <c r="O369" s="104"/>
      <c r="P369" s="15">
        <v>16929.52</v>
      </c>
      <c r="Q369" s="15">
        <v>39261.72</v>
      </c>
      <c r="R369" s="90">
        <f t="shared" si="124"/>
        <v>-22332.2</v>
      </c>
      <c r="S369" s="103">
        <f t="shared" si="125"/>
        <v>-0.5688034044356691</v>
      </c>
      <c r="T369" s="104"/>
      <c r="U369" s="15">
        <v>120471.35</v>
      </c>
      <c r="V369" s="15">
        <v>108833.62</v>
      </c>
      <c r="W369" s="90">
        <f t="shared" si="126"/>
        <v>11637.73000000001</v>
      </c>
      <c r="X369" s="103">
        <f t="shared" si="127"/>
        <v>0.10693138756204205</v>
      </c>
    </row>
    <row r="370" spans="1:24" s="14" customFormat="1" ht="12.75" hidden="1" outlineLevel="2">
      <c r="A370" s="14" t="s">
        <v>1155</v>
      </c>
      <c r="B370" s="14" t="s">
        <v>1156</v>
      </c>
      <c r="C370" s="54" t="s">
        <v>30</v>
      </c>
      <c r="D370" s="15"/>
      <c r="E370" s="15"/>
      <c r="F370" s="15">
        <v>8770.73</v>
      </c>
      <c r="G370" s="15">
        <v>3828.25</v>
      </c>
      <c r="H370" s="90">
        <f t="shared" si="120"/>
        <v>4942.48</v>
      </c>
      <c r="I370" s="103">
        <f t="shared" si="121"/>
        <v>1.2910546594396917</v>
      </c>
      <c r="J370" s="104"/>
      <c r="K370" s="15">
        <v>62231.05</v>
      </c>
      <c r="L370" s="15">
        <v>51481.5</v>
      </c>
      <c r="M370" s="90">
        <f t="shared" si="122"/>
        <v>10749.550000000003</v>
      </c>
      <c r="N370" s="103">
        <f t="shared" si="123"/>
        <v>0.20880413352369304</v>
      </c>
      <c r="O370" s="104"/>
      <c r="P370" s="15">
        <v>15593.5</v>
      </c>
      <c r="Q370" s="15">
        <v>17264.84</v>
      </c>
      <c r="R370" s="90">
        <f t="shared" si="124"/>
        <v>-1671.3400000000001</v>
      </c>
      <c r="S370" s="103">
        <f t="shared" si="125"/>
        <v>-0.09680599414764343</v>
      </c>
      <c r="T370" s="104"/>
      <c r="U370" s="15">
        <v>62231.05</v>
      </c>
      <c r="V370" s="15">
        <v>51481.5</v>
      </c>
      <c r="W370" s="90">
        <f t="shared" si="126"/>
        <v>10749.550000000003</v>
      </c>
      <c r="X370" s="103">
        <f t="shared" si="127"/>
        <v>0.20880413352369304</v>
      </c>
    </row>
    <row r="371" spans="1:24" s="14" customFormat="1" ht="12.75" hidden="1" outlineLevel="2">
      <c r="A371" s="14" t="s">
        <v>1157</v>
      </c>
      <c r="B371" s="14" t="s">
        <v>1158</v>
      </c>
      <c r="C371" s="54" t="s">
        <v>31</v>
      </c>
      <c r="D371" s="15"/>
      <c r="E371" s="15"/>
      <c r="F371" s="15">
        <v>5220.08</v>
      </c>
      <c r="G371" s="15">
        <v>6785.93</v>
      </c>
      <c r="H371" s="90">
        <f t="shared" si="120"/>
        <v>-1565.8500000000004</v>
      </c>
      <c r="I371" s="103">
        <f t="shared" si="121"/>
        <v>-0.23074950669989233</v>
      </c>
      <c r="J371" s="104"/>
      <c r="K371" s="15">
        <v>56181.98</v>
      </c>
      <c r="L371" s="15">
        <v>71064.8</v>
      </c>
      <c r="M371" s="90">
        <f t="shared" si="122"/>
        <v>-14882.82</v>
      </c>
      <c r="N371" s="103">
        <f t="shared" si="123"/>
        <v>-0.20942604496178135</v>
      </c>
      <c r="O371" s="104"/>
      <c r="P371" s="15">
        <v>15488.99</v>
      </c>
      <c r="Q371" s="15">
        <v>19301.32</v>
      </c>
      <c r="R371" s="90">
        <f t="shared" si="124"/>
        <v>-3812.33</v>
      </c>
      <c r="S371" s="103">
        <f t="shared" si="125"/>
        <v>-0.19751654291001858</v>
      </c>
      <c r="T371" s="104"/>
      <c r="U371" s="15">
        <v>56181.98</v>
      </c>
      <c r="V371" s="15">
        <v>71064.8</v>
      </c>
      <c r="W371" s="90">
        <f t="shared" si="126"/>
        <v>-14882.82</v>
      </c>
      <c r="X371" s="103">
        <f t="shared" si="127"/>
        <v>-0.20942604496178135</v>
      </c>
    </row>
    <row r="372" spans="1:24" s="14" customFormat="1" ht="12.75" hidden="1" outlineLevel="2">
      <c r="A372" s="14" t="s">
        <v>1159</v>
      </c>
      <c r="B372" s="14" t="s">
        <v>1160</v>
      </c>
      <c r="C372" s="54" t="s">
        <v>32</v>
      </c>
      <c r="D372" s="15"/>
      <c r="E372" s="15"/>
      <c r="F372" s="15">
        <v>7891.62</v>
      </c>
      <c r="G372" s="15">
        <v>17964.850000000002</v>
      </c>
      <c r="H372" s="90">
        <f t="shared" si="120"/>
        <v>-10073.230000000003</v>
      </c>
      <c r="I372" s="103">
        <f t="shared" si="121"/>
        <v>-0.5607188481952258</v>
      </c>
      <c r="J372" s="104"/>
      <c r="K372" s="15">
        <v>139002.18</v>
      </c>
      <c r="L372" s="15">
        <v>346863.65</v>
      </c>
      <c r="M372" s="90">
        <f t="shared" si="122"/>
        <v>-207861.47000000003</v>
      </c>
      <c r="N372" s="103">
        <f t="shared" si="123"/>
        <v>-0.5992598820891148</v>
      </c>
      <c r="O372" s="104"/>
      <c r="P372" s="15">
        <v>37324.13</v>
      </c>
      <c r="Q372" s="15">
        <v>39917.54</v>
      </c>
      <c r="R372" s="90">
        <f t="shared" si="124"/>
        <v>-2593.4100000000035</v>
      </c>
      <c r="S372" s="103">
        <f t="shared" si="125"/>
        <v>-0.06496918397275993</v>
      </c>
      <c r="T372" s="104"/>
      <c r="U372" s="15">
        <v>139002.18</v>
      </c>
      <c r="V372" s="15">
        <v>346863.65</v>
      </c>
      <c r="W372" s="90">
        <f t="shared" si="126"/>
        <v>-207861.47000000003</v>
      </c>
      <c r="X372" s="103">
        <f t="shared" si="127"/>
        <v>-0.5992598820891148</v>
      </c>
    </row>
    <row r="373" spans="1:24" s="14" customFormat="1" ht="12.75" hidden="1" outlineLevel="2">
      <c r="A373" s="14" t="s">
        <v>1161</v>
      </c>
      <c r="B373" s="14" t="s">
        <v>1162</v>
      </c>
      <c r="C373" s="54" t="s">
        <v>33</v>
      </c>
      <c r="D373" s="15"/>
      <c r="E373" s="15"/>
      <c r="F373" s="15">
        <v>0</v>
      </c>
      <c r="G373" s="15">
        <v>0</v>
      </c>
      <c r="H373" s="90">
        <f t="shared" si="120"/>
        <v>0</v>
      </c>
      <c r="I373" s="103">
        <f t="shared" si="121"/>
        <v>0</v>
      </c>
      <c r="J373" s="104"/>
      <c r="K373" s="15">
        <v>0</v>
      </c>
      <c r="L373" s="15">
        <v>439.02</v>
      </c>
      <c r="M373" s="90">
        <f t="shared" si="122"/>
        <v>-439.02</v>
      </c>
      <c r="N373" s="103" t="str">
        <f t="shared" si="123"/>
        <v>N.M.</v>
      </c>
      <c r="O373" s="104"/>
      <c r="P373" s="15">
        <v>0</v>
      </c>
      <c r="Q373" s="15">
        <v>0</v>
      </c>
      <c r="R373" s="90">
        <f t="shared" si="124"/>
        <v>0</v>
      </c>
      <c r="S373" s="103">
        <f t="shared" si="125"/>
        <v>0</v>
      </c>
      <c r="T373" s="104"/>
      <c r="U373" s="15">
        <v>0</v>
      </c>
      <c r="V373" s="15">
        <v>439.02</v>
      </c>
      <c r="W373" s="90">
        <f t="shared" si="126"/>
        <v>-439.02</v>
      </c>
      <c r="X373" s="103" t="str">
        <f t="shared" si="127"/>
        <v>N.M.</v>
      </c>
    </row>
    <row r="374" spans="1:24" s="14" customFormat="1" ht="12.75" hidden="1" outlineLevel="2">
      <c r="A374" s="14" t="s">
        <v>1163</v>
      </c>
      <c r="B374" s="14" t="s">
        <v>1164</v>
      </c>
      <c r="C374" s="54" t="s">
        <v>34</v>
      </c>
      <c r="D374" s="15"/>
      <c r="E374" s="15"/>
      <c r="F374" s="15">
        <v>76705.28</v>
      </c>
      <c r="G374" s="15">
        <v>214770.13</v>
      </c>
      <c r="H374" s="90">
        <f t="shared" si="120"/>
        <v>-138064.85</v>
      </c>
      <c r="I374" s="103">
        <f t="shared" si="121"/>
        <v>-0.6428494036856988</v>
      </c>
      <c r="J374" s="104"/>
      <c r="K374" s="15">
        <v>622164.8200000001</v>
      </c>
      <c r="L374" s="15">
        <v>521217.33</v>
      </c>
      <c r="M374" s="90">
        <f t="shared" si="122"/>
        <v>100947.49000000005</v>
      </c>
      <c r="N374" s="103">
        <f t="shared" si="123"/>
        <v>0.19367638831195433</v>
      </c>
      <c r="O374" s="104"/>
      <c r="P374" s="15">
        <v>236335.80000000002</v>
      </c>
      <c r="Q374" s="15">
        <v>251990.85</v>
      </c>
      <c r="R374" s="90">
        <f t="shared" si="124"/>
        <v>-15655.049999999988</v>
      </c>
      <c r="S374" s="103">
        <f t="shared" si="125"/>
        <v>-0.062125470031947544</v>
      </c>
      <c r="T374" s="104"/>
      <c r="U374" s="15">
        <v>622164.8200000001</v>
      </c>
      <c r="V374" s="15">
        <v>521217.33</v>
      </c>
      <c r="W374" s="90">
        <f t="shared" si="126"/>
        <v>100947.49000000005</v>
      </c>
      <c r="X374" s="103">
        <f t="shared" si="127"/>
        <v>0.19367638831195433</v>
      </c>
    </row>
    <row r="375" spans="1:24" s="14" customFormat="1" ht="12.75" hidden="1" outlineLevel="2">
      <c r="A375" s="14" t="s">
        <v>1165</v>
      </c>
      <c r="B375" s="14" t="s">
        <v>1166</v>
      </c>
      <c r="C375" s="54" t="s">
        <v>35</v>
      </c>
      <c r="D375" s="15"/>
      <c r="E375" s="15"/>
      <c r="F375" s="15">
        <v>3723.13</v>
      </c>
      <c r="G375" s="15">
        <v>33772.11</v>
      </c>
      <c r="H375" s="90">
        <f t="shared" si="120"/>
        <v>-30048.98</v>
      </c>
      <c r="I375" s="103">
        <f t="shared" si="121"/>
        <v>-0.8897572582820558</v>
      </c>
      <c r="J375" s="104"/>
      <c r="K375" s="15">
        <v>106721.73</v>
      </c>
      <c r="L375" s="15">
        <v>81513.77</v>
      </c>
      <c r="M375" s="90">
        <f t="shared" si="122"/>
        <v>25207.959999999992</v>
      </c>
      <c r="N375" s="103">
        <f t="shared" si="123"/>
        <v>0.30924787308941776</v>
      </c>
      <c r="O375" s="104"/>
      <c r="P375" s="15">
        <v>36972.5</v>
      </c>
      <c r="Q375" s="15">
        <v>40915.16</v>
      </c>
      <c r="R375" s="90">
        <f t="shared" si="124"/>
        <v>-3942.6600000000035</v>
      </c>
      <c r="S375" s="103">
        <f t="shared" si="125"/>
        <v>-0.09636183751939387</v>
      </c>
      <c r="T375" s="104"/>
      <c r="U375" s="15">
        <v>106721.73</v>
      </c>
      <c r="V375" s="15">
        <v>81513.77</v>
      </c>
      <c r="W375" s="90">
        <f t="shared" si="126"/>
        <v>25207.959999999992</v>
      </c>
      <c r="X375" s="103">
        <f t="shared" si="127"/>
        <v>0.30924787308941776</v>
      </c>
    </row>
    <row r="376" spans="1:24" s="14" customFormat="1" ht="12.75" hidden="1" outlineLevel="2">
      <c r="A376" s="14" t="s">
        <v>1167</v>
      </c>
      <c r="B376" s="14" t="s">
        <v>1168</v>
      </c>
      <c r="C376" s="54" t="s">
        <v>36</v>
      </c>
      <c r="D376" s="15"/>
      <c r="E376" s="15"/>
      <c r="F376" s="15">
        <v>0</v>
      </c>
      <c r="G376" s="15">
        <v>0</v>
      </c>
      <c r="H376" s="90">
        <f t="shared" si="120"/>
        <v>0</v>
      </c>
      <c r="I376" s="103">
        <f t="shared" si="121"/>
        <v>0</v>
      </c>
      <c r="J376" s="104"/>
      <c r="K376" s="15">
        <v>69.79</v>
      </c>
      <c r="L376" s="15">
        <v>0</v>
      </c>
      <c r="M376" s="90">
        <f t="shared" si="122"/>
        <v>69.79</v>
      </c>
      <c r="N376" s="103" t="str">
        <f t="shared" si="123"/>
        <v>N.M.</v>
      </c>
      <c r="O376" s="104"/>
      <c r="P376" s="15">
        <v>0</v>
      </c>
      <c r="Q376" s="15">
        <v>0</v>
      </c>
      <c r="R376" s="90">
        <f t="shared" si="124"/>
        <v>0</v>
      </c>
      <c r="S376" s="103">
        <f t="shared" si="125"/>
        <v>0</v>
      </c>
      <c r="T376" s="104"/>
      <c r="U376" s="15">
        <v>69.79</v>
      </c>
      <c r="V376" s="15">
        <v>0</v>
      </c>
      <c r="W376" s="90">
        <f t="shared" si="126"/>
        <v>69.79</v>
      </c>
      <c r="X376" s="103" t="str">
        <f t="shared" si="127"/>
        <v>N.M.</v>
      </c>
    </row>
    <row r="377" spans="1:24" s="14" customFormat="1" ht="12.75" hidden="1" outlineLevel="2">
      <c r="A377" s="14" t="s">
        <v>1169</v>
      </c>
      <c r="B377" s="14" t="s">
        <v>1170</v>
      </c>
      <c r="C377" s="54" t="s">
        <v>37</v>
      </c>
      <c r="D377" s="15"/>
      <c r="E377" s="15"/>
      <c r="F377" s="15">
        <v>0</v>
      </c>
      <c r="G377" s="15">
        <v>113.23</v>
      </c>
      <c r="H377" s="90">
        <f t="shared" si="120"/>
        <v>-113.23</v>
      </c>
      <c r="I377" s="103" t="str">
        <f t="shared" si="121"/>
        <v>N.M.</v>
      </c>
      <c r="J377" s="104"/>
      <c r="K377" s="15">
        <v>0</v>
      </c>
      <c r="L377" s="15">
        <v>113.23</v>
      </c>
      <c r="M377" s="90">
        <f t="shared" si="122"/>
        <v>-113.23</v>
      </c>
      <c r="N377" s="103" t="str">
        <f t="shared" si="123"/>
        <v>N.M.</v>
      </c>
      <c r="O377" s="104"/>
      <c r="P377" s="15">
        <v>0</v>
      </c>
      <c r="Q377" s="15">
        <v>113.23</v>
      </c>
      <c r="R377" s="90">
        <f t="shared" si="124"/>
        <v>-113.23</v>
      </c>
      <c r="S377" s="103" t="str">
        <f t="shared" si="125"/>
        <v>N.M.</v>
      </c>
      <c r="T377" s="104"/>
      <c r="U377" s="15">
        <v>0</v>
      </c>
      <c r="V377" s="15">
        <v>113.23</v>
      </c>
      <c r="W377" s="90">
        <f t="shared" si="126"/>
        <v>-113.23</v>
      </c>
      <c r="X377" s="103" t="str">
        <f t="shared" si="127"/>
        <v>N.M.</v>
      </c>
    </row>
    <row r="378" spans="1:24" s="14" customFormat="1" ht="12.75" hidden="1" outlineLevel="2">
      <c r="A378" s="14" t="s">
        <v>1171</v>
      </c>
      <c r="B378" s="14" t="s">
        <v>1172</v>
      </c>
      <c r="C378" s="54" t="s">
        <v>38</v>
      </c>
      <c r="D378" s="15"/>
      <c r="E378" s="15"/>
      <c r="F378" s="15">
        <v>87123.7</v>
      </c>
      <c r="G378" s="15">
        <v>147238.02</v>
      </c>
      <c r="H378" s="90">
        <f t="shared" si="120"/>
        <v>-60114.31999999999</v>
      </c>
      <c r="I378" s="103">
        <f t="shared" si="121"/>
        <v>-0.40827987227755436</v>
      </c>
      <c r="J378" s="104"/>
      <c r="K378" s="15">
        <v>1069892.52</v>
      </c>
      <c r="L378" s="15">
        <v>1094700.29</v>
      </c>
      <c r="M378" s="90">
        <f t="shared" si="122"/>
        <v>-24807.77000000002</v>
      </c>
      <c r="N378" s="103">
        <f t="shared" si="123"/>
        <v>-0.022661700400207273</v>
      </c>
      <c r="O378" s="104"/>
      <c r="P378" s="15">
        <v>240249.88</v>
      </c>
      <c r="Q378" s="15">
        <v>324015.78</v>
      </c>
      <c r="R378" s="90">
        <f t="shared" si="124"/>
        <v>-83765.90000000002</v>
      </c>
      <c r="S378" s="103">
        <f t="shared" si="125"/>
        <v>-0.25852413731207785</v>
      </c>
      <c r="T378" s="104"/>
      <c r="U378" s="15">
        <v>1069892.52</v>
      </c>
      <c r="V378" s="15">
        <v>1094700.29</v>
      </c>
      <c r="W378" s="90">
        <f t="shared" si="126"/>
        <v>-24807.77000000002</v>
      </c>
      <c r="X378" s="103">
        <f t="shared" si="127"/>
        <v>-0.022661700400207273</v>
      </c>
    </row>
    <row r="379" spans="1:24" s="14" customFormat="1" ht="12.75" hidden="1" outlineLevel="2">
      <c r="A379" s="14" t="s">
        <v>1173</v>
      </c>
      <c r="B379" s="14" t="s">
        <v>1174</v>
      </c>
      <c r="C379" s="54" t="s">
        <v>39</v>
      </c>
      <c r="D379" s="15"/>
      <c r="E379" s="15"/>
      <c r="F379" s="15">
        <v>0</v>
      </c>
      <c r="G379" s="15">
        <v>227951.66</v>
      </c>
      <c r="H379" s="90">
        <f t="shared" si="120"/>
        <v>-227951.66</v>
      </c>
      <c r="I379" s="103" t="str">
        <f t="shared" si="121"/>
        <v>N.M.</v>
      </c>
      <c r="J379" s="104"/>
      <c r="K379" s="15">
        <v>2186.43</v>
      </c>
      <c r="L379" s="15">
        <v>227951.66</v>
      </c>
      <c r="M379" s="90">
        <f t="shared" si="122"/>
        <v>-225765.23</v>
      </c>
      <c r="N379" s="103">
        <f t="shared" si="123"/>
        <v>-0.9904083611411297</v>
      </c>
      <c r="O379" s="104"/>
      <c r="P379" s="15">
        <v>0</v>
      </c>
      <c r="Q379" s="15">
        <v>227951.66</v>
      </c>
      <c r="R379" s="90">
        <f t="shared" si="124"/>
        <v>-227951.66</v>
      </c>
      <c r="S379" s="103" t="str">
        <f t="shared" si="125"/>
        <v>N.M.</v>
      </c>
      <c r="T379" s="104"/>
      <c r="U379" s="15">
        <v>2186.43</v>
      </c>
      <c r="V379" s="15">
        <v>227951.66</v>
      </c>
      <c r="W379" s="90">
        <f t="shared" si="126"/>
        <v>-225765.23</v>
      </c>
      <c r="X379" s="103">
        <f t="shared" si="127"/>
        <v>-0.9904083611411297</v>
      </c>
    </row>
    <row r="380" spans="1:24" s="14" customFormat="1" ht="12.75" hidden="1" outlineLevel="2">
      <c r="A380" s="14" t="s">
        <v>1175</v>
      </c>
      <c r="B380" s="14" t="s">
        <v>1176</v>
      </c>
      <c r="C380" s="54" t="s">
        <v>40</v>
      </c>
      <c r="D380" s="15"/>
      <c r="E380" s="15"/>
      <c r="F380" s="15">
        <v>0</v>
      </c>
      <c r="G380" s="15">
        <v>0</v>
      </c>
      <c r="H380" s="90">
        <f t="shared" si="120"/>
        <v>0</v>
      </c>
      <c r="I380" s="103">
        <f t="shared" si="121"/>
        <v>0</v>
      </c>
      <c r="J380" s="104"/>
      <c r="K380" s="15">
        <v>183.23</v>
      </c>
      <c r="L380" s="15">
        <v>0</v>
      </c>
      <c r="M380" s="90">
        <f t="shared" si="122"/>
        <v>183.23</v>
      </c>
      <c r="N380" s="103" t="str">
        <f t="shared" si="123"/>
        <v>N.M.</v>
      </c>
      <c r="O380" s="104"/>
      <c r="P380" s="15">
        <v>0</v>
      </c>
      <c r="Q380" s="15">
        <v>0</v>
      </c>
      <c r="R380" s="90">
        <f t="shared" si="124"/>
        <v>0</v>
      </c>
      <c r="S380" s="103">
        <f t="shared" si="125"/>
        <v>0</v>
      </c>
      <c r="T380" s="104"/>
      <c r="U380" s="15">
        <v>183.23</v>
      </c>
      <c r="V380" s="15">
        <v>0</v>
      </c>
      <c r="W380" s="90">
        <f t="shared" si="126"/>
        <v>183.23</v>
      </c>
      <c r="X380" s="103" t="str">
        <f t="shared" si="127"/>
        <v>N.M.</v>
      </c>
    </row>
    <row r="381" spans="1:24" s="13" customFormat="1" ht="12.75" collapsed="1">
      <c r="A381" s="13" t="s">
        <v>193</v>
      </c>
      <c r="B381" s="11"/>
      <c r="C381" s="56" t="s">
        <v>235</v>
      </c>
      <c r="D381" s="29"/>
      <c r="E381" s="29"/>
      <c r="F381" s="129">
        <v>4208481.079999999</v>
      </c>
      <c r="G381" s="129">
        <v>6343846.48</v>
      </c>
      <c r="H381" s="129">
        <f>+F381-G381</f>
        <v>-2135365.4000000013</v>
      </c>
      <c r="I381" s="99">
        <f>IF(G381&lt;0,IF(H381=0,0,IF(OR(G381=0,F381=0),"N.M.",IF(ABS(H381/G381)&gt;=10,"N.M.",H381/(-G381)))),IF(H381=0,0,IF(OR(G381=0,F381=0),"N.M.",IF(ABS(H381/G381)&gt;=10,"N.M.",H381/G381))))</f>
        <v>-0.3366042048356758</v>
      </c>
      <c r="J381" s="115"/>
      <c r="K381" s="129">
        <v>51354292.76999999</v>
      </c>
      <c r="L381" s="129">
        <v>46223111.41499999</v>
      </c>
      <c r="M381" s="129">
        <f>+K381-L381</f>
        <v>5131181.354999997</v>
      </c>
      <c r="N381" s="99">
        <f>IF(L381&lt;0,IF(M381=0,0,IF(OR(L381=0,K381=0),"N.M.",IF(ABS(M381/L381)&gt;=10,"N.M.",M381/(-L381)))),IF(M381=0,0,IF(OR(L381=0,K381=0),"N.M.",IF(ABS(M381/L381)&gt;=10,"N.M.",M381/L381))))</f>
        <v>0.11100899956585057</v>
      </c>
      <c r="O381" s="115"/>
      <c r="P381" s="129">
        <v>11407594.670000002</v>
      </c>
      <c r="Q381" s="129">
        <v>14274534.675</v>
      </c>
      <c r="R381" s="129">
        <f>+P381-Q381</f>
        <v>-2866940.004999999</v>
      </c>
      <c r="S381" s="99">
        <f>IF(Q381&lt;0,IF(R381=0,0,IF(OR(Q381=0,P381=0),"N.M.",IF(ABS(R381/Q381)&gt;=10,"N.M.",R381/(-Q381)))),IF(R381=0,0,IF(OR(Q381=0,P381=0),"N.M.",IF(ABS(R381/Q381)&gt;=10,"N.M.",R381/Q381))))</f>
        <v>-0.20084297458894215</v>
      </c>
      <c r="T381" s="115"/>
      <c r="U381" s="129">
        <v>51354292.76999999</v>
      </c>
      <c r="V381" s="129">
        <v>46223111.41499999</v>
      </c>
      <c r="W381" s="129">
        <f>+U381-V381</f>
        <v>5131181.354999997</v>
      </c>
      <c r="X381" s="99">
        <f>IF(V381&lt;0,IF(W381=0,0,IF(OR(V381=0,U381=0),"N.M.",IF(ABS(W381/V381)&gt;=10,"N.M.",W381/(-V381)))),IF(W381=0,0,IF(OR(V381=0,U381=0),"N.M.",IF(ABS(W381/V381)&gt;=10,"N.M.",W381/V381))))</f>
        <v>0.11100899956585057</v>
      </c>
    </row>
    <row r="382" spans="1:24" s="13" customFormat="1" ht="12.75">
      <c r="A382" s="13" t="s">
        <v>194</v>
      </c>
      <c r="B382" s="11"/>
      <c r="C382" s="52" t="s">
        <v>252</v>
      </c>
      <c r="D382" s="29"/>
      <c r="E382" s="29"/>
      <c r="F382" s="29">
        <v>46362188.76099998</v>
      </c>
      <c r="G382" s="29">
        <v>54390181.082000025</v>
      </c>
      <c r="H382" s="29">
        <f>+F382-G382</f>
        <v>-8027992.321000047</v>
      </c>
      <c r="I382" s="98">
        <f>IF(G382&lt;0,IF(H382=0,0,IF(OR(G382=0,F382=0),"N.M.",IF(ABS(H382/G382)&gt;=10,"N.M.",H382/(-G382)))),IF(H382=0,0,IF(OR(G382=0,F382=0),"N.M.",IF(ABS(H382/G382)&gt;=10,"N.M.",H382/G382))))</f>
        <v>-0.1476000292938323</v>
      </c>
      <c r="J382" s="115"/>
      <c r="K382" s="29">
        <v>574880360.7429997</v>
      </c>
      <c r="L382" s="29">
        <v>558015971.8840002</v>
      </c>
      <c r="M382" s="29">
        <f>+K382-L382</f>
        <v>16864388.85899949</v>
      </c>
      <c r="N382" s="98">
        <f>IF(L382&lt;0,IF(M382=0,0,IF(OR(L382=0,K382=0),"N.M.",IF(ABS(M382/L382)&gt;=10,"N.M.",M382/(-L382)))),IF(M382=0,0,IF(OR(L382=0,K382=0),"N.M.",IF(ABS(M382/L382)&gt;=10,"N.M.",M382/L382))))</f>
        <v>0.0302220540427564</v>
      </c>
      <c r="O382" s="115"/>
      <c r="P382" s="29">
        <v>133269828.73999998</v>
      </c>
      <c r="Q382" s="29">
        <v>139310291.87600002</v>
      </c>
      <c r="R382" s="29">
        <f>+P382-Q382</f>
        <v>-6040463.136000037</v>
      </c>
      <c r="S382" s="98">
        <f>IF(Q382&lt;0,IF(R382=0,0,IF(OR(Q382=0,P382=0),"N.M.",IF(ABS(R382/Q382)&gt;=10,"N.M.",R382/(-Q382)))),IF(R382=0,0,IF(OR(Q382=0,P382=0),"N.M.",IF(ABS(R382/Q382)&gt;=10,"N.M.",R382/Q382))))</f>
        <v>-0.043359776615618954</v>
      </c>
      <c r="T382" s="115"/>
      <c r="U382" s="29">
        <v>574880360.7429997</v>
      </c>
      <c r="V382" s="29">
        <v>558015971.8840002</v>
      </c>
      <c r="W382" s="29">
        <f>+U382-V382</f>
        <v>16864388.85899949</v>
      </c>
      <c r="X382" s="98">
        <f>IF(V382&lt;0,IF(W382=0,0,IF(OR(V382=0,U382=0),"N.M.",IF(ABS(W382/V382)&gt;=10,"N.M.",W382/(-V382)))),IF(W382=0,0,IF(OR(V382=0,U382=0),"N.M.",IF(ABS(W382/V382)&gt;=10,"N.M.",W382/V382))))</f>
        <v>0.0302220540427564</v>
      </c>
    </row>
    <row r="383" spans="2:24" s="30" customFormat="1" ht="4.5" customHeight="1" hidden="1" outlineLevel="1">
      <c r="B383" s="31"/>
      <c r="C383" s="58"/>
      <c r="D383" s="33"/>
      <c r="E383" s="33"/>
      <c r="F383" s="36"/>
      <c r="G383" s="36"/>
      <c r="H383" s="36"/>
      <c r="I383" s="100"/>
      <c r="J383" s="116"/>
      <c r="K383" s="36"/>
      <c r="L383" s="36"/>
      <c r="M383" s="36"/>
      <c r="N383" s="100"/>
      <c r="O383" s="116"/>
      <c r="P383" s="36"/>
      <c r="Q383" s="36"/>
      <c r="R383" s="36"/>
      <c r="S383" s="100"/>
      <c r="T383" s="116"/>
      <c r="U383" s="36"/>
      <c r="V383" s="36"/>
      <c r="W383" s="36"/>
      <c r="X383" s="100"/>
    </row>
    <row r="384" spans="1:24" s="14" customFormat="1" ht="12.75" hidden="1" outlineLevel="2">
      <c r="A384" s="14" t="s">
        <v>1177</v>
      </c>
      <c r="B384" s="14" t="s">
        <v>1178</v>
      </c>
      <c r="C384" s="54" t="s">
        <v>41</v>
      </c>
      <c r="D384" s="15"/>
      <c r="E384" s="15"/>
      <c r="F384" s="15">
        <v>4200059.33</v>
      </c>
      <c r="G384" s="15">
        <v>4101090.26</v>
      </c>
      <c r="H384" s="90">
        <f>+F384-G384</f>
        <v>98969.0700000003</v>
      </c>
      <c r="I384" s="103">
        <f aca="true" t="shared" si="128" ref="I384:I395">IF(G384&lt;0,IF(H384=0,0,IF(OR(G384=0,F384=0),"N.M.",IF(ABS(H384/G384)&gt;=10,"N.M.",H384/(-G384)))),IF(H384=0,0,IF(OR(G384=0,F384=0),"N.M.",IF(ABS(H384/G384)&gt;=10,"N.M.",H384/G384))))</f>
        <v>0.024132380349024627</v>
      </c>
      <c r="J384" s="104"/>
      <c r="K384" s="15">
        <v>49832280.37</v>
      </c>
      <c r="L384" s="15">
        <v>48722462.96</v>
      </c>
      <c r="M384" s="90">
        <f>+K384-L384</f>
        <v>1109817.4099999964</v>
      </c>
      <c r="N384" s="103">
        <f aca="true" t="shared" si="129" ref="N384:N395">IF(L384&lt;0,IF(M384=0,0,IF(OR(L384=0,K384=0),"N.M.",IF(ABS(M384/L384)&gt;=10,"N.M.",M384/(-L384)))),IF(M384=0,0,IF(OR(L384=0,K384=0),"N.M.",IF(ABS(M384/L384)&gt;=10,"N.M.",M384/L384))))</f>
        <v>0.022778351966958862</v>
      </c>
      <c r="O384" s="104"/>
      <c r="P384" s="15">
        <v>12538159.11</v>
      </c>
      <c r="Q384" s="15">
        <v>12271679.37</v>
      </c>
      <c r="R384" s="90">
        <f>+P384-Q384</f>
        <v>266479.7400000002</v>
      </c>
      <c r="S384" s="103">
        <f aca="true" t="shared" si="130" ref="S384:S395">IF(Q384&lt;0,IF(R384=0,0,IF(OR(Q384=0,P384=0),"N.M.",IF(ABS(R384/Q384)&gt;=10,"N.M.",R384/(-Q384)))),IF(R384=0,0,IF(OR(Q384=0,P384=0),"N.M.",IF(ABS(R384/Q384)&gt;=10,"N.M.",R384/Q384))))</f>
        <v>0.021715018129584675</v>
      </c>
      <c r="T384" s="104"/>
      <c r="U384" s="15">
        <v>49832280.37</v>
      </c>
      <c r="V384" s="15">
        <v>48722462.96</v>
      </c>
      <c r="W384" s="90">
        <f>+U384-V384</f>
        <v>1109817.4099999964</v>
      </c>
      <c r="X384" s="103">
        <f aca="true" t="shared" si="131" ref="X384:X395">IF(V384&lt;0,IF(W384=0,0,IF(OR(V384=0,U384=0),"N.M.",IF(ABS(W384/V384)&gt;=10,"N.M.",W384/(-V384)))),IF(W384=0,0,IF(OR(V384=0,U384=0),"N.M.",IF(ABS(W384/V384)&gt;=10,"N.M.",W384/V384))))</f>
        <v>0.022778351966958862</v>
      </c>
    </row>
    <row r="385" spans="1:24" ht="12.75" hidden="1" outlineLevel="1">
      <c r="A385" s="9" t="s">
        <v>367</v>
      </c>
      <c r="C385" s="66" t="s">
        <v>310</v>
      </c>
      <c r="D385" s="28"/>
      <c r="E385" s="28"/>
      <c r="F385" s="17">
        <v>4200059.33</v>
      </c>
      <c r="G385" s="17">
        <v>4101090.26</v>
      </c>
      <c r="H385" s="35">
        <f aca="true" t="shared" si="132" ref="H385:H395">+F385-G385</f>
        <v>98969.0700000003</v>
      </c>
      <c r="I385" s="95">
        <f t="shared" si="128"/>
        <v>0.024132380349024627</v>
      </c>
      <c r="K385" s="17">
        <v>49832280.37</v>
      </c>
      <c r="L385" s="17">
        <v>48722462.96</v>
      </c>
      <c r="M385" s="35">
        <f aca="true" t="shared" si="133" ref="M385:M395">+K385-L385</f>
        <v>1109817.4099999964</v>
      </c>
      <c r="N385" s="95">
        <f t="shared" si="129"/>
        <v>0.022778351966958862</v>
      </c>
      <c r="P385" s="17">
        <v>12538159.11</v>
      </c>
      <c r="Q385" s="17">
        <v>12271679.37</v>
      </c>
      <c r="R385" s="35">
        <f aca="true" t="shared" si="134" ref="R385:R395">+P385-Q385</f>
        <v>266479.7400000002</v>
      </c>
      <c r="S385" s="95">
        <f t="shared" si="130"/>
        <v>0.021715018129584675</v>
      </c>
      <c r="U385" s="17">
        <v>49832280.37</v>
      </c>
      <c r="V385" s="17">
        <v>48722462.96</v>
      </c>
      <c r="W385" s="35">
        <f aca="true" t="shared" si="135" ref="W385:W395">+U385-V385</f>
        <v>1109817.4099999964</v>
      </c>
      <c r="X385" s="95">
        <f t="shared" si="131"/>
        <v>0.022778351966958862</v>
      </c>
    </row>
    <row r="386" spans="1:24" s="14" customFormat="1" ht="12.75" hidden="1" outlineLevel="2">
      <c r="A386" s="14" t="s">
        <v>1179</v>
      </c>
      <c r="B386" s="14" t="s">
        <v>1180</v>
      </c>
      <c r="C386" s="54" t="s">
        <v>42</v>
      </c>
      <c r="D386" s="15"/>
      <c r="E386" s="15"/>
      <c r="F386" s="15">
        <v>252456.4</v>
      </c>
      <c r="G386" s="15">
        <v>310680.94</v>
      </c>
      <c r="H386" s="90">
        <f>+F386-G386</f>
        <v>-58224.54000000001</v>
      </c>
      <c r="I386" s="103">
        <f t="shared" si="128"/>
        <v>-0.18740943683252667</v>
      </c>
      <c r="J386" s="104"/>
      <c r="K386" s="15">
        <v>3573500.2199999997</v>
      </c>
      <c r="L386" s="15">
        <v>3794679.05</v>
      </c>
      <c r="M386" s="90">
        <f>+K386-L386</f>
        <v>-221178.83000000007</v>
      </c>
      <c r="N386" s="103">
        <f t="shared" si="129"/>
        <v>-0.05828657103424863</v>
      </c>
      <c r="O386" s="104"/>
      <c r="P386" s="15">
        <v>753729.46</v>
      </c>
      <c r="Q386" s="15">
        <v>979079.77</v>
      </c>
      <c r="R386" s="90">
        <f>+P386-Q386</f>
        <v>-225350.31000000006</v>
      </c>
      <c r="S386" s="103">
        <f t="shared" si="130"/>
        <v>-0.23016542359975434</v>
      </c>
      <c r="T386" s="104"/>
      <c r="U386" s="15">
        <v>3573500.2199999997</v>
      </c>
      <c r="V386" s="15">
        <v>3794679.05</v>
      </c>
      <c r="W386" s="90">
        <f>+U386-V386</f>
        <v>-221178.83000000007</v>
      </c>
      <c r="X386" s="103">
        <f t="shared" si="131"/>
        <v>-0.05828657103424863</v>
      </c>
    </row>
    <row r="387" spans="1:24" ht="12.75" hidden="1" outlineLevel="1">
      <c r="A387" s="74" t="s">
        <v>322</v>
      </c>
      <c r="C387" s="75" t="s">
        <v>328</v>
      </c>
      <c r="D387" s="28"/>
      <c r="E387" s="28"/>
      <c r="F387" s="17">
        <v>252456.4</v>
      </c>
      <c r="G387" s="17">
        <v>310680.94</v>
      </c>
      <c r="H387" s="35">
        <f t="shared" si="132"/>
        <v>-58224.54000000001</v>
      </c>
      <c r="I387" s="95">
        <f t="shared" si="128"/>
        <v>-0.18740943683252667</v>
      </c>
      <c r="K387" s="17">
        <v>3573500.2199999997</v>
      </c>
      <c r="L387" s="17">
        <v>3794679.05</v>
      </c>
      <c r="M387" s="35">
        <f t="shared" si="133"/>
        <v>-221178.83000000007</v>
      </c>
      <c r="N387" s="95">
        <f t="shared" si="129"/>
        <v>-0.05828657103424863</v>
      </c>
      <c r="P387" s="17">
        <v>753729.46</v>
      </c>
      <c r="Q387" s="17">
        <v>979079.77</v>
      </c>
      <c r="R387" s="35">
        <f t="shared" si="134"/>
        <v>-225350.31000000006</v>
      </c>
      <c r="S387" s="95">
        <f t="shared" si="130"/>
        <v>-0.23016542359975434</v>
      </c>
      <c r="U387" s="17">
        <v>3573500.2199999997</v>
      </c>
      <c r="V387" s="17">
        <v>3794679.05</v>
      </c>
      <c r="W387" s="35">
        <f t="shared" si="135"/>
        <v>-221178.83000000007</v>
      </c>
      <c r="X387" s="95">
        <f t="shared" si="131"/>
        <v>-0.05828657103424863</v>
      </c>
    </row>
    <row r="388" spans="1:24" ht="12.75" hidden="1" outlineLevel="1">
      <c r="A388" s="74" t="s">
        <v>323</v>
      </c>
      <c r="C388" s="75" t="s">
        <v>327</v>
      </c>
      <c r="D388" s="28"/>
      <c r="E388" s="28"/>
      <c r="F388" s="17">
        <v>0</v>
      </c>
      <c r="G388" s="17">
        <v>0</v>
      </c>
      <c r="H388" s="35">
        <f t="shared" si="132"/>
        <v>0</v>
      </c>
      <c r="I388" s="95">
        <f t="shared" si="128"/>
        <v>0</v>
      </c>
      <c r="K388" s="17">
        <v>0</v>
      </c>
      <c r="L388" s="17">
        <v>0</v>
      </c>
      <c r="M388" s="35">
        <f t="shared" si="133"/>
        <v>0</v>
      </c>
      <c r="N388" s="95">
        <f t="shared" si="129"/>
        <v>0</v>
      </c>
      <c r="P388" s="17">
        <v>0</v>
      </c>
      <c r="Q388" s="17">
        <v>0</v>
      </c>
      <c r="R388" s="35">
        <f t="shared" si="134"/>
        <v>0</v>
      </c>
      <c r="S388" s="95">
        <f t="shared" si="130"/>
        <v>0</v>
      </c>
      <c r="U388" s="17">
        <v>0</v>
      </c>
      <c r="V388" s="17">
        <v>0</v>
      </c>
      <c r="W388" s="35">
        <f t="shared" si="135"/>
        <v>0</v>
      </c>
      <c r="X388" s="95">
        <f t="shared" si="131"/>
        <v>0</v>
      </c>
    </row>
    <row r="389" spans="1:24" s="14" customFormat="1" ht="12.75" hidden="1" outlineLevel="2">
      <c r="A389" s="14" t="s">
        <v>1181</v>
      </c>
      <c r="B389" s="14" t="s">
        <v>1182</v>
      </c>
      <c r="C389" s="54" t="s">
        <v>43</v>
      </c>
      <c r="D389" s="15"/>
      <c r="E389" s="15"/>
      <c r="F389" s="15">
        <v>3218</v>
      </c>
      <c r="G389" s="15">
        <v>3218</v>
      </c>
      <c r="H389" s="90">
        <f>+F389-G389</f>
        <v>0</v>
      </c>
      <c r="I389" s="103">
        <f t="shared" si="128"/>
        <v>0</v>
      </c>
      <c r="J389" s="104"/>
      <c r="K389" s="15">
        <v>38616</v>
      </c>
      <c r="L389" s="15">
        <v>38616</v>
      </c>
      <c r="M389" s="90">
        <f>+K389-L389</f>
        <v>0</v>
      </c>
      <c r="N389" s="103">
        <f t="shared" si="129"/>
        <v>0</v>
      </c>
      <c r="O389" s="104"/>
      <c r="P389" s="15">
        <v>9654</v>
      </c>
      <c r="Q389" s="15">
        <v>9654</v>
      </c>
      <c r="R389" s="90">
        <f>+P389-Q389</f>
        <v>0</v>
      </c>
      <c r="S389" s="103">
        <f t="shared" si="130"/>
        <v>0</v>
      </c>
      <c r="T389" s="104"/>
      <c r="U389" s="15">
        <v>38616</v>
      </c>
      <c r="V389" s="15">
        <v>38616</v>
      </c>
      <c r="W389" s="90">
        <f>+U389-V389</f>
        <v>0</v>
      </c>
      <c r="X389" s="103">
        <f t="shared" si="131"/>
        <v>0</v>
      </c>
    </row>
    <row r="390" spans="1:24" ht="12.75" hidden="1" outlineLevel="1">
      <c r="A390" s="74" t="s">
        <v>324</v>
      </c>
      <c r="C390" s="75" t="s">
        <v>329</v>
      </c>
      <c r="D390" s="28"/>
      <c r="E390" s="28"/>
      <c r="F390" s="17">
        <v>3218</v>
      </c>
      <c r="G390" s="17">
        <v>3218</v>
      </c>
      <c r="H390" s="35">
        <f t="shared" si="132"/>
        <v>0</v>
      </c>
      <c r="I390" s="95">
        <f t="shared" si="128"/>
        <v>0</v>
      </c>
      <c r="K390" s="17">
        <v>38616</v>
      </c>
      <c r="L390" s="17">
        <v>38616</v>
      </c>
      <c r="M390" s="35">
        <f t="shared" si="133"/>
        <v>0</v>
      </c>
      <c r="N390" s="95">
        <f t="shared" si="129"/>
        <v>0</v>
      </c>
      <c r="P390" s="17">
        <v>9654</v>
      </c>
      <c r="Q390" s="17">
        <v>9654</v>
      </c>
      <c r="R390" s="35">
        <f t="shared" si="134"/>
        <v>0</v>
      </c>
      <c r="S390" s="95">
        <f t="shared" si="130"/>
        <v>0</v>
      </c>
      <c r="U390" s="17">
        <v>38616</v>
      </c>
      <c r="V390" s="17">
        <v>38616</v>
      </c>
      <c r="W390" s="35">
        <f t="shared" si="135"/>
        <v>0</v>
      </c>
      <c r="X390" s="95">
        <f t="shared" si="131"/>
        <v>0</v>
      </c>
    </row>
    <row r="391" spans="1:24" ht="12.75" hidden="1" outlineLevel="1">
      <c r="A391" s="74" t="s">
        <v>325</v>
      </c>
      <c r="C391" s="75" t="s">
        <v>330</v>
      </c>
      <c r="D391" s="28"/>
      <c r="E391" s="28"/>
      <c r="F391" s="17">
        <v>0</v>
      </c>
      <c r="G391" s="17">
        <v>0</v>
      </c>
      <c r="H391" s="35">
        <f t="shared" si="132"/>
        <v>0</v>
      </c>
      <c r="I391" s="95">
        <f t="shared" si="128"/>
        <v>0</v>
      </c>
      <c r="K391" s="17">
        <v>0</v>
      </c>
      <c r="L391" s="17">
        <v>0</v>
      </c>
      <c r="M391" s="35">
        <f t="shared" si="133"/>
        <v>0</v>
      </c>
      <c r="N391" s="95">
        <f t="shared" si="129"/>
        <v>0</v>
      </c>
      <c r="P391" s="17">
        <v>0</v>
      </c>
      <c r="Q391" s="17">
        <v>0</v>
      </c>
      <c r="R391" s="35">
        <f t="shared" si="134"/>
        <v>0</v>
      </c>
      <c r="S391" s="95">
        <f t="shared" si="130"/>
        <v>0</v>
      </c>
      <c r="U391" s="17">
        <v>0</v>
      </c>
      <c r="V391" s="17">
        <v>0</v>
      </c>
      <c r="W391" s="35">
        <f t="shared" si="135"/>
        <v>0</v>
      </c>
      <c r="X391" s="95">
        <f t="shared" si="131"/>
        <v>0</v>
      </c>
    </row>
    <row r="392" spans="1:24" s="14" customFormat="1" ht="12.75" hidden="1" outlineLevel="2">
      <c r="A392" s="14" t="s">
        <v>1183</v>
      </c>
      <c r="B392" s="14" t="s">
        <v>1184</v>
      </c>
      <c r="C392" s="54" t="s">
        <v>44</v>
      </c>
      <c r="D392" s="15"/>
      <c r="E392" s="15"/>
      <c r="F392" s="15">
        <v>25959.56</v>
      </c>
      <c r="G392" s="15">
        <v>25959.56</v>
      </c>
      <c r="H392" s="90">
        <f>+F392-G392</f>
        <v>0</v>
      </c>
      <c r="I392" s="103">
        <f t="shared" si="128"/>
        <v>0</v>
      </c>
      <c r="J392" s="104"/>
      <c r="K392" s="15">
        <v>311514.72000000003</v>
      </c>
      <c r="L392" s="15">
        <v>311514.72000000003</v>
      </c>
      <c r="M392" s="90">
        <f>+K392-L392</f>
        <v>0</v>
      </c>
      <c r="N392" s="103">
        <f t="shared" si="129"/>
        <v>0</v>
      </c>
      <c r="O392" s="104"/>
      <c r="P392" s="15">
        <v>77878.68000000001</v>
      </c>
      <c r="Q392" s="15">
        <v>77878.68000000001</v>
      </c>
      <c r="R392" s="90">
        <f>+P392-Q392</f>
        <v>0</v>
      </c>
      <c r="S392" s="103">
        <f t="shared" si="130"/>
        <v>0</v>
      </c>
      <c r="T392" s="104"/>
      <c r="U392" s="15">
        <v>311514.72000000003</v>
      </c>
      <c r="V392" s="15">
        <v>311514.72000000003</v>
      </c>
      <c r="W392" s="90">
        <f>+U392-V392</f>
        <v>0</v>
      </c>
      <c r="X392" s="103">
        <f t="shared" si="131"/>
        <v>0</v>
      </c>
    </row>
    <row r="393" spans="1:24" ht="12.75" hidden="1" outlineLevel="1">
      <c r="A393" s="74" t="s">
        <v>326</v>
      </c>
      <c r="C393" s="75" t="s">
        <v>331</v>
      </c>
      <c r="D393" s="28"/>
      <c r="E393" s="28"/>
      <c r="F393" s="17">
        <v>25959.56</v>
      </c>
      <c r="G393" s="17">
        <v>25959.56</v>
      </c>
      <c r="H393" s="35">
        <f t="shared" si="132"/>
        <v>0</v>
      </c>
      <c r="I393" s="95">
        <f t="shared" si="128"/>
        <v>0</v>
      </c>
      <c r="K393" s="17">
        <v>311514.72000000003</v>
      </c>
      <c r="L393" s="17">
        <v>311514.72000000003</v>
      </c>
      <c r="M393" s="35">
        <f t="shared" si="133"/>
        <v>0</v>
      </c>
      <c r="N393" s="95">
        <f t="shared" si="129"/>
        <v>0</v>
      </c>
      <c r="P393" s="17">
        <v>77878.68000000001</v>
      </c>
      <c r="Q393" s="17">
        <v>77878.68000000001</v>
      </c>
      <c r="R393" s="35">
        <f t="shared" si="134"/>
        <v>0</v>
      </c>
      <c r="S393" s="95">
        <f t="shared" si="130"/>
        <v>0</v>
      </c>
      <c r="U393" s="17">
        <v>311514.72000000003</v>
      </c>
      <c r="V393" s="17">
        <v>311514.72000000003</v>
      </c>
      <c r="W393" s="35">
        <f t="shared" si="135"/>
        <v>0</v>
      </c>
      <c r="X393" s="95">
        <f t="shared" si="131"/>
        <v>0</v>
      </c>
    </row>
    <row r="394" spans="1:24" ht="12.75" hidden="1" outlineLevel="1">
      <c r="A394" s="9" t="s">
        <v>368</v>
      </c>
      <c r="C394" s="66" t="s">
        <v>311</v>
      </c>
      <c r="D394" s="28"/>
      <c r="E394" s="28"/>
      <c r="F394" s="17">
        <v>281633.96</v>
      </c>
      <c r="G394" s="17">
        <v>339858.5</v>
      </c>
      <c r="H394" s="35">
        <f t="shared" si="132"/>
        <v>-58224.53999999998</v>
      </c>
      <c r="I394" s="95">
        <f t="shared" si="128"/>
        <v>-0.1713199463894532</v>
      </c>
      <c r="K394" s="17">
        <v>3923630.94</v>
      </c>
      <c r="L394" s="17">
        <v>4144809.77</v>
      </c>
      <c r="M394" s="35">
        <f t="shared" si="133"/>
        <v>-221178.83000000007</v>
      </c>
      <c r="N394" s="95">
        <f t="shared" si="129"/>
        <v>-0.05336284227104591</v>
      </c>
      <c r="P394" s="17">
        <v>841262.14</v>
      </c>
      <c r="Q394" s="17">
        <v>1066612.45</v>
      </c>
      <c r="R394" s="35">
        <f t="shared" si="134"/>
        <v>-225350.30999999994</v>
      </c>
      <c r="S394" s="95">
        <f t="shared" si="130"/>
        <v>-0.21127665442120044</v>
      </c>
      <c r="U394" s="17">
        <v>3923630.94</v>
      </c>
      <c r="V394" s="17">
        <v>4144809.77</v>
      </c>
      <c r="W394" s="35">
        <f t="shared" si="135"/>
        <v>-221178.83000000007</v>
      </c>
      <c r="X394" s="95">
        <f t="shared" si="131"/>
        <v>-0.05336284227104591</v>
      </c>
    </row>
    <row r="395" spans="1:24" s="13" customFormat="1" ht="12.75" collapsed="1">
      <c r="A395" s="13" t="s">
        <v>320</v>
      </c>
      <c r="B395" s="11"/>
      <c r="C395" s="52" t="s">
        <v>236</v>
      </c>
      <c r="D395" s="29"/>
      <c r="E395" s="29"/>
      <c r="F395" s="29">
        <v>4481693.29</v>
      </c>
      <c r="G395" s="29">
        <v>4440948.76</v>
      </c>
      <c r="H395" s="29">
        <f t="shared" si="132"/>
        <v>40744.53000000026</v>
      </c>
      <c r="I395" s="98">
        <f t="shared" si="128"/>
        <v>0.009174735445495269</v>
      </c>
      <c r="J395" s="115"/>
      <c r="K395" s="29">
        <v>53755911.309999995</v>
      </c>
      <c r="L395" s="29">
        <v>52867272.73</v>
      </c>
      <c r="M395" s="29">
        <f t="shared" si="133"/>
        <v>888638.5799999982</v>
      </c>
      <c r="N395" s="98">
        <f t="shared" si="129"/>
        <v>0.016808859888392397</v>
      </c>
      <c r="O395" s="115"/>
      <c r="P395" s="29">
        <v>13379421.25</v>
      </c>
      <c r="Q395" s="29">
        <v>13338291.819999998</v>
      </c>
      <c r="R395" s="29">
        <f t="shared" si="134"/>
        <v>41129.430000001565</v>
      </c>
      <c r="S395" s="98">
        <f t="shared" si="130"/>
        <v>0.0030835605154724806</v>
      </c>
      <c r="T395" s="115"/>
      <c r="U395" s="29">
        <v>53755911.309999995</v>
      </c>
      <c r="V395" s="29">
        <v>52867272.73</v>
      </c>
      <c r="W395" s="29">
        <f t="shared" si="135"/>
        <v>888638.5799999982</v>
      </c>
      <c r="X395" s="98">
        <f t="shared" si="131"/>
        <v>0.016808859888392397</v>
      </c>
    </row>
    <row r="396" spans="2:24" s="30" customFormat="1" ht="4.5" customHeight="1" hidden="1" outlineLevel="1">
      <c r="B396" s="31"/>
      <c r="C396" s="58"/>
      <c r="D396" s="33"/>
      <c r="E396" s="33"/>
      <c r="F396" s="36"/>
      <c r="G396" s="36"/>
      <c r="H396" s="36"/>
      <c r="I396" s="100"/>
      <c r="J396" s="116"/>
      <c r="K396" s="36"/>
      <c r="L396" s="36"/>
      <c r="M396" s="36"/>
      <c r="N396" s="100"/>
      <c r="O396" s="116"/>
      <c r="P396" s="36"/>
      <c r="Q396" s="36"/>
      <c r="R396" s="36"/>
      <c r="S396" s="100"/>
      <c r="T396" s="116"/>
      <c r="U396" s="36"/>
      <c r="V396" s="36"/>
      <c r="W396" s="36"/>
      <c r="X396" s="100"/>
    </row>
    <row r="397" spans="1:24" s="14" customFormat="1" ht="12.75" hidden="1" outlineLevel="2">
      <c r="A397" s="14" t="s">
        <v>1185</v>
      </c>
      <c r="B397" s="14" t="s">
        <v>1186</v>
      </c>
      <c r="C397" s="54" t="s">
        <v>45</v>
      </c>
      <c r="D397" s="15"/>
      <c r="E397" s="15"/>
      <c r="F397" s="15">
        <v>158982.174</v>
      </c>
      <c r="G397" s="15">
        <v>349104.765</v>
      </c>
      <c r="H397" s="90">
        <f aca="true" t="shared" si="136" ref="H397:H434">+F397-G397</f>
        <v>-190122.59100000001</v>
      </c>
      <c r="I397" s="103">
        <f aca="true" t="shared" si="137" ref="I397:I434">IF(G397&lt;0,IF(H397=0,0,IF(OR(G397=0,F397=0),"N.M.",IF(ABS(H397/G397)&gt;=10,"N.M.",H397/(-G397)))),IF(H397=0,0,IF(OR(G397=0,F397=0),"N.M.",IF(ABS(H397/G397)&gt;=10,"N.M.",H397/G397))))</f>
        <v>-0.5446003895134459</v>
      </c>
      <c r="J397" s="104"/>
      <c r="K397" s="15">
        <v>2513753.85</v>
      </c>
      <c r="L397" s="15">
        <v>3200136.93</v>
      </c>
      <c r="M397" s="90">
        <f aca="true" t="shared" si="138" ref="M397:M434">+K397-L397</f>
        <v>-686383.0800000001</v>
      </c>
      <c r="N397" s="103">
        <f aca="true" t="shared" si="139" ref="N397:N434">IF(L397&lt;0,IF(M397=0,0,IF(OR(L397=0,K397=0),"N.M.",IF(ABS(M397/L397)&gt;=10,"N.M.",M397/(-L397)))),IF(M397=0,0,IF(OR(L397=0,K397=0),"N.M.",IF(ABS(M397/L397)&gt;=10,"N.M.",M397/L397))))</f>
        <v>-0.21448553452992403</v>
      </c>
      <c r="O397" s="104"/>
      <c r="P397" s="15">
        <v>554749.394</v>
      </c>
      <c r="Q397" s="15">
        <v>784377.365</v>
      </c>
      <c r="R397" s="90">
        <f aca="true" t="shared" si="140" ref="R397:R434">+P397-Q397</f>
        <v>-229627.97100000002</v>
      </c>
      <c r="S397" s="103">
        <f aca="true" t="shared" si="141" ref="S397:S434">IF(Q397&lt;0,IF(R397=0,0,IF(OR(Q397=0,P397=0),"N.M.",IF(ABS(R397/Q397)&gt;=10,"N.M.",R397/(-Q397)))),IF(R397=0,0,IF(OR(Q397=0,P397=0),"N.M.",IF(ABS(R397/Q397)&gt;=10,"N.M.",R397/Q397))))</f>
        <v>-0.2927519090253197</v>
      </c>
      <c r="T397" s="104"/>
      <c r="U397" s="15">
        <v>2513753.85</v>
      </c>
      <c r="V397" s="15">
        <v>3200136.93</v>
      </c>
      <c r="W397" s="90">
        <f aca="true" t="shared" si="142" ref="W397:W434">+U397-V397</f>
        <v>-686383.0800000001</v>
      </c>
      <c r="X397" s="103">
        <f aca="true" t="shared" si="143" ref="X397:X434">IF(V397&lt;0,IF(W397=0,0,IF(OR(V397=0,U397=0),"N.M.",IF(ABS(W397/V397)&gt;=10,"N.M.",W397/(-V397)))),IF(W397=0,0,IF(OR(V397=0,U397=0),"N.M.",IF(ABS(W397/V397)&gt;=10,"N.M.",W397/V397))))</f>
        <v>-0.21448553452992403</v>
      </c>
    </row>
    <row r="398" spans="1:24" s="14" customFormat="1" ht="12.75" hidden="1" outlineLevel="2">
      <c r="A398" s="14" t="s">
        <v>1187</v>
      </c>
      <c r="B398" s="14" t="s">
        <v>1188</v>
      </c>
      <c r="C398" s="54" t="s">
        <v>46</v>
      </c>
      <c r="D398" s="15"/>
      <c r="E398" s="15"/>
      <c r="F398" s="15">
        <v>13888.65</v>
      </c>
      <c r="G398" s="15">
        <v>6793.82</v>
      </c>
      <c r="H398" s="90">
        <f t="shared" si="136"/>
        <v>7094.83</v>
      </c>
      <c r="I398" s="103">
        <f t="shared" si="137"/>
        <v>1.0443064432086808</v>
      </c>
      <c r="J398" s="104"/>
      <c r="K398" s="15">
        <v>32029.02</v>
      </c>
      <c r="L398" s="15">
        <v>31029.47</v>
      </c>
      <c r="M398" s="90">
        <f t="shared" si="138"/>
        <v>999.5499999999993</v>
      </c>
      <c r="N398" s="103">
        <f t="shared" si="139"/>
        <v>0.03221292532550505</v>
      </c>
      <c r="O398" s="104"/>
      <c r="P398" s="15">
        <v>13888.65</v>
      </c>
      <c r="Q398" s="15">
        <v>7101.74</v>
      </c>
      <c r="R398" s="90">
        <f t="shared" si="140"/>
        <v>6786.91</v>
      </c>
      <c r="S398" s="103">
        <f t="shared" si="141"/>
        <v>0.9556686107911583</v>
      </c>
      <c r="T398" s="104"/>
      <c r="U398" s="15">
        <v>32029.02</v>
      </c>
      <c r="V398" s="15">
        <v>31029.47</v>
      </c>
      <c r="W398" s="90">
        <f t="shared" si="142"/>
        <v>999.5499999999993</v>
      </c>
      <c r="X398" s="103">
        <f t="shared" si="143"/>
        <v>0.03221292532550505</v>
      </c>
    </row>
    <row r="399" spans="1:24" s="14" customFormat="1" ht="12.75" hidden="1" outlineLevel="2">
      <c r="A399" s="14" t="s">
        <v>1189</v>
      </c>
      <c r="B399" s="14" t="s">
        <v>1190</v>
      </c>
      <c r="C399" s="54" t="s">
        <v>47</v>
      </c>
      <c r="D399" s="15"/>
      <c r="E399" s="15"/>
      <c r="F399" s="15">
        <v>0</v>
      </c>
      <c r="G399" s="15">
        <v>0</v>
      </c>
      <c r="H399" s="90">
        <f t="shared" si="136"/>
        <v>0</v>
      </c>
      <c r="I399" s="103">
        <f t="shared" si="137"/>
        <v>0</v>
      </c>
      <c r="J399" s="104"/>
      <c r="K399" s="15">
        <v>832</v>
      </c>
      <c r="L399" s="15">
        <v>0</v>
      </c>
      <c r="M399" s="90">
        <f t="shared" si="138"/>
        <v>832</v>
      </c>
      <c r="N399" s="103" t="str">
        <f t="shared" si="139"/>
        <v>N.M.</v>
      </c>
      <c r="O399" s="104"/>
      <c r="P399" s="15">
        <v>0</v>
      </c>
      <c r="Q399" s="15">
        <v>0</v>
      </c>
      <c r="R399" s="90">
        <f t="shared" si="140"/>
        <v>0</v>
      </c>
      <c r="S399" s="103">
        <f t="shared" si="141"/>
        <v>0</v>
      </c>
      <c r="T399" s="104"/>
      <c r="U399" s="15">
        <v>832</v>
      </c>
      <c r="V399" s="15">
        <v>0</v>
      </c>
      <c r="W399" s="90">
        <f t="shared" si="142"/>
        <v>832</v>
      </c>
      <c r="X399" s="103" t="str">
        <f t="shared" si="143"/>
        <v>N.M.</v>
      </c>
    </row>
    <row r="400" spans="1:24" s="14" customFormat="1" ht="12.75" hidden="1" outlineLevel="2">
      <c r="A400" s="14" t="s">
        <v>1191</v>
      </c>
      <c r="B400" s="14" t="s">
        <v>1192</v>
      </c>
      <c r="C400" s="54" t="s">
        <v>47</v>
      </c>
      <c r="D400" s="15"/>
      <c r="E400" s="15"/>
      <c r="F400" s="15">
        <v>0</v>
      </c>
      <c r="G400" s="15">
        <v>0</v>
      </c>
      <c r="H400" s="90">
        <f t="shared" si="136"/>
        <v>0</v>
      </c>
      <c r="I400" s="103">
        <f t="shared" si="137"/>
        <v>0</v>
      </c>
      <c r="J400" s="104"/>
      <c r="K400" s="15">
        <v>984.57</v>
      </c>
      <c r="L400" s="15">
        <v>0</v>
      </c>
      <c r="M400" s="90">
        <f t="shared" si="138"/>
        <v>984.57</v>
      </c>
      <c r="N400" s="103" t="str">
        <f t="shared" si="139"/>
        <v>N.M.</v>
      </c>
      <c r="O400" s="104"/>
      <c r="P400" s="15">
        <v>0</v>
      </c>
      <c r="Q400" s="15">
        <v>0</v>
      </c>
      <c r="R400" s="90">
        <f t="shared" si="140"/>
        <v>0</v>
      </c>
      <c r="S400" s="103">
        <f t="shared" si="141"/>
        <v>0</v>
      </c>
      <c r="T400" s="104"/>
      <c r="U400" s="15">
        <v>984.57</v>
      </c>
      <c r="V400" s="15">
        <v>0</v>
      </c>
      <c r="W400" s="90">
        <f t="shared" si="142"/>
        <v>984.57</v>
      </c>
      <c r="X400" s="103" t="str">
        <f t="shared" si="143"/>
        <v>N.M.</v>
      </c>
    </row>
    <row r="401" spans="1:24" s="14" customFormat="1" ht="12.75" hidden="1" outlineLevel="2">
      <c r="A401" s="14" t="s">
        <v>1193</v>
      </c>
      <c r="B401" s="14" t="s">
        <v>1194</v>
      </c>
      <c r="C401" s="54" t="s">
        <v>47</v>
      </c>
      <c r="D401" s="15"/>
      <c r="E401" s="15"/>
      <c r="F401" s="15">
        <v>-9267.44</v>
      </c>
      <c r="G401" s="15">
        <v>0</v>
      </c>
      <c r="H401" s="90">
        <f t="shared" si="136"/>
        <v>-9267.44</v>
      </c>
      <c r="I401" s="103" t="str">
        <f t="shared" si="137"/>
        <v>N.M.</v>
      </c>
      <c r="J401" s="104"/>
      <c r="K401" s="15">
        <v>-69267.32</v>
      </c>
      <c r="L401" s="15">
        <v>-1478036.68</v>
      </c>
      <c r="M401" s="90">
        <f t="shared" si="138"/>
        <v>1408769.3599999999</v>
      </c>
      <c r="N401" s="103">
        <f t="shared" si="139"/>
        <v>0.953135587947655</v>
      </c>
      <c r="O401" s="104"/>
      <c r="P401" s="15">
        <v>-9267.44</v>
      </c>
      <c r="Q401" s="15">
        <v>0</v>
      </c>
      <c r="R401" s="90">
        <f t="shared" si="140"/>
        <v>-9267.44</v>
      </c>
      <c r="S401" s="103" t="str">
        <f t="shared" si="141"/>
        <v>N.M.</v>
      </c>
      <c r="T401" s="104"/>
      <c r="U401" s="15">
        <v>-69267.32</v>
      </c>
      <c r="V401" s="15">
        <v>-1478036.68</v>
      </c>
      <c r="W401" s="90">
        <f t="shared" si="142"/>
        <v>1408769.3599999999</v>
      </c>
      <c r="X401" s="103">
        <f t="shared" si="143"/>
        <v>0.953135587947655</v>
      </c>
    </row>
    <row r="402" spans="1:24" s="14" customFormat="1" ht="12.75" hidden="1" outlineLevel="2">
      <c r="A402" s="14" t="s">
        <v>1195</v>
      </c>
      <c r="B402" s="14" t="s">
        <v>1196</v>
      </c>
      <c r="C402" s="54" t="s">
        <v>47</v>
      </c>
      <c r="D402" s="15"/>
      <c r="E402" s="15"/>
      <c r="F402" s="15">
        <v>0</v>
      </c>
      <c r="G402" s="15">
        <v>748802</v>
      </c>
      <c r="H402" s="90">
        <f t="shared" si="136"/>
        <v>-748802</v>
      </c>
      <c r="I402" s="103" t="str">
        <f t="shared" si="137"/>
        <v>N.M.</v>
      </c>
      <c r="J402" s="104"/>
      <c r="K402" s="15">
        <v>-533500</v>
      </c>
      <c r="L402" s="15">
        <v>8985800</v>
      </c>
      <c r="M402" s="90">
        <f t="shared" si="138"/>
        <v>-9519300</v>
      </c>
      <c r="N402" s="103">
        <f t="shared" si="139"/>
        <v>-1.0593714527365399</v>
      </c>
      <c r="O402" s="104"/>
      <c r="P402" s="15">
        <v>0</v>
      </c>
      <c r="Q402" s="15">
        <v>2246438</v>
      </c>
      <c r="R402" s="90">
        <f t="shared" si="140"/>
        <v>-2246438</v>
      </c>
      <c r="S402" s="103" t="str">
        <f t="shared" si="141"/>
        <v>N.M.</v>
      </c>
      <c r="T402" s="104"/>
      <c r="U402" s="15">
        <v>-533500</v>
      </c>
      <c r="V402" s="15">
        <v>8985800</v>
      </c>
      <c r="W402" s="90">
        <f t="shared" si="142"/>
        <v>-9519300</v>
      </c>
      <c r="X402" s="103">
        <f t="shared" si="143"/>
        <v>-1.0593714527365399</v>
      </c>
    </row>
    <row r="403" spans="1:24" s="14" customFormat="1" ht="12.75" hidden="1" outlineLevel="2">
      <c r="A403" s="14" t="s">
        <v>1197</v>
      </c>
      <c r="B403" s="14" t="s">
        <v>1198</v>
      </c>
      <c r="C403" s="54" t="s">
        <v>48</v>
      </c>
      <c r="D403" s="15"/>
      <c r="E403" s="15"/>
      <c r="F403" s="15">
        <v>786487.34</v>
      </c>
      <c r="G403" s="15">
        <v>0</v>
      </c>
      <c r="H403" s="90">
        <f t="shared" si="136"/>
        <v>786487.34</v>
      </c>
      <c r="I403" s="103" t="str">
        <f t="shared" si="137"/>
        <v>N.M.</v>
      </c>
      <c r="J403" s="104"/>
      <c r="K403" s="15">
        <v>9439723.14</v>
      </c>
      <c r="L403" s="15">
        <v>198.39000000000001</v>
      </c>
      <c r="M403" s="90">
        <f t="shared" si="138"/>
        <v>9439524.75</v>
      </c>
      <c r="N403" s="103" t="str">
        <f t="shared" si="139"/>
        <v>N.M.</v>
      </c>
      <c r="O403" s="104"/>
      <c r="P403" s="15">
        <v>3147339.34</v>
      </c>
      <c r="Q403" s="15">
        <v>198.39000000000001</v>
      </c>
      <c r="R403" s="90">
        <f t="shared" si="140"/>
        <v>3147140.9499999997</v>
      </c>
      <c r="S403" s="103" t="str">
        <f t="shared" si="141"/>
        <v>N.M.</v>
      </c>
      <c r="T403" s="104"/>
      <c r="U403" s="15">
        <v>9439723.14</v>
      </c>
      <c r="V403" s="15">
        <v>198.39000000000001</v>
      </c>
      <c r="W403" s="90">
        <f t="shared" si="142"/>
        <v>9439524.75</v>
      </c>
      <c r="X403" s="103" t="str">
        <f t="shared" si="143"/>
        <v>N.M.</v>
      </c>
    </row>
    <row r="404" spans="1:24" s="14" customFormat="1" ht="12.75" hidden="1" outlineLevel="2">
      <c r="A404" s="14" t="s">
        <v>1199</v>
      </c>
      <c r="B404" s="14" t="s">
        <v>1200</v>
      </c>
      <c r="C404" s="54" t="s">
        <v>48</v>
      </c>
      <c r="D404" s="15"/>
      <c r="E404" s="15"/>
      <c r="F404" s="15">
        <v>0</v>
      </c>
      <c r="G404" s="15">
        <v>0</v>
      </c>
      <c r="H404" s="90">
        <f t="shared" si="136"/>
        <v>0</v>
      </c>
      <c r="I404" s="103">
        <f t="shared" si="137"/>
        <v>0</v>
      </c>
      <c r="J404" s="104"/>
      <c r="K404" s="15">
        <v>197.47</v>
      </c>
      <c r="L404" s="15">
        <v>0</v>
      </c>
      <c r="M404" s="90">
        <f t="shared" si="138"/>
        <v>197.47</v>
      </c>
      <c r="N404" s="103" t="str">
        <f t="shared" si="139"/>
        <v>N.M.</v>
      </c>
      <c r="O404" s="104"/>
      <c r="P404" s="15">
        <v>197.47</v>
      </c>
      <c r="Q404" s="15">
        <v>0</v>
      </c>
      <c r="R404" s="90">
        <f t="shared" si="140"/>
        <v>197.47</v>
      </c>
      <c r="S404" s="103" t="str">
        <f t="shared" si="141"/>
        <v>N.M.</v>
      </c>
      <c r="T404" s="104"/>
      <c r="U404" s="15">
        <v>197.47</v>
      </c>
      <c r="V404" s="15">
        <v>0</v>
      </c>
      <c r="W404" s="90">
        <f t="shared" si="142"/>
        <v>197.47</v>
      </c>
      <c r="X404" s="103" t="str">
        <f t="shared" si="143"/>
        <v>N.M.</v>
      </c>
    </row>
    <row r="405" spans="1:24" s="14" customFormat="1" ht="12.75" hidden="1" outlineLevel="2">
      <c r="A405" s="14" t="s">
        <v>1201</v>
      </c>
      <c r="B405" s="14" t="s">
        <v>1202</v>
      </c>
      <c r="C405" s="54" t="s">
        <v>49</v>
      </c>
      <c r="D405" s="15"/>
      <c r="E405" s="15"/>
      <c r="F405" s="15">
        <v>0</v>
      </c>
      <c r="G405" s="15">
        <v>0</v>
      </c>
      <c r="H405" s="90">
        <f t="shared" si="136"/>
        <v>0</v>
      </c>
      <c r="I405" s="103">
        <f t="shared" si="137"/>
        <v>0</v>
      </c>
      <c r="J405" s="104"/>
      <c r="K405" s="15">
        <v>0</v>
      </c>
      <c r="L405" s="15">
        <v>-54754</v>
      </c>
      <c r="M405" s="90">
        <f t="shared" si="138"/>
        <v>54754</v>
      </c>
      <c r="N405" s="103" t="str">
        <f t="shared" si="139"/>
        <v>N.M.</v>
      </c>
      <c r="O405" s="104"/>
      <c r="P405" s="15">
        <v>0</v>
      </c>
      <c r="Q405" s="15">
        <v>0</v>
      </c>
      <c r="R405" s="90">
        <f t="shared" si="140"/>
        <v>0</v>
      </c>
      <c r="S405" s="103">
        <f t="shared" si="141"/>
        <v>0</v>
      </c>
      <c r="T405" s="104"/>
      <c r="U405" s="15">
        <v>0</v>
      </c>
      <c r="V405" s="15">
        <v>-54754</v>
      </c>
      <c r="W405" s="90">
        <f t="shared" si="142"/>
        <v>54754</v>
      </c>
      <c r="X405" s="103" t="str">
        <f t="shared" si="143"/>
        <v>N.M.</v>
      </c>
    </row>
    <row r="406" spans="1:24" s="14" customFormat="1" ht="12.75" hidden="1" outlineLevel="2">
      <c r="A406" s="14" t="s">
        <v>1203</v>
      </c>
      <c r="B406" s="14" t="s">
        <v>1204</v>
      </c>
      <c r="C406" s="54" t="s">
        <v>49</v>
      </c>
      <c r="D406" s="15"/>
      <c r="E406" s="15"/>
      <c r="F406" s="15">
        <v>0</v>
      </c>
      <c r="G406" s="15">
        <v>21572</v>
      </c>
      <c r="H406" s="90">
        <f t="shared" si="136"/>
        <v>-21572</v>
      </c>
      <c r="I406" s="103" t="str">
        <f t="shared" si="137"/>
        <v>N.M.</v>
      </c>
      <c r="J406" s="104"/>
      <c r="K406" s="15">
        <v>-565</v>
      </c>
      <c r="L406" s="15">
        <v>268158</v>
      </c>
      <c r="M406" s="90">
        <f t="shared" si="138"/>
        <v>-268723</v>
      </c>
      <c r="N406" s="103">
        <f t="shared" si="139"/>
        <v>-1.0021069667882367</v>
      </c>
      <c r="O406" s="104"/>
      <c r="P406" s="15">
        <v>0</v>
      </c>
      <c r="Q406" s="15">
        <v>73161</v>
      </c>
      <c r="R406" s="90">
        <f t="shared" si="140"/>
        <v>-73161</v>
      </c>
      <c r="S406" s="103" t="str">
        <f t="shared" si="141"/>
        <v>N.M.</v>
      </c>
      <c r="T406" s="104"/>
      <c r="U406" s="15">
        <v>-565</v>
      </c>
      <c r="V406" s="15">
        <v>268158</v>
      </c>
      <c r="W406" s="90">
        <f t="shared" si="142"/>
        <v>-268723</v>
      </c>
      <c r="X406" s="103">
        <f t="shared" si="143"/>
        <v>-1.0021069667882367</v>
      </c>
    </row>
    <row r="407" spans="1:24" s="14" customFormat="1" ht="12.75" hidden="1" outlineLevel="2">
      <c r="A407" s="14" t="s">
        <v>1205</v>
      </c>
      <c r="B407" s="14" t="s">
        <v>1206</v>
      </c>
      <c r="C407" s="54" t="s">
        <v>49</v>
      </c>
      <c r="D407" s="15"/>
      <c r="E407" s="15"/>
      <c r="F407" s="15">
        <v>16000</v>
      </c>
      <c r="G407" s="15">
        <v>0</v>
      </c>
      <c r="H407" s="90">
        <f t="shared" si="136"/>
        <v>16000</v>
      </c>
      <c r="I407" s="103" t="str">
        <f t="shared" si="137"/>
        <v>N.M.</v>
      </c>
      <c r="J407" s="104"/>
      <c r="K407" s="15">
        <v>243944</v>
      </c>
      <c r="L407" s="15">
        <v>0</v>
      </c>
      <c r="M407" s="90">
        <f t="shared" si="138"/>
        <v>243944</v>
      </c>
      <c r="N407" s="103" t="str">
        <f t="shared" si="139"/>
        <v>N.M.</v>
      </c>
      <c r="O407" s="104"/>
      <c r="P407" s="15">
        <v>49135</v>
      </c>
      <c r="Q407" s="15">
        <v>0</v>
      </c>
      <c r="R407" s="90">
        <f t="shared" si="140"/>
        <v>49135</v>
      </c>
      <c r="S407" s="103" t="str">
        <f t="shared" si="141"/>
        <v>N.M.</v>
      </c>
      <c r="T407" s="104"/>
      <c r="U407" s="15">
        <v>243944</v>
      </c>
      <c r="V407" s="15">
        <v>0</v>
      </c>
      <c r="W407" s="90">
        <f t="shared" si="142"/>
        <v>243944</v>
      </c>
      <c r="X407" s="103" t="str">
        <f t="shared" si="143"/>
        <v>N.M.</v>
      </c>
    </row>
    <row r="408" spans="1:24" s="14" customFormat="1" ht="12.75" hidden="1" outlineLevel="2">
      <c r="A408" s="14" t="s">
        <v>1207</v>
      </c>
      <c r="B408" s="14" t="s">
        <v>1208</v>
      </c>
      <c r="C408" s="54" t="s">
        <v>50</v>
      </c>
      <c r="D408" s="15"/>
      <c r="E408" s="15"/>
      <c r="F408" s="15">
        <v>6243.68</v>
      </c>
      <c r="G408" s="15">
        <v>9006.08</v>
      </c>
      <c r="H408" s="90">
        <f t="shared" si="136"/>
        <v>-2762.3999999999996</v>
      </c>
      <c r="I408" s="103">
        <f t="shared" si="137"/>
        <v>-0.30672612279704375</v>
      </c>
      <c r="J408" s="104"/>
      <c r="K408" s="15">
        <v>33334.61</v>
      </c>
      <c r="L408" s="15">
        <v>46900.020000000004</v>
      </c>
      <c r="M408" s="90">
        <f t="shared" si="138"/>
        <v>-13565.410000000003</v>
      </c>
      <c r="N408" s="103">
        <f t="shared" si="139"/>
        <v>-0.2892410280422056</v>
      </c>
      <c r="O408" s="104"/>
      <c r="P408" s="15">
        <v>6243.68</v>
      </c>
      <c r="Q408" s="15">
        <v>9415.5</v>
      </c>
      <c r="R408" s="90">
        <f t="shared" si="140"/>
        <v>-3171.8199999999997</v>
      </c>
      <c r="S408" s="103">
        <f t="shared" si="141"/>
        <v>-0.33687217885401727</v>
      </c>
      <c r="T408" s="104"/>
      <c r="U408" s="15">
        <v>33334.61</v>
      </c>
      <c r="V408" s="15">
        <v>46900.020000000004</v>
      </c>
      <c r="W408" s="90">
        <f t="shared" si="142"/>
        <v>-13565.410000000003</v>
      </c>
      <c r="X408" s="103">
        <f t="shared" si="143"/>
        <v>-0.2892410280422056</v>
      </c>
    </row>
    <row r="409" spans="1:24" s="14" customFormat="1" ht="12.75" hidden="1" outlineLevel="2">
      <c r="A409" s="14" t="s">
        <v>1209</v>
      </c>
      <c r="B409" s="14" t="s">
        <v>1210</v>
      </c>
      <c r="C409" s="54" t="s">
        <v>51</v>
      </c>
      <c r="D409" s="15"/>
      <c r="E409" s="15"/>
      <c r="F409" s="15">
        <v>0</v>
      </c>
      <c r="G409" s="15">
        <v>0</v>
      </c>
      <c r="H409" s="90">
        <f t="shared" si="136"/>
        <v>0</v>
      </c>
      <c r="I409" s="103">
        <f t="shared" si="137"/>
        <v>0</v>
      </c>
      <c r="J409" s="104"/>
      <c r="K409" s="15">
        <v>0</v>
      </c>
      <c r="L409" s="15">
        <v>-43982</v>
      </c>
      <c r="M409" s="90">
        <f t="shared" si="138"/>
        <v>43982</v>
      </c>
      <c r="N409" s="103" t="str">
        <f t="shared" si="139"/>
        <v>N.M.</v>
      </c>
      <c r="O409" s="104"/>
      <c r="P409" s="15">
        <v>0</v>
      </c>
      <c r="Q409" s="15">
        <v>0</v>
      </c>
      <c r="R409" s="90">
        <f t="shared" si="140"/>
        <v>0</v>
      </c>
      <c r="S409" s="103">
        <f t="shared" si="141"/>
        <v>0</v>
      </c>
      <c r="T409" s="104"/>
      <c r="U409" s="15">
        <v>0</v>
      </c>
      <c r="V409" s="15">
        <v>-43982</v>
      </c>
      <c r="W409" s="90">
        <f t="shared" si="142"/>
        <v>43982</v>
      </c>
      <c r="X409" s="103" t="str">
        <f t="shared" si="143"/>
        <v>N.M.</v>
      </c>
    </row>
    <row r="410" spans="1:24" s="14" customFormat="1" ht="12.75" hidden="1" outlineLevel="2">
      <c r="A410" s="14" t="s">
        <v>1211</v>
      </c>
      <c r="B410" s="14" t="s">
        <v>1212</v>
      </c>
      <c r="C410" s="54" t="s">
        <v>51</v>
      </c>
      <c r="D410" s="15"/>
      <c r="E410" s="15"/>
      <c r="F410" s="15">
        <v>0</v>
      </c>
      <c r="G410" s="15">
        <v>0</v>
      </c>
      <c r="H410" s="90">
        <f t="shared" si="136"/>
        <v>0</v>
      </c>
      <c r="I410" s="103">
        <f t="shared" si="137"/>
        <v>0</v>
      </c>
      <c r="J410" s="104"/>
      <c r="K410" s="15">
        <v>0</v>
      </c>
      <c r="L410" s="15">
        <v>-16547</v>
      </c>
      <c r="M410" s="90">
        <f t="shared" si="138"/>
        <v>16547</v>
      </c>
      <c r="N410" s="103" t="str">
        <f t="shared" si="139"/>
        <v>N.M.</v>
      </c>
      <c r="O410" s="104"/>
      <c r="P410" s="15">
        <v>0</v>
      </c>
      <c r="Q410" s="15">
        <v>-16547</v>
      </c>
      <c r="R410" s="90">
        <f t="shared" si="140"/>
        <v>16547</v>
      </c>
      <c r="S410" s="103" t="str">
        <f t="shared" si="141"/>
        <v>N.M.</v>
      </c>
      <c r="T410" s="104"/>
      <c r="U410" s="15">
        <v>0</v>
      </c>
      <c r="V410" s="15">
        <v>-16547</v>
      </c>
      <c r="W410" s="90">
        <f t="shared" si="142"/>
        <v>16547</v>
      </c>
      <c r="X410" s="103" t="str">
        <f t="shared" si="143"/>
        <v>N.M.</v>
      </c>
    </row>
    <row r="411" spans="1:24" s="14" customFormat="1" ht="12.75" hidden="1" outlineLevel="2">
      <c r="A411" s="14" t="s">
        <v>1213</v>
      </c>
      <c r="B411" s="14" t="s">
        <v>1214</v>
      </c>
      <c r="C411" s="54" t="s">
        <v>51</v>
      </c>
      <c r="D411" s="15"/>
      <c r="E411" s="15"/>
      <c r="F411" s="15">
        <v>0</v>
      </c>
      <c r="G411" s="15">
        <v>-41800</v>
      </c>
      <c r="H411" s="90">
        <f t="shared" si="136"/>
        <v>41800</v>
      </c>
      <c r="I411" s="103" t="str">
        <f t="shared" si="137"/>
        <v>N.M.</v>
      </c>
      <c r="J411" s="104"/>
      <c r="K411" s="15">
        <v>-23315</v>
      </c>
      <c r="L411" s="15">
        <v>38300</v>
      </c>
      <c r="M411" s="90">
        <f t="shared" si="138"/>
        <v>-61615</v>
      </c>
      <c r="N411" s="103">
        <f t="shared" si="139"/>
        <v>-1.6087467362924281</v>
      </c>
      <c r="O411" s="104"/>
      <c r="P411" s="15">
        <v>-23315</v>
      </c>
      <c r="Q411" s="15">
        <v>-41800</v>
      </c>
      <c r="R411" s="90">
        <f t="shared" si="140"/>
        <v>18485</v>
      </c>
      <c r="S411" s="103">
        <f t="shared" si="141"/>
        <v>0.44222488038277513</v>
      </c>
      <c r="T411" s="104"/>
      <c r="U411" s="15">
        <v>-23315</v>
      </c>
      <c r="V411" s="15">
        <v>38300</v>
      </c>
      <c r="W411" s="90">
        <f t="shared" si="142"/>
        <v>-61615</v>
      </c>
      <c r="X411" s="103">
        <f t="shared" si="143"/>
        <v>-1.6087467362924281</v>
      </c>
    </row>
    <row r="412" spans="1:24" s="14" customFormat="1" ht="12.75" hidden="1" outlineLevel="2">
      <c r="A412" s="14" t="s">
        <v>1215</v>
      </c>
      <c r="B412" s="14" t="s">
        <v>1216</v>
      </c>
      <c r="C412" s="54" t="s">
        <v>51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29392</v>
      </c>
      <c r="L412" s="15">
        <v>0</v>
      </c>
      <c r="M412" s="90">
        <f t="shared" si="138"/>
        <v>29392</v>
      </c>
      <c r="N412" s="103" t="str">
        <f t="shared" si="139"/>
        <v>N.M.</v>
      </c>
      <c r="O412" s="104"/>
      <c r="P412" s="15">
        <v>0</v>
      </c>
      <c r="Q412" s="15">
        <v>0</v>
      </c>
      <c r="R412" s="90">
        <f t="shared" si="140"/>
        <v>0</v>
      </c>
      <c r="S412" s="103">
        <f t="shared" si="141"/>
        <v>0</v>
      </c>
      <c r="T412" s="104"/>
      <c r="U412" s="15">
        <v>29392</v>
      </c>
      <c r="V412" s="15">
        <v>0</v>
      </c>
      <c r="W412" s="90">
        <f t="shared" si="142"/>
        <v>29392</v>
      </c>
      <c r="X412" s="103" t="str">
        <f t="shared" si="143"/>
        <v>N.M.</v>
      </c>
    </row>
    <row r="413" spans="1:24" s="14" customFormat="1" ht="12.75" hidden="1" outlineLevel="2">
      <c r="A413" s="14" t="s">
        <v>1217</v>
      </c>
      <c r="B413" s="14" t="s">
        <v>1218</v>
      </c>
      <c r="C413" s="54" t="s">
        <v>52</v>
      </c>
      <c r="D413" s="15"/>
      <c r="E413" s="15"/>
      <c r="F413" s="15">
        <v>0</v>
      </c>
      <c r="G413" s="15">
        <v>0</v>
      </c>
      <c r="H413" s="90">
        <f t="shared" si="136"/>
        <v>0</v>
      </c>
      <c r="I413" s="103">
        <f t="shared" si="137"/>
        <v>0</v>
      </c>
      <c r="J413" s="104"/>
      <c r="K413" s="15">
        <v>0</v>
      </c>
      <c r="L413" s="15">
        <v>2098.4</v>
      </c>
      <c r="M413" s="90">
        <f t="shared" si="138"/>
        <v>-2098.4</v>
      </c>
      <c r="N413" s="103" t="str">
        <f t="shared" si="139"/>
        <v>N.M.</v>
      </c>
      <c r="O413" s="104"/>
      <c r="P413" s="15">
        <v>0</v>
      </c>
      <c r="Q413" s="15">
        <v>1312</v>
      </c>
      <c r="R413" s="90">
        <f t="shared" si="140"/>
        <v>-1312</v>
      </c>
      <c r="S413" s="103" t="str">
        <f t="shared" si="141"/>
        <v>N.M.</v>
      </c>
      <c r="T413" s="104"/>
      <c r="U413" s="15">
        <v>0</v>
      </c>
      <c r="V413" s="15">
        <v>2098.4</v>
      </c>
      <c r="W413" s="90">
        <f t="shared" si="142"/>
        <v>-2098.4</v>
      </c>
      <c r="X413" s="103" t="str">
        <f t="shared" si="143"/>
        <v>N.M.</v>
      </c>
    </row>
    <row r="414" spans="1:24" s="14" customFormat="1" ht="12.75" hidden="1" outlineLevel="2">
      <c r="A414" s="14" t="s">
        <v>1219</v>
      </c>
      <c r="B414" s="14" t="s">
        <v>1220</v>
      </c>
      <c r="C414" s="54" t="s">
        <v>52</v>
      </c>
      <c r="D414" s="15"/>
      <c r="E414" s="15"/>
      <c r="F414" s="15">
        <v>0</v>
      </c>
      <c r="G414" s="15">
        <v>0</v>
      </c>
      <c r="H414" s="90">
        <f t="shared" si="136"/>
        <v>0</v>
      </c>
      <c r="I414" s="103">
        <f t="shared" si="137"/>
        <v>0</v>
      </c>
      <c r="J414" s="104"/>
      <c r="K414" s="15">
        <v>2315.26</v>
      </c>
      <c r="L414" s="15">
        <v>0</v>
      </c>
      <c r="M414" s="90">
        <f t="shared" si="138"/>
        <v>2315.26</v>
      </c>
      <c r="N414" s="103" t="str">
        <f t="shared" si="139"/>
        <v>N.M.</v>
      </c>
      <c r="O414" s="104"/>
      <c r="P414" s="15">
        <v>0</v>
      </c>
      <c r="Q414" s="15">
        <v>0</v>
      </c>
      <c r="R414" s="90">
        <f t="shared" si="140"/>
        <v>0</v>
      </c>
      <c r="S414" s="103">
        <f t="shared" si="141"/>
        <v>0</v>
      </c>
      <c r="T414" s="104"/>
      <c r="U414" s="15">
        <v>2315.26</v>
      </c>
      <c r="V414" s="15">
        <v>0</v>
      </c>
      <c r="W414" s="90">
        <f t="shared" si="142"/>
        <v>2315.26</v>
      </c>
      <c r="X414" s="103" t="str">
        <f t="shared" si="143"/>
        <v>N.M.</v>
      </c>
    </row>
    <row r="415" spans="1:24" s="14" customFormat="1" ht="12.75" hidden="1" outlineLevel="2">
      <c r="A415" s="14" t="s">
        <v>1221</v>
      </c>
      <c r="B415" s="14" t="s">
        <v>1222</v>
      </c>
      <c r="C415" s="54" t="s">
        <v>53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255.25</v>
      </c>
      <c r="M415" s="90">
        <f t="shared" si="138"/>
        <v>-255.25</v>
      </c>
      <c r="N415" s="103" t="str">
        <f t="shared" si="139"/>
        <v>N.M.</v>
      </c>
      <c r="O415" s="104"/>
      <c r="P415" s="15">
        <v>0</v>
      </c>
      <c r="Q415" s="15">
        <v>0</v>
      </c>
      <c r="R415" s="90">
        <f t="shared" si="140"/>
        <v>0</v>
      </c>
      <c r="S415" s="103">
        <f t="shared" si="141"/>
        <v>0</v>
      </c>
      <c r="T415" s="104"/>
      <c r="U415" s="15">
        <v>0</v>
      </c>
      <c r="V415" s="15">
        <v>255.25</v>
      </c>
      <c r="W415" s="90">
        <f t="shared" si="142"/>
        <v>-255.25</v>
      </c>
      <c r="X415" s="103" t="str">
        <f t="shared" si="143"/>
        <v>N.M.</v>
      </c>
    </row>
    <row r="416" spans="1:24" s="14" customFormat="1" ht="12.75" hidden="1" outlineLevel="2">
      <c r="A416" s="14" t="s">
        <v>1223</v>
      </c>
      <c r="B416" s="14" t="s">
        <v>1224</v>
      </c>
      <c r="C416" s="54" t="s">
        <v>53</v>
      </c>
      <c r="D416" s="15"/>
      <c r="E416" s="15"/>
      <c r="F416" s="15">
        <v>0</v>
      </c>
      <c r="G416" s="15">
        <v>0</v>
      </c>
      <c r="H416" s="90">
        <f t="shared" si="136"/>
        <v>0</v>
      </c>
      <c r="I416" s="103">
        <f t="shared" si="137"/>
        <v>0</v>
      </c>
      <c r="J416" s="104"/>
      <c r="K416" s="15">
        <v>272.25</v>
      </c>
      <c r="L416" s="15">
        <v>0</v>
      </c>
      <c r="M416" s="90">
        <f t="shared" si="138"/>
        <v>272.25</v>
      </c>
      <c r="N416" s="103" t="str">
        <f t="shared" si="139"/>
        <v>N.M.</v>
      </c>
      <c r="O416" s="104"/>
      <c r="P416" s="15">
        <v>0</v>
      </c>
      <c r="Q416" s="15">
        <v>0</v>
      </c>
      <c r="R416" s="90">
        <f t="shared" si="140"/>
        <v>0</v>
      </c>
      <c r="S416" s="103">
        <f t="shared" si="141"/>
        <v>0</v>
      </c>
      <c r="T416" s="104"/>
      <c r="U416" s="15">
        <v>272.25</v>
      </c>
      <c r="V416" s="15">
        <v>0</v>
      </c>
      <c r="W416" s="90">
        <f t="shared" si="142"/>
        <v>272.25</v>
      </c>
      <c r="X416" s="103" t="str">
        <f t="shared" si="143"/>
        <v>N.M.</v>
      </c>
    </row>
    <row r="417" spans="1:24" s="14" customFormat="1" ht="12.75" hidden="1" outlineLevel="2">
      <c r="A417" s="14" t="s">
        <v>1225</v>
      </c>
      <c r="B417" s="14" t="s">
        <v>1226</v>
      </c>
      <c r="C417" s="54" t="s">
        <v>54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374877.41000000003</v>
      </c>
      <c r="M417" s="90">
        <f t="shared" si="138"/>
        <v>-374877.41000000003</v>
      </c>
      <c r="N417" s="103" t="str">
        <f t="shared" si="139"/>
        <v>N.M.</v>
      </c>
      <c r="O417" s="104"/>
      <c r="P417" s="15">
        <v>0</v>
      </c>
      <c r="Q417" s="15">
        <v>0</v>
      </c>
      <c r="R417" s="90">
        <f t="shared" si="140"/>
        <v>0</v>
      </c>
      <c r="S417" s="103">
        <f t="shared" si="141"/>
        <v>0</v>
      </c>
      <c r="T417" s="104"/>
      <c r="U417" s="15">
        <v>0</v>
      </c>
      <c r="V417" s="15">
        <v>374877.41000000003</v>
      </c>
      <c r="W417" s="90">
        <f t="shared" si="142"/>
        <v>-374877.41000000003</v>
      </c>
      <c r="X417" s="103" t="str">
        <f t="shared" si="143"/>
        <v>N.M.</v>
      </c>
    </row>
    <row r="418" spans="1:24" s="14" customFormat="1" ht="12.75" hidden="1" outlineLevel="2">
      <c r="A418" s="14" t="s">
        <v>1227</v>
      </c>
      <c r="B418" s="14" t="s">
        <v>1228</v>
      </c>
      <c r="C418" s="54" t="s">
        <v>55</v>
      </c>
      <c r="D418" s="15"/>
      <c r="E418" s="15"/>
      <c r="F418" s="15">
        <v>0</v>
      </c>
      <c r="G418" s="15">
        <v>66612.46</v>
      </c>
      <c r="H418" s="90">
        <f t="shared" si="136"/>
        <v>-66612.46</v>
      </c>
      <c r="I418" s="103" t="str">
        <f t="shared" si="137"/>
        <v>N.M.</v>
      </c>
      <c r="J418" s="104"/>
      <c r="K418" s="15">
        <v>399674.78</v>
      </c>
      <c r="L418" s="15">
        <v>399674.76</v>
      </c>
      <c r="M418" s="90">
        <f t="shared" si="138"/>
        <v>0.02000000001862645</v>
      </c>
      <c r="N418" s="103">
        <f t="shared" si="139"/>
        <v>5.00406881300847E-08</v>
      </c>
      <c r="O418" s="104"/>
      <c r="P418" s="15">
        <v>0</v>
      </c>
      <c r="Q418" s="15">
        <v>199837.38</v>
      </c>
      <c r="R418" s="90">
        <f t="shared" si="140"/>
        <v>-199837.38</v>
      </c>
      <c r="S418" s="103" t="str">
        <f t="shared" si="141"/>
        <v>N.M.</v>
      </c>
      <c r="T418" s="104"/>
      <c r="U418" s="15">
        <v>399674.78</v>
      </c>
      <c r="V418" s="15">
        <v>399674.76</v>
      </c>
      <c r="W418" s="90">
        <f t="shared" si="142"/>
        <v>0.02000000001862645</v>
      </c>
      <c r="X418" s="103">
        <f t="shared" si="143"/>
        <v>5.00406881300847E-08</v>
      </c>
    </row>
    <row r="419" spans="1:24" s="14" customFormat="1" ht="12.75" hidden="1" outlineLevel="2">
      <c r="A419" s="14" t="s">
        <v>1229</v>
      </c>
      <c r="B419" s="14" t="s">
        <v>1230</v>
      </c>
      <c r="C419" s="54" t="s">
        <v>55</v>
      </c>
      <c r="D419" s="15"/>
      <c r="E419" s="15"/>
      <c r="F419" s="15">
        <v>68810.2</v>
      </c>
      <c r="G419" s="15">
        <v>0</v>
      </c>
      <c r="H419" s="90">
        <f t="shared" si="136"/>
        <v>68810.2</v>
      </c>
      <c r="I419" s="103" t="str">
        <f t="shared" si="137"/>
        <v>N.M.</v>
      </c>
      <c r="J419" s="104"/>
      <c r="K419" s="15">
        <v>412861.2</v>
      </c>
      <c r="L419" s="15">
        <v>0</v>
      </c>
      <c r="M419" s="90">
        <f t="shared" si="138"/>
        <v>412861.2</v>
      </c>
      <c r="N419" s="103" t="str">
        <f t="shared" si="139"/>
        <v>N.M.</v>
      </c>
      <c r="O419" s="104"/>
      <c r="P419" s="15">
        <v>206430.6</v>
      </c>
      <c r="Q419" s="15">
        <v>0</v>
      </c>
      <c r="R419" s="90">
        <f t="shared" si="140"/>
        <v>206430.6</v>
      </c>
      <c r="S419" s="103" t="str">
        <f t="shared" si="141"/>
        <v>N.M.</v>
      </c>
      <c r="T419" s="104"/>
      <c r="U419" s="15">
        <v>412861.2</v>
      </c>
      <c r="V419" s="15">
        <v>0</v>
      </c>
      <c r="W419" s="90">
        <f t="shared" si="142"/>
        <v>412861.2</v>
      </c>
      <c r="X419" s="103" t="str">
        <f t="shared" si="143"/>
        <v>N.M.</v>
      </c>
    </row>
    <row r="420" spans="1:24" s="14" customFormat="1" ht="12.75" hidden="1" outlineLevel="2">
      <c r="A420" s="14" t="s">
        <v>1231</v>
      </c>
      <c r="B420" s="14" t="s">
        <v>1232</v>
      </c>
      <c r="C420" s="54" t="s">
        <v>56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1513.34</v>
      </c>
      <c r="M420" s="90">
        <f t="shared" si="138"/>
        <v>-1513.34</v>
      </c>
      <c r="N420" s="103" t="str">
        <f t="shared" si="139"/>
        <v>N.M.</v>
      </c>
      <c r="O420" s="104"/>
      <c r="P420" s="15">
        <v>0</v>
      </c>
      <c r="Q420" s="15">
        <v>0</v>
      </c>
      <c r="R420" s="90">
        <f t="shared" si="140"/>
        <v>0</v>
      </c>
      <c r="S420" s="103">
        <f t="shared" si="141"/>
        <v>0</v>
      </c>
      <c r="T420" s="104"/>
      <c r="U420" s="15">
        <v>0</v>
      </c>
      <c r="V420" s="15">
        <v>1513.34</v>
      </c>
      <c r="W420" s="90">
        <f t="shared" si="142"/>
        <v>-1513.34</v>
      </c>
      <c r="X420" s="103" t="str">
        <f t="shared" si="143"/>
        <v>N.M.</v>
      </c>
    </row>
    <row r="421" spans="1:24" s="14" customFormat="1" ht="12.75" hidden="1" outlineLevel="2">
      <c r="A421" s="14" t="s">
        <v>1233</v>
      </c>
      <c r="B421" s="14" t="s">
        <v>1234</v>
      </c>
      <c r="C421" s="54" t="s">
        <v>56</v>
      </c>
      <c r="D421" s="15"/>
      <c r="E421" s="15"/>
      <c r="F421" s="15">
        <v>0</v>
      </c>
      <c r="G421" s="15">
        <v>1121.79</v>
      </c>
      <c r="H421" s="90">
        <f t="shared" si="136"/>
        <v>-1121.79</v>
      </c>
      <c r="I421" s="103" t="str">
        <f t="shared" si="137"/>
        <v>N.M.</v>
      </c>
      <c r="J421" s="104"/>
      <c r="K421" s="15">
        <v>1779.68</v>
      </c>
      <c r="L421" s="15">
        <v>14210.28</v>
      </c>
      <c r="M421" s="90">
        <f t="shared" si="138"/>
        <v>-12430.6</v>
      </c>
      <c r="N421" s="103">
        <f t="shared" si="139"/>
        <v>-0.8747610884514591</v>
      </c>
      <c r="O421" s="104"/>
      <c r="P421" s="15">
        <v>0</v>
      </c>
      <c r="Q421" s="15">
        <v>3190.51</v>
      </c>
      <c r="R421" s="90">
        <f t="shared" si="140"/>
        <v>-3190.51</v>
      </c>
      <c r="S421" s="103" t="str">
        <f t="shared" si="141"/>
        <v>N.M.</v>
      </c>
      <c r="T421" s="104"/>
      <c r="U421" s="15">
        <v>1779.68</v>
      </c>
      <c r="V421" s="15">
        <v>14210.28</v>
      </c>
      <c r="W421" s="90">
        <f t="shared" si="142"/>
        <v>-12430.6</v>
      </c>
      <c r="X421" s="103">
        <f t="shared" si="143"/>
        <v>-0.8747610884514591</v>
      </c>
    </row>
    <row r="422" spans="1:24" s="14" customFormat="1" ht="12.75" hidden="1" outlineLevel="2">
      <c r="A422" s="14" t="s">
        <v>1235</v>
      </c>
      <c r="B422" s="14" t="s">
        <v>1236</v>
      </c>
      <c r="C422" s="54" t="s">
        <v>56</v>
      </c>
      <c r="D422" s="15"/>
      <c r="E422" s="15"/>
      <c r="F422" s="15">
        <v>1155.69</v>
      </c>
      <c r="G422" s="15">
        <v>0</v>
      </c>
      <c r="H422" s="90">
        <f t="shared" si="136"/>
        <v>1155.69</v>
      </c>
      <c r="I422" s="103" t="str">
        <f t="shared" si="137"/>
        <v>N.M.</v>
      </c>
      <c r="J422" s="104"/>
      <c r="K422" s="15">
        <v>14295.82</v>
      </c>
      <c r="L422" s="15">
        <v>0</v>
      </c>
      <c r="M422" s="90">
        <f t="shared" si="138"/>
        <v>14295.82</v>
      </c>
      <c r="N422" s="103" t="str">
        <f t="shared" si="139"/>
        <v>N.M.</v>
      </c>
      <c r="O422" s="104"/>
      <c r="P422" s="15">
        <v>3096.59</v>
      </c>
      <c r="Q422" s="15">
        <v>0</v>
      </c>
      <c r="R422" s="90">
        <f t="shared" si="140"/>
        <v>3096.59</v>
      </c>
      <c r="S422" s="103" t="str">
        <f t="shared" si="141"/>
        <v>N.M.</v>
      </c>
      <c r="T422" s="104"/>
      <c r="U422" s="15">
        <v>14295.82</v>
      </c>
      <c r="V422" s="15">
        <v>0</v>
      </c>
      <c r="W422" s="90">
        <f t="shared" si="142"/>
        <v>14295.82</v>
      </c>
      <c r="X422" s="103" t="str">
        <f t="shared" si="143"/>
        <v>N.M.</v>
      </c>
    </row>
    <row r="423" spans="1:24" s="14" customFormat="1" ht="12.75" hidden="1" outlineLevel="2">
      <c r="A423" s="14" t="s">
        <v>1237</v>
      </c>
      <c r="B423" s="14" t="s">
        <v>1238</v>
      </c>
      <c r="C423" s="54" t="s">
        <v>57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100</v>
      </c>
      <c r="M423" s="90">
        <f t="shared" si="138"/>
        <v>-100</v>
      </c>
      <c r="N423" s="103" t="str">
        <f t="shared" si="139"/>
        <v>N.M.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0</v>
      </c>
      <c r="V423" s="15">
        <v>100</v>
      </c>
      <c r="W423" s="90">
        <f t="shared" si="142"/>
        <v>-100</v>
      </c>
      <c r="X423" s="103" t="str">
        <f t="shared" si="143"/>
        <v>N.M.</v>
      </c>
    </row>
    <row r="424" spans="1:24" s="14" customFormat="1" ht="12.75" hidden="1" outlineLevel="2">
      <c r="A424" s="14" t="s">
        <v>1239</v>
      </c>
      <c r="B424" s="14" t="s">
        <v>1240</v>
      </c>
      <c r="C424" s="54" t="s">
        <v>57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200</v>
      </c>
      <c r="L424" s="15">
        <v>0</v>
      </c>
      <c r="M424" s="90">
        <f t="shared" si="138"/>
        <v>200</v>
      </c>
      <c r="N424" s="103" t="str">
        <f t="shared" si="139"/>
        <v>N.M.</v>
      </c>
      <c r="O424" s="104"/>
      <c r="P424" s="15">
        <v>0</v>
      </c>
      <c r="Q424" s="15">
        <v>0</v>
      </c>
      <c r="R424" s="90">
        <f t="shared" si="140"/>
        <v>0</v>
      </c>
      <c r="S424" s="103">
        <f t="shared" si="141"/>
        <v>0</v>
      </c>
      <c r="T424" s="104"/>
      <c r="U424" s="15">
        <v>200</v>
      </c>
      <c r="V424" s="15">
        <v>0</v>
      </c>
      <c r="W424" s="90">
        <f t="shared" si="142"/>
        <v>200</v>
      </c>
      <c r="X424" s="103" t="str">
        <f t="shared" si="143"/>
        <v>N.M.</v>
      </c>
    </row>
    <row r="425" spans="1:24" s="14" customFormat="1" ht="12.75" hidden="1" outlineLevel="2">
      <c r="A425" s="14" t="s">
        <v>1241</v>
      </c>
      <c r="B425" s="14" t="s">
        <v>1242</v>
      </c>
      <c r="C425" s="54" t="s">
        <v>58</v>
      </c>
      <c r="D425" s="15"/>
      <c r="E425" s="15"/>
      <c r="F425" s="15">
        <v>0</v>
      </c>
      <c r="G425" s="15">
        <v>0</v>
      </c>
      <c r="H425" s="90">
        <f t="shared" si="136"/>
        <v>0</v>
      </c>
      <c r="I425" s="103">
        <f t="shared" si="137"/>
        <v>0</v>
      </c>
      <c r="J425" s="104"/>
      <c r="K425" s="15">
        <v>0</v>
      </c>
      <c r="L425" s="15">
        <v>871.26</v>
      </c>
      <c r="M425" s="90">
        <f t="shared" si="138"/>
        <v>-871.26</v>
      </c>
      <c r="N425" s="103" t="str">
        <f t="shared" si="139"/>
        <v>N.M.</v>
      </c>
      <c r="O425" s="104"/>
      <c r="P425" s="15">
        <v>0</v>
      </c>
      <c r="Q425" s="15">
        <v>0</v>
      </c>
      <c r="R425" s="90">
        <f t="shared" si="140"/>
        <v>0</v>
      </c>
      <c r="S425" s="103">
        <f t="shared" si="141"/>
        <v>0</v>
      </c>
      <c r="T425" s="104"/>
      <c r="U425" s="15">
        <v>0</v>
      </c>
      <c r="V425" s="15">
        <v>871.26</v>
      </c>
      <c r="W425" s="90">
        <f t="shared" si="142"/>
        <v>-871.26</v>
      </c>
      <c r="X425" s="103" t="str">
        <f t="shared" si="143"/>
        <v>N.M.</v>
      </c>
    </row>
    <row r="426" spans="1:24" s="14" customFormat="1" ht="12.75" hidden="1" outlineLevel="2">
      <c r="A426" s="14" t="s">
        <v>1243</v>
      </c>
      <c r="B426" s="14" t="s">
        <v>1244</v>
      </c>
      <c r="C426" s="54" t="s">
        <v>58</v>
      </c>
      <c r="D426" s="15"/>
      <c r="E426" s="15"/>
      <c r="F426" s="15">
        <v>18.03</v>
      </c>
      <c r="G426" s="15">
        <v>0</v>
      </c>
      <c r="H426" s="90">
        <f t="shared" si="136"/>
        <v>18.03</v>
      </c>
      <c r="I426" s="103" t="str">
        <f t="shared" si="137"/>
        <v>N.M.</v>
      </c>
      <c r="J426" s="104"/>
      <c r="K426" s="15">
        <v>3392</v>
      </c>
      <c r="L426" s="15">
        <v>320.91</v>
      </c>
      <c r="M426" s="90">
        <f t="shared" si="138"/>
        <v>3071.09</v>
      </c>
      <c r="N426" s="103">
        <f t="shared" si="139"/>
        <v>9.569941728210402</v>
      </c>
      <c r="O426" s="104"/>
      <c r="P426" s="15">
        <v>22.97</v>
      </c>
      <c r="Q426" s="15">
        <v>0</v>
      </c>
      <c r="R426" s="90">
        <f t="shared" si="140"/>
        <v>22.97</v>
      </c>
      <c r="S426" s="103" t="str">
        <f t="shared" si="141"/>
        <v>N.M.</v>
      </c>
      <c r="T426" s="104"/>
      <c r="U426" s="15">
        <v>3392</v>
      </c>
      <c r="V426" s="15">
        <v>320.91</v>
      </c>
      <c r="W426" s="90">
        <f t="shared" si="142"/>
        <v>3071.09</v>
      </c>
      <c r="X426" s="103">
        <f t="shared" si="143"/>
        <v>9.569941728210402</v>
      </c>
    </row>
    <row r="427" spans="1:24" s="14" customFormat="1" ht="12.75" hidden="1" outlineLevel="2">
      <c r="A427" s="14" t="s">
        <v>1245</v>
      </c>
      <c r="B427" s="14" t="s">
        <v>1246</v>
      </c>
      <c r="C427" s="54" t="s">
        <v>59</v>
      </c>
      <c r="D427" s="15"/>
      <c r="E427" s="15"/>
      <c r="F427" s="15">
        <v>0</v>
      </c>
      <c r="G427" s="15">
        <v>8851</v>
      </c>
      <c r="H427" s="90">
        <f t="shared" si="136"/>
        <v>-8851</v>
      </c>
      <c r="I427" s="103" t="str">
        <f t="shared" si="137"/>
        <v>N.M.</v>
      </c>
      <c r="J427" s="104"/>
      <c r="K427" s="15">
        <v>1284.65</v>
      </c>
      <c r="L427" s="15">
        <v>106300</v>
      </c>
      <c r="M427" s="90">
        <f t="shared" si="138"/>
        <v>-105015.35</v>
      </c>
      <c r="N427" s="103">
        <f t="shared" si="139"/>
        <v>-0.987914863593603</v>
      </c>
      <c r="O427" s="104"/>
      <c r="P427" s="15">
        <v>1079.51</v>
      </c>
      <c r="Q427" s="15">
        <v>26569</v>
      </c>
      <c r="R427" s="90">
        <f t="shared" si="140"/>
        <v>-25489.49</v>
      </c>
      <c r="S427" s="103">
        <f t="shared" si="141"/>
        <v>-0.9593695660356054</v>
      </c>
      <c r="T427" s="104"/>
      <c r="U427" s="15">
        <v>1284.65</v>
      </c>
      <c r="V427" s="15">
        <v>106300</v>
      </c>
      <c r="W427" s="90">
        <f t="shared" si="142"/>
        <v>-105015.35</v>
      </c>
      <c r="X427" s="103">
        <f t="shared" si="143"/>
        <v>-0.987914863593603</v>
      </c>
    </row>
    <row r="428" spans="1:24" s="14" customFormat="1" ht="12.75" hidden="1" outlineLevel="2">
      <c r="A428" s="14" t="s">
        <v>1247</v>
      </c>
      <c r="B428" s="14" t="s">
        <v>1248</v>
      </c>
      <c r="C428" s="54" t="s">
        <v>59</v>
      </c>
      <c r="D428" s="15"/>
      <c r="E428" s="15"/>
      <c r="F428" s="15">
        <v>6576</v>
      </c>
      <c r="G428" s="15">
        <v>0</v>
      </c>
      <c r="H428" s="90">
        <f t="shared" si="136"/>
        <v>6576</v>
      </c>
      <c r="I428" s="103" t="str">
        <f t="shared" si="137"/>
        <v>N.M.</v>
      </c>
      <c r="J428" s="104"/>
      <c r="K428" s="15">
        <v>79000</v>
      </c>
      <c r="L428" s="15">
        <v>0</v>
      </c>
      <c r="M428" s="90">
        <f t="shared" si="138"/>
        <v>79000</v>
      </c>
      <c r="N428" s="103" t="str">
        <f t="shared" si="139"/>
        <v>N.M.</v>
      </c>
      <c r="O428" s="104"/>
      <c r="P428" s="15">
        <v>19744</v>
      </c>
      <c r="Q428" s="15">
        <v>0</v>
      </c>
      <c r="R428" s="90">
        <f t="shared" si="140"/>
        <v>19744</v>
      </c>
      <c r="S428" s="103" t="str">
        <f t="shared" si="141"/>
        <v>N.M.</v>
      </c>
      <c r="T428" s="104"/>
      <c r="U428" s="15">
        <v>79000</v>
      </c>
      <c r="V428" s="15">
        <v>0</v>
      </c>
      <c r="W428" s="90">
        <f t="shared" si="142"/>
        <v>79000</v>
      </c>
      <c r="X428" s="103" t="str">
        <f t="shared" si="143"/>
        <v>N.M.</v>
      </c>
    </row>
    <row r="429" spans="1:24" s="14" customFormat="1" ht="12.75" hidden="1" outlineLevel="2">
      <c r="A429" s="14" t="s">
        <v>1249</v>
      </c>
      <c r="B429" s="14" t="s">
        <v>1250</v>
      </c>
      <c r="C429" s="54" t="s">
        <v>60</v>
      </c>
      <c r="D429" s="15"/>
      <c r="E429" s="15"/>
      <c r="F429" s="15">
        <v>-113837.1</v>
      </c>
      <c r="G429" s="15">
        <v>-96984.15000000001</v>
      </c>
      <c r="H429" s="90">
        <f t="shared" si="136"/>
        <v>-16852.949999999997</v>
      </c>
      <c r="I429" s="103">
        <f t="shared" si="137"/>
        <v>-0.17377014697762466</v>
      </c>
      <c r="J429" s="104"/>
      <c r="K429" s="15">
        <v>-953696.8300000001</v>
      </c>
      <c r="L429" s="15">
        <v>-943361.54</v>
      </c>
      <c r="M429" s="90">
        <f t="shared" si="138"/>
        <v>-10335.290000000037</v>
      </c>
      <c r="N429" s="103">
        <f t="shared" si="139"/>
        <v>-0.01095581021884784</v>
      </c>
      <c r="O429" s="104"/>
      <c r="P429" s="15">
        <v>-289651.05</v>
      </c>
      <c r="Q429" s="15">
        <v>-267341.32</v>
      </c>
      <c r="R429" s="90">
        <f t="shared" si="140"/>
        <v>-22309.72999999998</v>
      </c>
      <c r="S429" s="103">
        <f t="shared" si="141"/>
        <v>-0.08345036225601034</v>
      </c>
      <c r="T429" s="104"/>
      <c r="U429" s="15">
        <v>-953696.8300000001</v>
      </c>
      <c r="V429" s="15">
        <v>-943361.54</v>
      </c>
      <c r="W429" s="90">
        <f t="shared" si="142"/>
        <v>-10335.290000000037</v>
      </c>
      <c r="X429" s="103">
        <f t="shared" si="143"/>
        <v>-0.01095581021884784</v>
      </c>
    </row>
    <row r="430" spans="1:24" s="14" customFormat="1" ht="12.75" hidden="1" outlineLevel="2">
      <c r="A430" s="14" t="s">
        <v>1251</v>
      </c>
      <c r="B430" s="14" t="s">
        <v>1252</v>
      </c>
      <c r="C430" s="54" t="s">
        <v>61</v>
      </c>
      <c r="D430" s="15"/>
      <c r="E430" s="15"/>
      <c r="F430" s="15">
        <v>-1040.58</v>
      </c>
      <c r="G430" s="15">
        <v>-1019.27</v>
      </c>
      <c r="H430" s="90">
        <f t="shared" si="136"/>
        <v>-21.309999999999945</v>
      </c>
      <c r="I430" s="103">
        <f t="shared" si="137"/>
        <v>-0.020907119801426458</v>
      </c>
      <c r="J430" s="104"/>
      <c r="K430" s="15">
        <v>-9914.09</v>
      </c>
      <c r="L430" s="15">
        <v>-10422.960000000001</v>
      </c>
      <c r="M430" s="90">
        <f t="shared" si="138"/>
        <v>508.8700000000008</v>
      </c>
      <c r="N430" s="103">
        <f t="shared" si="139"/>
        <v>0.048822023686169835</v>
      </c>
      <c r="O430" s="104"/>
      <c r="P430" s="15">
        <v>-2654.2400000000002</v>
      </c>
      <c r="Q430" s="15">
        <v>-2749.06</v>
      </c>
      <c r="R430" s="90">
        <f t="shared" si="140"/>
        <v>94.81999999999971</v>
      </c>
      <c r="S430" s="103">
        <f t="shared" si="141"/>
        <v>0.034491789920918316</v>
      </c>
      <c r="T430" s="104"/>
      <c r="U430" s="15">
        <v>-9914.09</v>
      </c>
      <c r="V430" s="15">
        <v>-10422.960000000001</v>
      </c>
      <c r="W430" s="90">
        <f t="shared" si="142"/>
        <v>508.8700000000008</v>
      </c>
      <c r="X430" s="103">
        <f t="shared" si="143"/>
        <v>0.048822023686169835</v>
      </c>
    </row>
    <row r="431" spans="1:24" s="14" customFormat="1" ht="12.75" hidden="1" outlineLevel="2">
      <c r="A431" s="14" t="s">
        <v>1253</v>
      </c>
      <c r="B431" s="14" t="s">
        <v>1254</v>
      </c>
      <c r="C431" s="54" t="s">
        <v>62</v>
      </c>
      <c r="D431" s="15"/>
      <c r="E431" s="15"/>
      <c r="F431" s="15">
        <v>-1551.6000000000001</v>
      </c>
      <c r="G431" s="15">
        <v>-1508.52</v>
      </c>
      <c r="H431" s="90">
        <f t="shared" si="136"/>
        <v>-43.080000000000155</v>
      </c>
      <c r="I431" s="103">
        <f t="shared" si="137"/>
        <v>-0.028557791742900428</v>
      </c>
      <c r="J431" s="104"/>
      <c r="K431" s="15">
        <v>-16037.25</v>
      </c>
      <c r="L431" s="15">
        <v>-14653.37</v>
      </c>
      <c r="M431" s="90">
        <f t="shared" si="138"/>
        <v>-1383.8799999999992</v>
      </c>
      <c r="N431" s="103">
        <f t="shared" si="139"/>
        <v>-0.09444107396455553</v>
      </c>
      <c r="O431" s="104"/>
      <c r="P431" s="15">
        <v>-3966.81</v>
      </c>
      <c r="Q431" s="15">
        <v>-4360.05</v>
      </c>
      <c r="R431" s="90">
        <f t="shared" si="140"/>
        <v>393.24000000000024</v>
      </c>
      <c r="S431" s="103">
        <f t="shared" si="141"/>
        <v>0.09019162624281837</v>
      </c>
      <c r="T431" s="104"/>
      <c r="U431" s="15">
        <v>-16037.25</v>
      </c>
      <c r="V431" s="15">
        <v>-14653.37</v>
      </c>
      <c r="W431" s="90">
        <f t="shared" si="142"/>
        <v>-1383.8799999999992</v>
      </c>
      <c r="X431" s="103">
        <f t="shared" si="143"/>
        <v>-0.09444107396455553</v>
      </c>
    </row>
    <row r="432" spans="1:24" s="14" customFormat="1" ht="12.75" hidden="1" outlineLevel="2">
      <c r="A432" s="14" t="s">
        <v>1255</v>
      </c>
      <c r="B432" s="14" t="s">
        <v>1256</v>
      </c>
      <c r="C432" s="54" t="s">
        <v>63</v>
      </c>
      <c r="D432" s="15"/>
      <c r="E432" s="15"/>
      <c r="F432" s="15">
        <v>0</v>
      </c>
      <c r="G432" s="15">
        <v>0</v>
      </c>
      <c r="H432" s="90">
        <f t="shared" si="136"/>
        <v>0</v>
      </c>
      <c r="I432" s="103">
        <f t="shared" si="137"/>
        <v>0</v>
      </c>
      <c r="J432" s="104"/>
      <c r="K432" s="15">
        <v>14760.5</v>
      </c>
      <c r="L432" s="15">
        <v>0</v>
      </c>
      <c r="M432" s="90">
        <f t="shared" si="138"/>
        <v>14760.5</v>
      </c>
      <c r="N432" s="103" t="str">
        <f t="shared" si="139"/>
        <v>N.M.</v>
      </c>
      <c r="O432" s="104"/>
      <c r="P432" s="15">
        <v>58.19</v>
      </c>
      <c r="Q432" s="15">
        <v>0</v>
      </c>
      <c r="R432" s="90">
        <f t="shared" si="140"/>
        <v>58.19</v>
      </c>
      <c r="S432" s="103" t="str">
        <f t="shared" si="141"/>
        <v>N.M.</v>
      </c>
      <c r="T432" s="104"/>
      <c r="U432" s="15">
        <v>14760.5</v>
      </c>
      <c r="V432" s="15">
        <v>0</v>
      </c>
      <c r="W432" s="90">
        <f t="shared" si="142"/>
        <v>14760.5</v>
      </c>
      <c r="X432" s="103" t="str">
        <f t="shared" si="143"/>
        <v>N.M.</v>
      </c>
    </row>
    <row r="433" spans="1:24" s="14" customFormat="1" ht="12.75" hidden="1" outlineLevel="2">
      <c r="A433" s="14" t="s">
        <v>1257</v>
      </c>
      <c r="B433" s="14" t="s">
        <v>1258</v>
      </c>
      <c r="C433" s="54" t="s">
        <v>63</v>
      </c>
      <c r="D433" s="15"/>
      <c r="E433" s="15"/>
      <c r="F433" s="15">
        <v>0</v>
      </c>
      <c r="G433" s="15">
        <v>2225</v>
      </c>
      <c r="H433" s="90">
        <f t="shared" si="136"/>
        <v>-2225</v>
      </c>
      <c r="I433" s="103" t="str">
        <f t="shared" si="137"/>
        <v>N.M.</v>
      </c>
      <c r="J433" s="104"/>
      <c r="K433" s="15">
        <v>606.58</v>
      </c>
      <c r="L433" s="15">
        <v>26700</v>
      </c>
      <c r="M433" s="90">
        <f t="shared" si="138"/>
        <v>-26093.42</v>
      </c>
      <c r="N433" s="103">
        <f t="shared" si="139"/>
        <v>-0.9772816479400749</v>
      </c>
      <c r="O433" s="104"/>
      <c r="P433" s="15">
        <v>0</v>
      </c>
      <c r="Q433" s="15">
        <v>6675</v>
      </c>
      <c r="R433" s="90">
        <f t="shared" si="140"/>
        <v>-6675</v>
      </c>
      <c r="S433" s="103" t="str">
        <f t="shared" si="141"/>
        <v>N.M.</v>
      </c>
      <c r="T433" s="104"/>
      <c r="U433" s="15">
        <v>606.58</v>
      </c>
      <c r="V433" s="15">
        <v>26700</v>
      </c>
      <c r="W433" s="90">
        <f t="shared" si="142"/>
        <v>-26093.42</v>
      </c>
      <c r="X433" s="103">
        <f t="shared" si="143"/>
        <v>-0.9772816479400749</v>
      </c>
    </row>
    <row r="434" spans="1:24" s="14" customFormat="1" ht="12.75" hidden="1" outlineLevel="2">
      <c r="A434" s="14" t="s">
        <v>1259</v>
      </c>
      <c r="B434" s="14" t="s">
        <v>1260</v>
      </c>
      <c r="C434" s="54" t="s">
        <v>63</v>
      </c>
      <c r="D434" s="15"/>
      <c r="E434" s="15"/>
      <c r="F434" s="15">
        <v>2057</v>
      </c>
      <c r="G434" s="15">
        <v>0</v>
      </c>
      <c r="H434" s="90">
        <f t="shared" si="136"/>
        <v>2057</v>
      </c>
      <c r="I434" s="103" t="str">
        <f t="shared" si="137"/>
        <v>N.M.</v>
      </c>
      <c r="J434" s="104"/>
      <c r="K434" s="15">
        <v>24750</v>
      </c>
      <c r="L434" s="15">
        <v>0</v>
      </c>
      <c r="M434" s="90">
        <f t="shared" si="138"/>
        <v>24750</v>
      </c>
      <c r="N434" s="103" t="str">
        <f t="shared" si="139"/>
        <v>N.M.</v>
      </c>
      <c r="O434" s="104"/>
      <c r="P434" s="15">
        <v>6183</v>
      </c>
      <c r="Q434" s="15">
        <v>0</v>
      </c>
      <c r="R434" s="90">
        <f t="shared" si="140"/>
        <v>6183</v>
      </c>
      <c r="S434" s="103" t="str">
        <f t="shared" si="141"/>
        <v>N.M.</v>
      </c>
      <c r="T434" s="104"/>
      <c r="U434" s="15">
        <v>24750</v>
      </c>
      <c r="V434" s="15">
        <v>0</v>
      </c>
      <c r="W434" s="90">
        <f t="shared" si="142"/>
        <v>24750</v>
      </c>
      <c r="X434" s="103" t="str">
        <f t="shared" si="143"/>
        <v>N.M.</v>
      </c>
    </row>
    <row r="435" spans="1:24" s="13" customFormat="1" ht="12.75" collapsed="1">
      <c r="A435" s="13" t="s">
        <v>195</v>
      </c>
      <c r="B435" s="11"/>
      <c r="C435" s="52" t="s">
        <v>237</v>
      </c>
      <c r="D435" s="29"/>
      <c r="E435" s="29"/>
      <c r="F435" s="29">
        <v>934522.0440000001</v>
      </c>
      <c r="G435" s="29">
        <v>1072776.975</v>
      </c>
      <c r="H435" s="29">
        <f>+F435-G435</f>
        <v>-138254.93099999998</v>
      </c>
      <c r="I435" s="98">
        <f>IF(G435&lt;0,IF(H435=0,0,IF(OR(G435=0,F435=0),"N.M.",IF(ABS(H435/G435)&gt;=10,"N.M.",H435/(-G435)))),IF(H435=0,0,IF(OR(G435=0,F435=0),"N.M.",IF(ABS(H435/G435)&gt;=10,"N.M.",H435/G435))))</f>
        <v>-0.12887574418718295</v>
      </c>
      <c r="J435" s="115"/>
      <c r="K435" s="29">
        <v>11643087.89</v>
      </c>
      <c r="L435" s="29">
        <v>10935686.87</v>
      </c>
      <c r="M435" s="29">
        <f>+K435-L435</f>
        <v>707401.0200000014</v>
      </c>
      <c r="N435" s="98">
        <f>IF(L435&lt;0,IF(M435=0,0,IF(OR(L435=0,K435=0),"N.M.",IF(ABS(M435/L435)&gt;=10,"N.M.",M435/(-L435)))),IF(M435=0,0,IF(OR(L435=0,K435=0),"N.M.",IF(ABS(M435/L435)&gt;=10,"N.M.",M435/L435))))</f>
        <v>0.06468738803601108</v>
      </c>
      <c r="O435" s="115"/>
      <c r="P435" s="29">
        <v>3679313.8540000003</v>
      </c>
      <c r="Q435" s="29">
        <v>3025478.455</v>
      </c>
      <c r="R435" s="29">
        <f>+P435-Q435</f>
        <v>653835.3990000002</v>
      </c>
      <c r="S435" s="98">
        <f>IF(Q435&lt;0,IF(R435=0,0,IF(OR(Q435=0,P435=0),"N.M.",IF(ABS(R435/Q435)&gt;=10,"N.M.",R435/(-Q435)))),IF(R435=0,0,IF(OR(Q435=0,P435=0),"N.M.",IF(ABS(R435/Q435)&gt;=10,"N.M.",R435/Q435))))</f>
        <v>0.21610975213505534</v>
      </c>
      <c r="T435" s="115"/>
      <c r="U435" s="29">
        <v>11643087.89</v>
      </c>
      <c r="V435" s="29">
        <v>10935686.87</v>
      </c>
      <c r="W435" s="29">
        <f>+U435-V435</f>
        <v>707401.0200000014</v>
      </c>
      <c r="X435" s="98">
        <f>IF(V435&lt;0,IF(W435=0,0,IF(OR(V435=0,U435=0),"N.M.",IF(ABS(W435/V435)&gt;=10,"N.M.",W435/(-V435)))),IF(W435=0,0,IF(OR(V435=0,U435=0),"N.M.",IF(ABS(W435/V435)&gt;=10,"N.M.",W435/V435))))</f>
        <v>0.06468738803601108</v>
      </c>
    </row>
    <row r="436" spans="2:24" s="30" customFormat="1" ht="4.5" customHeight="1" hidden="1" outlineLevel="1">
      <c r="B436" s="31"/>
      <c r="C436" s="58"/>
      <c r="D436" s="33"/>
      <c r="E436" s="33"/>
      <c r="F436" s="36"/>
      <c r="G436" s="36"/>
      <c r="H436" s="36"/>
      <c r="I436" s="100"/>
      <c r="J436" s="116"/>
      <c r="K436" s="36"/>
      <c r="L436" s="36"/>
      <c r="M436" s="36"/>
      <c r="N436" s="100"/>
      <c r="O436" s="116"/>
      <c r="P436" s="36"/>
      <c r="Q436" s="36"/>
      <c r="R436" s="36"/>
      <c r="S436" s="100"/>
      <c r="T436" s="116"/>
      <c r="U436" s="36"/>
      <c r="V436" s="36"/>
      <c r="W436" s="36"/>
      <c r="X436" s="100"/>
    </row>
    <row r="437" spans="1:24" s="14" customFormat="1" ht="12.75" hidden="1" outlineLevel="2">
      <c r="A437" s="14" t="s">
        <v>1261</v>
      </c>
      <c r="B437" s="14" t="s">
        <v>1262</v>
      </c>
      <c r="C437" s="54" t="s">
        <v>64</v>
      </c>
      <c r="D437" s="15"/>
      <c r="E437" s="15"/>
      <c r="F437" s="15">
        <v>0</v>
      </c>
      <c r="G437" s="15">
        <v>37533</v>
      </c>
      <c r="H437" s="90">
        <f aca="true" t="shared" si="144" ref="H437:H442">+F437-G437</f>
        <v>-37533</v>
      </c>
      <c r="I437" s="103" t="str">
        <f aca="true" t="shared" si="145" ref="I437:I442">IF(G437&lt;0,IF(H437=0,0,IF(OR(G437=0,F437=0),"N.M.",IF(ABS(H437/G437)&gt;=10,"N.M.",H437/(-G437)))),IF(H437=0,0,IF(OR(G437=0,F437=0),"N.M.",IF(ABS(H437/G437)&gt;=10,"N.M.",H437/G437))))</f>
        <v>N.M.</v>
      </c>
      <c r="J437" s="104"/>
      <c r="K437" s="15">
        <v>0</v>
      </c>
      <c r="L437" s="15">
        <v>37533</v>
      </c>
      <c r="M437" s="90">
        <f aca="true" t="shared" si="146" ref="M437:M442">+K437-L437</f>
        <v>-37533</v>
      </c>
      <c r="N437" s="103" t="str">
        <f aca="true" t="shared" si="147" ref="N437:N442">IF(L437&lt;0,IF(M437=0,0,IF(OR(L437=0,K437=0),"N.M.",IF(ABS(M437/L437)&gt;=10,"N.M.",M437/(-L437)))),IF(M437=0,0,IF(OR(L437=0,K437=0),"N.M.",IF(ABS(M437/L437)&gt;=10,"N.M.",M437/L437))))</f>
        <v>N.M.</v>
      </c>
      <c r="O437" s="104"/>
      <c r="P437" s="15">
        <v>0</v>
      </c>
      <c r="Q437" s="15">
        <v>37533</v>
      </c>
      <c r="R437" s="90">
        <f aca="true" t="shared" si="148" ref="R437:R442">+P437-Q437</f>
        <v>-37533</v>
      </c>
      <c r="S437" s="103" t="str">
        <f aca="true" t="shared" si="149" ref="S437:S442">IF(Q437&lt;0,IF(R437=0,0,IF(OR(Q437=0,P437=0),"N.M.",IF(ABS(R437/Q437)&gt;=10,"N.M.",R437/(-Q437)))),IF(R437=0,0,IF(OR(Q437=0,P437=0),"N.M.",IF(ABS(R437/Q437)&gt;=10,"N.M.",R437/Q437))))</f>
        <v>N.M.</v>
      </c>
      <c r="T437" s="104"/>
      <c r="U437" s="15">
        <v>0</v>
      </c>
      <c r="V437" s="15">
        <v>37533</v>
      </c>
      <c r="W437" s="90">
        <f aca="true" t="shared" si="150" ref="W437:W442">+U437-V437</f>
        <v>-37533</v>
      </c>
      <c r="X437" s="103" t="str">
        <f aca="true" t="shared" si="151" ref="X437:X442">IF(V437&lt;0,IF(W437=0,0,IF(OR(V437=0,U437=0),"N.M.",IF(ABS(W437/V437)&gt;=10,"N.M.",W437/(-V437)))),IF(W437=0,0,IF(OR(V437=0,U437=0),"N.M.",IF(ABS(W437/V437)&gt;=10,"N.M.",W437/V437))))</f>
        <v>N.M.</v>
      </c>
    </row>
    <row r="438" spans="1:24" s="14" customFormat="1" ht="12.75" hidden="1" outlineLevel="2">
      <c r="A438" s="14" t="s">
        <v>1263</v>
      </c>
      <c r="B438" s="14" t="s">
        <v>1264</v>
      </c>
      <c r="C438" s="54" t="s">
        <v>64</v>
      </c>
      <c r="D438" s="15"/>
      <c r="E438" s="15"/>
      <c r="F438" s="15">
        <v>0</v>
      </c>
      <c r="G438" s="15">
        <v>0</v>
      </c>
      <c r="H438" s="90">
        <f t="shared" si="144"/>
        <v>0</v>
      </c>
      <c r="I438" s="103">
        <f t="shared" si="145"/>
        <v>0</v>
      </c>
      <c r="J438" s="104"/>
      <c r="K438" s="15">
        <v>-4516</v>
      </c>
      <c r="L438" s="15">
        <v>0</v>
      </c>
      <c r="M438" s="90">
        <f t="shared" si="146"/>
        <v>-4516</v>
      </c>
      <c r="N438" s="103" t="str">
        <f t="shared" si="147"/>
        <v>N.M.</v>
      </c>
      <c r="O438" s="104"/>
      <c r="P438" s="15">
        <v>0</v>
      </c>
      <c r="Q438" s="15">
        <v>0</v>
      </c>
      <c r="R438" s="90">
        <f t="shared" si="148"/>
        <v>0</v>
      </c>
      <c r="S438" s="103">
        <f t="shared" si="149"/>
        <v>0</v>
      </c>
      <c r="T438" s="104"/>
      <c r="U438" s="15">
        <v>-4516</v>
      </c>
      <c r="V438" s="15">
        <v>0</v>
      </c>
      <c r="W438" s="90">
        <f t="shared" si="150"/>
        <v>-4516</v>
      </c>
      <c r="X438" s="103" t="str">
        <f t="shared" si="151"/>
        <v>N.M.</v>
      </c>
    </row>
    <row r="439" spans="1:24" s="14" customFormat="1" ht="12.75" hidden="1" outlineLevel="2">
      <c r="A439" s="14" t="s">
        <v>1265</v>
      </c>
      <c r="B439" s="14" t="s">
        <v>1266</v>
      </c>
      <c r="C439" s="54" t="s">
        <v>64</v>
      </c>
      <c r="D439" s="15"/>
      <c r="E439" s="15"/>
      <c r="F439" s="15">
        <v>0</v>
      </c>
      <c r="G439" s="15">
        <v>0</v>
      </c>
      <c r="H439" s="90">
        <f t="shared" si="144"/>
        <v>0</v>
      </c>
      <c r="I439" s="103">
        <f t="shared" si="145"/>
        <v>0</v>
      </c>
      <c r="J439" s="104"/>
      <c r="K439" s="15">
        <v>-2648</v>
      </c>
      <c r="L439" s="15">
        <v>0</v>
      </c>
      <c r="M439" s="90">
        <f t="shared" si="146"/>
        <v>-2648</v>
      </c>
      <c r="N439" s="103" t="str">
        <f t="shared" si="147"/>
        <v>N.M.</v>
      </c>
      <c r="O439" s="104"/>
      <c r="P439" s="15">
        <v>0</v>
      </c>
      <c r="Q439" s="15">
        <v>0</v>
      </c>
      <c r="R439" s="90">
        <f t="shared" si="148"/>
        <v>0</v>
      </c>
      <c r="S439" s="103">
        <f t="shared" si="149"/>
        <v>0</v>
      </c>
      <c r="T439" s="104"/>
      <c r="U439" s="15">
        <v>-2648</v>
      </c>
      <c r="V439" s="15">
        <v>0</v>
      </c>
      <c r="W439" s="90">
        <f t="shared" si="150"/>
        <v>-2648</v>
      </c>
      <c r="X439" s="103" t="str">
        <f t="shared" si="151"/>
        <v>N.M.</v>
      </c>
    </row>
    <row r="440" spans="1:24" s="14" customFormat="1" ht="12.75" hidden="1" outlineLevel="2">
      <c r="A440" s="14" t="s">
        <v>1267</v>
      </c>
      <c r="B440" s="14" t="s">
        <v>1268</v>
      </c>
      <c r="C440" s="54" t="s">
        <v>64</v>
      </c>
      <c r="D440" s="15"/>
      <c r="E440" s="15"/>
      <c r="F440" s="15">
        <v>0</v>
      </c>
      <c r="G440" s="15">
        <v>0</v>
      </c>
      <c r="H440" s="90">
        <f t="shared" si="144"/>
        <v>0</v>
      </c>
      <c r="I440" s="103">
        <f t="shared" si="145"/>
        <v>0</v>
      </c>
      <c r="J440" s="104"/>
      <c r="K440" s="15">
        <v>0</v>
      </c>
      <c r="L440" s="15">
        <v>294606.96</v>
      </c>
      <c r="M440" s="90">
        <f t="shared" si="146"/>
        <v>-294606.96</v>
      </c>
      <c r="N440" s="103" t="str">
        <f t="shared" si="147"/>
        <v>N.M.</v>
      </c>
      <c r="O440" s="104"/>
      <c r="P440" s="15">
        <v>0</v>
      </c>
      <c r="Q440" s="15">
        <v>294606.96</v>
      </c>
      <c r="R440" s="90">
        <f t="shared" si="148"/>
        <v>-294606.96</v>
      </c>
      <c r="S440" s="103" t="str">
        <f t="shared" si="149"/>
        <v>N.M.</v>
      </c>
      <c r="T440" s="104"/>
      <c r="U440" s="15">
        <v>0</v>
      </c>
      <c r="V440" s="15">
        <v>294606.96</v>
      </c>
      <c r="W440" s="90">
        <f t="shared" si="150"/>
        <v>-294606.96</v>
      </c>
      <c r="X440" s="103" t="str">
        <f t="shared" si="151"/>
        <v>N.M.</v>
      </c>
    </row>
    <row r="441" spans="1:24" s="14" customFormat="1" ht="12.75" hidden="1" outlineLevel="2">
      <c r="A441" s="14" t="s">
        <v>1269</v>
      </c>
      <c r="B441" s="14" t="s">
        <v>1270</v>
      </c>
      <c r="C441" s="54" t="s">
        <v>65</v>
      </c>
      <c r="D441" s="15"/>
      <c r="E441" s="15"/>
      <c r="F441" s="15">
        <v>-22567.68</v>
      </c>
      <c r="G441" s="15">
        <v>999089.09</v>
      </c>
      <c r="H441" s="90">
        <f t="shared" si="144"/>
        <v>-1021656.77</v>
      </c>
      <c r="I441" s="103">
        <f t="shared" si="145"/>
        <v>-1.022588255868153</v>
      </c>
      <c r="J441" s="104"/>
      <c r="K441" s="15">
        <v>-616267.59</v>
      </c>
      <c r="L441" s="15">
        <v>2858510.04</v>
      </c>
      <c r="M441" s="90">
        <f t="shared" si="146"/>
        <v>-3474777.63</v>
      </c>
      <c r="N441" s="103">
        <f t="shared" si="147"/>
        <v>-1.2155904934306265</v>
      </c>
      <c r="O441" s="104"/>
      <c r="P441" s="15">
        <v>-616267.59</v>
      </c>
      <c r="Q441" s="15">
        <v>1999717.5899999999</v>
      </c>
      <c r="R441" s="90">
        <f t="shared" si="148"/>
        <v>-2615985.1799999997</v>
      </c>
      <c r="S441" s="103">
        <f t="shared" si="149"/>
        <v>-1.3081773111772248</v>
      </c>
      <c r="T441" s="104"/>
      <c r="U441" s="15">
        <v>-616267.59</v>
      </c>
      <c r="V441" s="15">
        <v>2858510.04</v>
      </c>
      <c r="W441" s="90">
        <f t="shared" si="150"/>
        <v>-3474777.63</v>
      </c>
      <c r="X441" s="103">
        <f t="shared" si="151"/>
        <v>-1.2155904934306265</v>
      </c>
    </row>
    <row r="442" spans="1:24" s="14" customFormat="1" ht="12.75" hidden="1" outlineLevel="2">
      <c r="A442" s="14" t="s">
        <v>1271</v>
      </c>
      <c r="B442" s="14" t="s">
        <v>1272</v>
      </c>
      <c r="C442" s="54" t="s">
        <v>65</v>
      </c>
      <c r="D442" s="15"/>
      <c r="E442" s="15"/>
      <c r="F442" s="15">
        <v>672608.34</v>
      </c>
      <c r="G442" s="15">
        <v>0</v>
      </c>
      <c r="H442" s="90">
        <f t="shared" si="144"/>
        <v>672608.34</v>
      </c>
      <c r="I442" s="103" t="str">
        <f t="shared" si="145"/>
        <v>N.M.</v>
      </c>
      <c r="J442" s="104"/>
      <c r="K442" s="15">
        <v>3812469.75</v>
      </c>
      <c r="L442" s="15">
        <v>0</v>
      </c>
      <c r="M442" s="90">
        <f t="shared" si="146"/>
        <v>3812469.75</v>
      </c>
      <c r="N442" s="103" t="str">
        <f t="shared" si="147"/>
        <v>N.M.</v>
      </c>
      <c r="O442" s="104"/>
      <c r="P442" s="15">
        <v>325173.11</v>
      </c>
      <c r="Q442" s="15">
        <v>0</v>
      </c>
      <c r="R442" s="90">
        <f t="shared" si="148"/>
        <v>325173.11</v>
      </c>
      <c r="S442" s="103" t="str">
        <f t="shared" si="149"/>
        <v>N.M.</v>
      </c>
      <c r="T442" s="104"/>
      <c r="U442" s="15">
        <v>3812469.75</v>
      </c>
      <c r="V442" s="15">
        <v>0</v>
      </c>
      <c r="W442" s="90">
        <f t="shared" si="150"/>
        <v>3812469.75</v>
      </c>
      <c r="X442" s="103" t="str">
        <f t="shared" si="151"/>
        <v>N.M.</v>
      </c>
    </row>
    <row r="443" spans="1:24" s="13" customFormat="1" ht="12.75" collapsed="1">
      <c r="A443" s="13" t="s">
        <v>374</v>
      </c>
      <c r="B443" s="11"/>
      <c r="C443" s="52" t="s">
        <v>239</v>
      </c>
      <c r="D443" s="29"/>
      <c r="E443" s="29"/>
      <c r="F443" s="29">
        <v>650040.6599999999</v>
      </c>
      <c r="G443" s="29">
        <v>1036622.09</v>
      </c>
      <c r="H443" s="29">
        <f>+F443-G443</f>
        <v>-386581.43000000005</v>
      </c>
      <c r="I443" s="98">
        <f>IF(G443&lt;0,IF(H443=0,0,IF(OR(G443=0,F443=0),"N.M.",IF(ABS(H443/G443)&gt;=10,"N.M.",H443/(-G443)))),IF(H443=0,0,IF(OR(G443=0,F443=0),"N.M.",IF(ABS(H443/G443)&gt;=10,"N.M.",H443/G443))))</f>
        <v>-0.3729241675720031</v>
      </c>
      <c r="J443" s="115"/>
      <c r="K443" s="29">
        <v>3189038.16</v>
      </c>
      <c r="L443" s="29">
        <v>3190650</v>
      </c>
      <c r="M443" s="29">
        <f>+K443-L443</f>
        <v>-1611.839999999851</v>
      </c>
      <c r="N443" s="98">
        <f>IF(L443&lt;0,IF(M443=0,0,IF(OR(L443=0,K443=0),"N.M.",IF(ABS(M443/L443)&gt;=10,"N.M.",M443/(-L443)))),IF(M443=0,0,IF(OR(L443=0,K443=0),"N.M.",IF(ABS(M443/L443)&gt;=10,"N.M.",M443/L443))))</f>
        <v>-0.0005051760613040763</v>
      </c>
      <c r="O443" s="115"/>
      <c r="P443" s="29">
        <v>-291094.48</v>
      </c>
      <c r="Q443" s="29">
        <v>2331857.55</v>
      </c>
      <c r="R443" s="29">
        <f>+P443-Q443</f>
        <v>-2622952.03</v>
      </c>
      <c r="S443" s="98">
        <f>IF(Q443&lt;0,IF(R443=0,0,IF(OR(Q443=0,P443=0),"N.M.",IF(ABS(R443/Q443)&gt;=10,"N.M.",R443/(-Q443)))),IF(R443=0,0,IF(OR(Q443=0,P443=0),"N.M.",IF(ABS(R443/Q443)&gt;=10,"N.M.",R443/Q443))))</f>
        <v>-1.1248337318032142</v>
      </c>
      <c r="T443" s="115"/>
      <c r="U443" s="29">
        <v>3189038.16</v>
      </c>
      <c r="V443" s="29">
        <v>3190650</v>
      </c>
      <c r="W443" s="29">
        <f>+U443-V443</f>
        <v>-1611.839999999851</v>
      </c>
      <c r="X443" s="98">
        <f>IF(V443&lt;0,IF(W443=0,0,IF(OR(V443=0,U443=0),"N.M.",IF(ABS(W443/V443)&gt;=10,"N.M.",W443/(-V443)))),IF(W443=0,0,IF(OR(V443=0,U443=0),"N.M.",IF(ABS(W443/V443)&gt;=10,"N.M.",W443/V443))))</f>
        <v>-0.0005051760613040763</v>
      </c>
    </row>
    <row r="444" spans="2:24" s="30" customFormat="1" ht="4.5" customHeight="1" hidden="1" outlineLevel="1">
      <c r="B444" s="31"/>
      <c r="C444" s="58"/>
      <c r="D444" s="33"/>
      <c r="E444" s="33"/>
      <c r="F444" s="36"/>
      <c r="G444" s="36"/>
      <c r="H444" s="36"/>
      <c r="I444" s="100"/>
      <c r="J444" s="116"/>
      <c r="K444" s="36"/>
      <c r="L444" s="36"/>
      <c r="M444" s="36"/>
      <c r="N444" s="100"/>
      <c r="O444" s="116"/>
      <c r="P444" s="36"/>
      <c r="Q444" s="36"/>
      <c r="R444" s="36"/>
      <c r="S444" s="100"/>
      <c r="T444" s="116"/>
      <c r="U444" s="36"/>
      <c r="V444" s="36"/>
      <c r="W444" s="36"/>
      <c r="X444" s="100"/>
    </row>
    <row r="445" spans="1:24" s="14" customFormat="1" ht="12.75" hidden="1" outlineLevel="2">
      <c r="A445" s="14" t="s">
        <v>1273</v>
      </c>
      <c r="B445" s="14" t="s">
        <v>1274</v>
      </c>
      <c r="C445" s="54" t="s">
        <v>66</v>
      </c>
      <c r="D445" s="15"/>
      <c r="E445" s="15"/>
      <c r="F445" s="15">
        <v>2896459.87</v>
      </c>
      <c r="G445" s="15">
        <v>3250658.18</v>
      </c>
      <c r="H445" s="90">
        <f aca="true" t="shared" si="152" ref="H445:H450">+F445-G445</f>
        <v>-354198.31000000006</v>
      </c>
      <c r="I445" s="103">
        <f aca="true" t="shared" si="153" ref="I445:I450">IF(G445&lt;0,IF(H445=0,0,IF(OR(G445=0,F445=0),"N.M.",IF(ABS(H445/G445)&gt;=10,"N.M.",H445/(-G445)))),IF(H445=0,0,IF(OR(G445=0,F445=0),"N.M.",IF(ABS(H445/G445)&gt;=10,"N.M.",H445/G445))))</f>
        <v>-0.10896202872982481</v>
      </c>
      <c r="J445" s="104"/>
      <c r="K445" s="15">
        <v>3355828.05</v>
      </c>
      <c r="L445" s="15">
        <v>14667253.11</v>
      </c>
      <c r="M445" s="90">
        <f aca="true" t="shared" si="154" ref="M445:M450">+K445-L445</f>
        <v>-11311425.059999999</v>
      </c>
      <c r="N445" s="103">
        <f aca="true" t="shared" si="155" ref="N445:N450">IF(L445&lt;0,IF(M445=0,0,IF(OR(L445=0,K445=0),"N.M.",IF(ABS(M445/L445)&gt;=10,"N.M.",M445/(-L445)))),IF(M445=0,0,IF(OR(L445=0,K445=0),"N.M.",IF(ABS(M445/L445)&gt;=10,"N.M.",M445/L445))))</f>
        <v>-0.7712026904538773</v>
      </c>
      <c r="O445" s="104"/>
      <c r="P445" s="15">
        <v>-2474717.26</v>
      </c>
      <c r="Q445" s="15">
        <v>8532861.19</v>
      </c>
      <c r="R445" s="90">
        <f aca="true" t="shared" si="156" ref="R445:R450">+P445-Q445</f>
        <v>-11007578.45</v>
      </c>
      <c r="S445" s="103">
        <f aca="true" t="shared" si="157" ref="S445:S450">IF(Q445&lt;0,IF(R445=0,0,IF(OR(Q445=0,P445=0),"N.M.",IF(ABS(R445/Q445)&gt;=10,"N.M.",R445/(-Q445)))),IF(R445=0,0,IF(OR(Q445=0,P445=0),"N.M.",IF(ABS(R445/Q445)&gt;=10,"N.M.",R445/Q445))))</f>
        <v>-1.2900219756182392</v>
      </c>
      <c r="T445" s="104"/>
      <c r="U445" s="15">
        <v>3355828.05</v>
      </c>
      <c r="V445" s="15">
        <v>14667253.11</v>
      </c>
      <c r="W445" s="90">
        <f aca="true" t="shared" si="158" ref="W445:W450">+U445-V445</f>
        <v>-11311425.059999999</v>
      </c>
      <c r="X445" s="103">
        <f aca="true" t="shared" si="159" ref="X445:X450">IF(V445&lt;0,IF(W445=0,0,IF(OR(V445=0,U445=0),"N.M.",IF(ABS(W445/V445)&gt;=10,"N.M.",W445/(-V445)))),IF(W445=0,0,IF(OR(V445=0,U445=0),"N.M.",IF(ABS(W445/V445)&gt;=10,"N.M.",W445/V445))))</f>
        <v>-0.7712026904538773</v>
      </c>
    </row>
    <row r="446" spans="1:24" s="14" customFormat="1" ht="12.75" hidden="1" outlineLevel="2">
      <c r="A446" s="14" t="s">
        <v>1275</v>
      </c>
      <c r="B446" s="14" t="s">
        <v>1276</v>
      </c>
      <c r="C446" s="54" t="s">
        <v>67</v>
      </c>
      <c r="D446" s="15"/>
      <c r="E446" s="15"/>
      <c r="F446" s="15">
        <v>8048943.13</v>
      </c>
      <c r="G446" s="15">
        <v>6816027.2</v>
      </c>
      <c r="H446" s="90">
        <f t="shared" si="152"/>
        <v>1232915.9299999997</v>
      </c>
      <c r="I446" s="103">
        <f t="shared" si="153"/>
        <v>0.18088483126945262</v>
      </c>
      <c r="J446" s="104"/>
      <c r="K446" s="15">
        <v>65047272.28</v>
      </c>
      <c r="L446" s="15">
        <v>63410057.04</v>
      </c>
      <c r="M446" s="90">
        <f t="shared" si="154"/>
        <v>1637215.240000002</v>
      </c>
      <c r="N446" s="103">
        <f t="shared" si="155"/>
        <v>0.025819488523204176</v>
      </c>
      <c r="O446" s="104"/>
      <c r="P446" s="15">
        <v>29983129.37</v>
      </c>
      <c r="Q446" s="15">
        <v>38140567.64</v>
      </c>
      <c r="R446" s="90">
        <f t="shared" si="156"/>
        <v>-8157438.27</v>
      </c>
      <c r="S446" s="103">
        <f t="shared" si="157"/>
        <v>-0.21387826072742738</v>
      </c>
      <c r="T446" s="104"/>
      <c r="U446" s="15">
        <v>65047272.28</v>
      </c>
      <c r="V446" s="15">
        <v>63410057.04</v>
      </c>
      <c r="W446" s="90">
        <f t="shared" si="158"/>
        <v>1637215.240000002</v>
      </c>
      <c r="X446" s="103">
        <f t="shared" si="159"/>
        <v>0.025819488523204176</v>
      </c>
    </row>
    <row r="447" spans="1:24" s="14" customFormat="1" ht="12.75" hidden="1" outlineLevel="2">
      <c r="A447" s="14" t="s">
        <v>1277</v>
      </c>
      <c r="B447" s="14" t="s">
        <v>1278</v>
      </c>
      <c r="C447" s="54" t="s">
        <v>68</v>
      </c>
      <c r="D447" s="15"/>
      <c r="E447" s="15"/>
      <c r="F447" s="15">
        <v>-8629225.02</v>
      </c>
      <c r="G447" s="15">
        <v>-5998655.88</v>
      </c>
      <c r="H447" s="90">
        <f t="shared" si="152"/>
        <v>-2630569.1399999997</v>
      </c>
      <c r="I447" s="103">
        <f t="shared" si="153"/>
        <v>-0.4385264286905552</v>
      </c>
      <c r="J447" s="104"/>
      <c r="K447" s="15">
        <v>-47081447.06</v>
      </c>
      <c r="L447" s="15">
        <v>-62276739.71</v>
      </c>
      <c r="M447" s="90">
        <f t="shared" si="154"/>
        <v>15195292.649999999</v>
      </c>
      <c r="N447" s="103">
        <f t="shared" si="155"/>
        <v>0.2439962772739697</v>
      </c>
      <c r="O447" s="104"/>
      <c r="P447" s="15">
        <v>-20954653.07</v>
      </c>
      <c r="Q447" s="15">
        <v>-40545991.85</v>
      </c>
      <c r="R447" s="90">
        <f t="shared" si="156"/>
        <v>19591338.78</v>
      </c>
      <c r="S447" s="103">
        <f t="shared" si="157"/>
        <v>0.48318805105269613</v>
      </c>
      <c r="T447" s="104"/>
      <c r="U447" s="15">
        <v>-47081447.06</v>
      </c>
      <c r="V447" s="15">
        <v>-62276739.71</v>
      </c>
      <c r="W447" s="90">
        <f t="shared" si="158"/>
        <v>15195292.649999999</v>
      </c>
      <c r="X447" s="103">
        <f t="shared" si="159"/>
        <v>0.2439962772739697</v>
      </c>
    </row>
    <row r="448" spans="1:24" s="14" customFormat="1" ht="12.75" hidden="1" outlineLevel="2">
      <c r="A448" s="14" t="s">
        <v>1279</v>
      </c>
      <c r="B448" s="14" t="s">
        <v>1280</v>
      </c>
      <c r="C448" s="54" t="s">
        <v>69</v>
      </c>
      <c r="D448" s="15"/>
      <c r="E448" s="15"/>
      <c r="F448" s="15">
        <v>-29951</v>
      </c>
      <c r="G448" s="15">
        <v>-58666</v>
      </c>
      <c r="H448" s="90">
        <f t="shared" si="152"/>
        <v>28715</v>
      </c>
      <c r="I448" s="103">
        <f t="shared" si="153"/>
        <v>0.4894657893839703</v>
      </c>
      <c r="J448" s="104"/>
      <c r="K448" s="15">
        <v>-359377.18</v>
      </c>
      <c r="L448" s="15">
        <v>-704223</v>
      </c>
      <c r="M448" s="90">
        <f t="shared" si="154"/>
        <v>344845.82</v>
      </c>
      <c r="N448" s="103">
        <f t="shared" si="155"/>
        <v>0.4896826999402178</v>
      </c>
      <c r="O448" s="104"/>
      <c r="P448" s="15">
        <v>-89846.63</v>
      </c>
      <c r="Q448" s="15">
        <v>-176040</v>
      </c>
      <c r="R448" s="90">
        <f t="shared" si="156"/>
        <v>86193.37</v>
      </c>
      <c r="S448" s="103">
        <f t="shared" si="157"/>
        <v>0.48962377868666207</v>
      </c>
      <c r="T448" s="104"/>
      <c r="U448" s="15">
        <v>-359377.18</v>
      </c>
      <c r="V448" s="15">
        <v>-704223</v>
      </c>
      <c r="W448" s="90">
        <f t="shared" si="158"/>
        <v>344845.82</v>
      </c>
      <c r="X448" s="103">
        <f t="shared" si="159"/>
        <v>0.4896826999402178</v>
      </c>
    </row>
    <row r="449" spans="1:24" s="13" customFormat="1" ht="12.75" collapsed="1">
      <c r="A449" s="13" t="s">
        <v>196</v>
      </c>
      <c r="B449" s="11"/>
      <c r="C449" s="52" t="s">
        <v>238</v>
      </c>
      <c r="D449" s="29"/>
      <c r="E449" s="29"/>
      <c r="F449" s="129">
        <v>2286226.9800000004</v>
      </c>
      <c r="G449" s="129">
        <v>4009363.500000001</v>
      </c>
      <c r="H449" s="129">
        <f t="shared" si="152"/>
        <v>-1723136.5200000005</v>
      </c>
      <c r="I449" s="99">
        <f t="shared" si="153"/>
        <v>-0.42977807325277445</v>
      </c>
      <c r="J449" s="115"/>
      <c r="K449" s="129">
        <v>20962276.089999996</v>
      </c>
      <c r="L449" s="129">
        <v>15096347.440000005</v>
      </c>
      <c r="M449" s="129">
        <f t="shared" si="154"/>
        <v>5865928.649999991</v>
      </c>
      <c r="N449" s="99">
        <f t="shared" si="155"/>
        <v>0.38856608681761956</v>
      </c>
      <c r="O449" s="115"/>
      <c r="P449" s="129">
        <v>6463912.409999999</v>
      </c>
      <c r="Q449" s="129">
        <v>5951396.979999997</v>
      </c>
      <c r="R449" s="129">
        <f t="shared" si="156"/>
        <v>512515.4300000025</v>
      </c>
      <c r="S449" s="99">
        <f t="shared" si="157"/>
        <v>0.08611682798548632</v>
      </c>
      <c r="T449" s="115"/>
      <c r="U449" s="129">
        <v>20962276.089999996</v>
      </c>
      <c r="V449" s="129">
        <v>15096347.440000005</v>
      </c>
      <c r="W449" s="129">
        <f t="shared" si="158"/>
        <v>5865928.649999991</v>
      </c>
      <c r="X449" s="99">
        <f t="shared" si="159"/>
        <v>0.38856608681761956</v>
      </c>
    </row>
    <row r="450" spans="1:24" s="13" customFormat="1" ht="12.75">
      <c r="A450" s="13" t="s">
        <v>197</v>
      </c>
      <c r="B450" s="11"/>
      <c r="C450" s="51" t="s">
        <v>254</v>
      </c>
      <c r="D450" s="29"/>
      <c r="E450" s="29"/>
      <c r="F450" s="29">
        <v>54714671.73499997</v>
      </c>
      <c r="G450" s="29">
        <v>64949892.40700002</v>
      </c>
      <c r="H450" s="29">
        <f t="shared" si="152"/>
        <v>-10235220.67200005</v>
      </c>
      <c r="I450" s="98">
        <f t="shared" si="153"/>
        <v>-0.15758641458345113</v>
      </c>
      <c r="J450" s="115"/>
      <c r="K450" s="29">
        <v>664430674.1929998</v>
      </c>
      <c r="L450" s="29">
        <v>640105928.9240003</v>
      </c>
      <c r="M450" s="29">
        <f t="shared" si="154"/>
        <v>24324745.268999577</v>
      </c>
      <c r="N450" s="98">
        <f t="shared" si="155"/>
        <v>0.03800112476678474</v>
      </c>
      <c r="O450" s="115"/>
      <c r="P450" s="29">
        <v>156501381.774</v>
      </c>
      <c r="Q450" s="29">
        <v>163957316.68100002</v>
      </c>
      <c r="R450" s="29">
        <f t="shared" si="156"/>
        <v>-7455934.907000035</v>
      </c>
      <c r="S450" s="98">
        <f t="shared" si="157"/>
        <v>-0.045474853199180564</v>
      </c>
      <c r="T450" s="115"/>
      <c r="U450" s="29">
        <v>664430674.1929998</v>
      </c>
      <c r="V450" s="29">
        <v>640105928.9240003</v>
      </c>
      <c r="W450" s="29">
        <f t="shared" si="158"/>
        <v>24324745.268999577</v>
      </c>
      <c r="X450" s="98">
        <f t="shared" si="159"/>
        <v>0.03800112476678474</v>
      </c>
    </row>
    <row r="451" spans="6:24" ht="5.25" customHeight="1">
      <c r="F451" s="36" t="str">
        <f>IF(ABS(F158+F183+F189+F345+F381+F395+F435+F443+F449-F450)&gt;$C$563,$C$564," ")</f>
        <v> </v>
      </c>
      <c r="G451" s="36" t="str">
        <f>IF(ABS(G158+G183+G189+G345+G381+G395+G435+G443+G449-G450)&gt;$C$563,$C$564," ")</f>
        <v> </v>
      </c>
      <c r="H451" s="36" t="str">
        <f>IF(ABS(H158+H183+H189+H345+H381+H395+H435+H443+H449-H450)&gt;$C$563,$C$564," ")</f>
        <v> </v>
      </c>
      <c r="I451" s="100"/>
      <c r="K451" s="36" t="str">
        <f>IF(ABS(K158+K183+K189+K345+K381+K395+K435+K443+K449-K450)&gt;$C$563,$C$564," ")</f>
        <v> </v>
      </c>
      <c r="L451" s="36" t="str">
        <f>IF(ABS(L158+L183+L189+L345+L381+L395+L435+L443+L449-L450)&gt;$C$563,$C$564," ")</f>
        <v> </v>
      </c>
      <c r="M451" s="36" t="str">
        <f>IF(ABS(M158+M183+M189+M345+M381+M395+M435+M443+M449-M450)&gt;$C$563,$C$564," ")</f>
        <v> </v>
      </c>
      <c r="N451" s="100"/>
      <c r="P451" s="36" t="str">
        <f>IF(ABS(P158+P183+P189+P345+P381+P395+P435+P443+P449-P450)&gt;$C$563,$C$564," ")</f>
        <v> </v>
      </c>
      <c r="Q451" s="36" t="str">
        <f>IF(ABS(Q158+Q183+Q189+Q345+Q381+Q395+Q435+Q443+Q449-Q450)&gt;$C$563,$C$564," ")</f>
        <v> </v>
      </c>
      <c r="R451" s="36" t="str">
        <f>IF(ABS(R158+R183+R189+R345+R381+R395+R435+R443+R449-R450)&gt;$C$563,$C$564," ")</f>
        <v> </v>
      </c>
      <c r="S451" s="100"/>
      <c r="U451" s="36" t="str">
        <f>IF(ABS(U158+U183+U189+U345+U381+U395+U435+U443+U449-U450)&gt;$C$563,$C$564," ")</f>
        <v> </v>
      </c>
      <c r="V451" s="36" t="str">
        <f>IF(ABS(V158+V183+V189+V345+V381+V395+V435+V443+V449-V450)&gt;$C$563,$C$564," ")</f>
        <v> </v>
      </c>
      <c r="W451" s="36" t="str">
        <f>IF(ABS(W158+W183+W189+W345+W381+W395+W435+W443+W449-W450)&gt;$C$563,$C$564," ")</f>
        <v> </v>
      </c>
      <c r="X451" s="100"/>
    </row>
    <row r="452" spans="1:24" ht="12.75">
      <c r="A452" s="37" t="s">
        <v>198</v>
      </c>
      <c r="C452" s="12" t="s">
        <v>199</v>
      </c>
      <c r="D452" s="34"/>
      <c r="E452" s="34"/>
      <c r="F452" s="34">
        <v>8121497.125000002</v>
      </c>
      <c r="G452" s="34">
        <v>12769325.611999974</v>
      </c>
      <c r="H452" s="29">
        <f>(+F452-G452)</f>
        <v>-4647828.486999972</v>
      </c>
      <c r="I452" s="98">
        <f>IF(G452&lt;0,IF(H452=0,0,IF(OR(G452=0,F452=0),"N.M.",IF(ABS(H452/G452)&gt;=10,"N.M.",H452/(-G452)))),IF(H452=0,0,IF(OR(G452=0,F452=0),"N.M.",IF(ABS(H452/G452)&gt;=10,"N.M.",H452/G452))))</f>
        <v>-0.36398386478861305</v>
      </c>
      <c r="J452" s="115"/>
      <c r="K452" s="34">
        <v>76572053.52299954</v>
      </c>
      <c r="L452" s="34">
        <v>70930463.66600001</v>
      </c>
      <c r="M452" s="29">
        <f>(+K452-L452)</f>
        <v>5641589.856999531</v>
      </c>
      <c r="N452" s="98">
        <f>IF(L452&lt;0,IF(M452=0,0,IF(OR(L452=0,K452=0),"N.M.",IF(ABS(M452/L452)&gt;=10,"N.M.",M452/(-L452)))),IF(M452=0,0,IF(OR(L452=0,K452=0),"N.M.",IF(ABS(M452/L452)&gt;=10,"N.M.",M452/L452))))</f>
        <v>0.07953690932523519</v>
      </c>
      <c r="O452" s="115"/>
      <c r="P452" s="34">
        <v>18295048.76799996</v>
      </c>
      <c r="Q452" s="34">
        <v>25211514.146000046</v>
      </c>
      <c r="R452" s="29">
        <f>(+P452-Q452)</f>
        <v>-6916465.378000088</v>
      </c>
      <c r="S452" s="98">
        <f>IF(Q452&lt;0,IF(R452=0,0,IF(OR(Q452=0,P452=0),"N.M.",IF(ABS(R452/Q452)&gt;=10,"N.M.",R452/(-Q452)))),IF(R452=0,0,IF(OR(Q452=0,P452=0),"N.M.",IF(ABS(R452/Q452)&gt;=10,"N.M.",R452/Q452))))</f>
        <v>-0.27433756409657867</v>
      </c>
      <c r="T452" s="115"/>
      <c r="U452" s="34">
        <v>76572053.52299954</v>
      </c>
      <c r="V452" s="34">
        <v>70930463.66600001</v>
      </c>
      <c r="W452" s="29">
        <f>(+U452-V452)</f>
        <v>5641589.856999531</v>
      </c>
      <c r="X452" s="98">
        <f>IF(V452&lt;0,IF(W452=0,0,IF(OR(V452=0,U452=0),"N.M.",IF(ABS(W452/V452)&gt;=10,"N.M.",W452/(-V452)))),IF(W452=0,0,IF(OR(V452=0,U452=0),"N.M.",IF(ABS(W452/V452)&gt;=10,"N.M.",W452/V452))))</f>
        <v>0.07953690932523519</v>
      </c>
    </row>
    <row r="453" spans="1:24" ht="12.75">
      <c r="A453" s="37"/>
      <c r="C453" s="12"/>
      <c r="D453" s="34"/>
      <c r="E453" s="34"/>
      <c r="F453" s="34"/>
      <c r="G453" s="34"/>
      <c r="H453" s="29"/>
      <c r="I453" s="98">
        <f>IF(G453&lt;0,IF(H453=0,0,IF(OR(G453=0,F453=0),"N.M.",IF(ABS(H453/G453)&gt;=10,"N.M.",H453/(-G453)))),IF(H453=0,0,IF(OR(G453=0,F453=0),"N.M.",IF(ABS(H453/G453)&gt;=10,"N.M.",H453/G453))))</f>
        <v>0</v>
      </c>
      <c r="J453" s="115"/>
      <c r="K453" s="34"/>
      <c r="L453" s="34"/>
      <c r="M453" s="29"/>
      <c r="N453" s="98">
        <f>IF(L453&lt;0,IF(M453=0,0,IF(OR(L453=0,K453=0),"N.M.",IF(ABS(M453/L453)&gt;=10,"N.M.",M453/(-L453)))),IF(M453=0,0,IF(OR(L453=0,K453=0),"N.M.",IF(ABS(M453/L453)&gt;=10,"N.M.",M453/L453))))</f>
        <v>0</v>
      </c>
      <c r="O453" s="115"/>
      <c r="P453" s="34"/>
      <c r="Q453" s="34"/>
      <c r="R453" s="29"/>
      <c r="S453" s="98">
        <f>IF(Q453&lt;0,IF(R453=0,0,IF(OR(Q453=0,P453=0),"N.M.",IF(ABS(R453/Q453)&gt;=10,"N.M.",R453/(-Q453)))),IF(R453=0,0,IF(OR(Q453=0,P453=0),"N.M.",IF(ABS(R453/Q453)&gt;=10,"N.M.",R453/Q453))))</f>
        <v>0</v>
      </c>
      <c r="T453" s="115"/>
      <c r="U453" s="34"/>
      <c r="V453" s="34"/>
      <c r="W453" s="29"/>
      <c r="X453" s="98">
        <f>IF(V453&lt;0,IF(W453=0,0,IF(OR(V453=0,U453=0),"N.M.",IF(ABS(W453/V453)&gt;=10,"N.M.",W453/(-V453)))),IF(W453=0,0,IF(OR(V453=0,U453=0),"N.M.",IF(ABS(W453/V453)&gt;=10,"N.M.",W453/V453))))</f>
        <v>0</v>
      </c>
    </row>
    <row r="454" spans="2:24" s="30" customFormat="1" ht="4.5" customHeight="1" hidden="1" outlineLevel="1">
      <c r="B454" s="31"/>
      <c r="C454" s="58"/>
      <c r="D454" s="33"/>
      <c r="E454" s="33"/>
      <c r="F454" s="36"/>
      <c r="G454" s="36"/>
      <c r="H454" s="36"/>
      <c r="I454" s="100"/>
      <c r="J454" s="116"/>
      <c r="K454" s="36"/>
      <c r="L454" s="36"/>
      <c r="M454" s="36"/>
      <c r="N454" s="100"/>
      <c r="O454" s="116"/>
      <c r="P454" s="36"/>
      <c r="Q454" s="36"/>
      <c r="R454" s="36"/>
      <c r="S454" s="100"/>
      <c r="T454" s="116"/>
      <c r="U454" s="36"/>
      <c r="V454" s="36"/>
      <c r="W454" s="36"/>
      <c r="X454" s="100"/>
    </row>
    <row r="455" spans="1:24" s="14" customFormat="1" ht="12.75" hidden="1" outlineLevel="2">
      <c r="A455" s="14" t="s">
        <v>1281</v>
      </c>
      <c r="B455" s="14" t="s">
        <v>1282</v>
      </c>
      <c r="C455" s="54" t="s">
        <v>70</v>
      </c>
      <c r="D455" s="15"/>
      <c r="E455" s="15"/>
      <c r="F455" s="15">
        <v>161863.21</v>
      </c>
      <c r="G455" s="15">
        <v>82274.63</v>
      </c>
      <c r="H455" s="90">
        <f aca="true" t="shared" si="160" ref="H455:H467">+F455-G455</f>
        <v>79588.57999999999</v>
      </c>
      <c r="I455" s="103">
        <f aca="true" t="shared" si="161" ref="I455:I467">IF(G455&lt;0,IF(H455=0,0,IF(OR(G455=0,F455=0),"N.M.",IF(ABS(H455/G455)&gt;=10,"N.M.",H455/(-G455)))),IF(H455=0,0,IF(OR(G455=0,F455=0),"N.M.",IF(ABS(H455/G455)&gt;=10,"N.M.",H455/G455))))</f>
        <v>0.9673526334910285</v>
      </c>
      <c r="J455" s="104"/>
      <c r="K455" s="15">
        <v>1229388.72</v>
      </c>
      <c r="L455" s="15">
        <v>768024.68</v>
      </c>
      <c r="M455" s="90">
        <f aca="true" t="shared" si="162" ref="M455:M467">+K455-L455</f>
        <v>461364.0399999999</v>
      </c>
      <c r="N455" s="103">
        <f aca="true" t="shared" si="163" ref="N455:N467">IF(L455&lt;0,IF(M455=0,0,IF(OR(L455=0,K455=0),"N.M.",IF(ABS(M455/L455)&gt;=10,"N.M.",M455/(-L455)))),IF(M455=0,0,IF(OR(L455=0,K455=0),"N.M.",IF(ABS(M455/L455)&gt;=10,"N.M.",M455/L455))))</f>
        <v>0.6007151228525623</v>
      </c>
      <c r="O455" s="104"/>
      <c r="P455" s="15">
        <v>416109.44</v>
      </c>
      <c r="Q455" s="15">
        <v>219814.01</v>
      </c>
      <c r="R455" s="90">
        <f aca="true" t="shared" si="164" ref="R455:R467">+P455-Q455</f>
        <v>196295.43</v>
      </c>
      <c r="S455" s="103">
        <f aca="true" t="shared" si="165" ref="S455:S467">IF(Q455&lt;0,IF(R455=0,0,IF(OR(Q455=0,P455=0),"N.M.",IF(ABS(R455/Q455)&gt;=10,"N.M.",R455/(-Q455)))),IF(R455=0,0,IF(OR(Q455=0,P455=0),"N.M.",IF(ABS(R455/Q455)&gt;=10,"N.M.",R455/Q455))))</f>
        <v>0.89300691070601</v>
      </c>
      <c r="T455" s="104"/>
      <c r="U455" s="15">
        <v>1229388.72</v>
      </c>
      <c r="V455" s="15">
        <v>768024.68</v>
      </c>
      <c r="W455" s="90">
        <f aca="true" t="shared" si="166" ref="W455:W467">+U455-V455</f>
        <v>461364.0399999999</v>
      </c>
      <c r="X455" s="103">
        <f aca="true" t="shared" si="167" ref="X455:X467">IF(V455&lt;0,IF(W455=0,0,IF(OR(V455=0,U455=0),"N.M.",IF(ABS(W455/V455)&gt;=10,"N.M.",W455/(-V455)))),IF(W455=0,0,IF(OR(V455=0,U455=0),"N.M.",IF(ABS(W455/V455)&gt;=10,"N.M.",W455/V455))))</f>
        <v>0.6007151228525623</v>
      </c>
    </row>
    <row r="456" spans="1:24" ht="12.75" hidden="1" outlineLevel="1">
      <c r="A456" s="9" t="s">
        <v>316</v>
      </c>
      <c r="C456" s="66" t="s">
        <v>312</v>
      </c>
      <c r="D456" s="28"/>
      <c r="E456" s="28"/>
      <c r="F456" s="17">
        <v>161863.21</v>
      </c>
      <c r="G456" s="17">
        <v>82274.63</v>
      </c>
      <c r="H456" s="35">
        <f t="shared" si="160"/>
        <v>79588.57999999999</v>
      </c>
      <c r="I456" s="95">
        <f t="shared" si="161"/>
        <v>0.9673526334910285</v>
      </c>
      <c r="K456" s="17">
        <v>1229388.72</v>
      </c>
      <c r="L456" s="17">
        <v>768024.68</v>
      </c>
      <c r="M456" s="35">
        <f t="shared" si="162"/>
        <v>461364.0399999999</v>
      </c>
      <c r="N456" s="95">
        <f t="shared" si="163"/>
        <v>0.6007151228525623</v>
      </c>
      <c r="P456" s="17">
        <v>416109.44</v>
      </c>
      <c r="Q456" s="17">
        <v>219814.01</v>
      </c>
      <c r="R456" s="35">
        <f t="shared" si="164"/>
        <v>196295.43</v>
      </c>
      <c r="S456" s="95">
        <f t="shared" si="165"/>
        <v>0.89300691070601</v>
      </c>
      <c r="U456" s="17">
        <v>1229388.72</v>
      </c>
      <c r="V456" s="17">
        <v>768024.68</v>
      </c>
      <c r="W456" s="35">
        <f t="shared" si="166"/>
        <v>461364.0399999999</v>
      </c>
      <c r="X456" s="95">
        <f t="shared" si="167"/>
        <v>0.6007151228525623</v>
      </c>
    </row>
    <row r="457" spans="1:24" ht="12.75" hidden="1" outlineLevel="1">
      <c r="A457" s="9" t="s">
        <v>317</v>
      </c>
      <c r="C457" s="66" t="s">
        <v>313</v>
      </c>
      <c r="D457" s="28"/>
      <c r="E457" s="28"/>
      <c r="F457" s="17">
        <v>0</v>
      </c>
      <c r="G457" s="17">
        <v>0</v>
      </c>
      <c r="H457" s="35">
        <f t="shared" si="160"/>
        <v>0</v>
      </c>
      <c r="I457" s="95">
        <f t="shared" si="161"/>
        <v>0</v>
      </c>
      <c r="K457" s="17">
        <v>0</v>
      </c>
      <c r="L457" s="17">
        <v>0</v>
      </c>
      <c r="M457" s="35">
        <f t="shared" si="162"/>
        <v>0</v>
      </c>
      <c r="N457" s="95">
        <f t="shared" si="163"/>
        <v>0</v>
      </c>
      <c r="P457" s="17">
        <v>0</v>
      </c>
      <c r="Q457" s="17">
        <v>0</v>
      </c>
      <c r="R457" s="35">
        <f t="shared" si="164"/>
        <v>0</v>
      </c>
      <c r="S457" s="95">
        <f t="shared" si="165"/>
        <v>0</v>
      </c>
      <c r="U457" s="17">
        <v>0</v>
      </c>
      <c r="V457" s="17">
        <v>0</v>
      </c>
      <c r="W457" s="35">
        <f t="shared" si="166"/>
        <v>0</v>
      </c>
      <c r="X457" s="95">
        <f t="shared" si="167"/>
        <v>0</v>
      </c>
    </row>
    <row r="458" spans="1:24" s="14" customFormat="1" ht="12.75" hidden="1" outlineLevel="2">
      <c r="A458" s="14" t="s">
        <v>1283</v>
      </c>
      <c r="B458" s="14" t="s">
        <v>1284</v>
      </c>
      <c r="C458" s="54" t="s">
        <v>71</v>
      </c>
      <c r="D458" s="15"/>
      <c r="E458" s="15"/>
      <c r="F458" s="15">
        <v>2074.32</v>
      </c>
      <c r="G458" s="15">
        <v>2284.98</v>
      </c>
      <c r="H458" s="90">
        <f t="shared" si="160"/>
        <v>-210.65999999999985</v>
      </c>
      <c r="I458" s="103">
        <f t="shared" si="161"/>
        <v>-0.09219336711918698</v>
      </c>
      <c r="J458" s="104"/>
      <c r="K458" s="15">
        <v>1874240.57</v>
      </c>
      <c r="L458" s="15">
        <v>42107.81</v>
      </c>
      <c r="M458" s="90">
        <f t="shared" si="162"/>
        <v>1832132.76</v>
      </c>
      <c r="N458" s="103" t="str">
        <f t="shared" si="163"/>
        <v>N.M.</v>
      </c>
      <c r="O458" s="104"/>
      <c r="P458" s="15">
        <v>578149.39</v>
      </c>
      <c r="Q458" s="15">
        <v>7404.75</v>
      </c>
      <c r="R458" s="90">
        <f t="shared" si="164"/>
        <v>570744.64</v>
      </c>
      <c r="S458" s="103" t="str">
        <f t="shared" si="165"/>
        <v>N.M.</v>
      </c>
      <c r="T458" s="104"/>
      <c r="U458" s="15">
        <v>1874240.57</v>
      </c>
      <c r="V458" s="15">
        <v>42107.81</v>
      </c>
      <c r="W458" s="90">
        <f t="shared" si="166"/>
        <v>1832132.76</v>
      </c>
      <c r="X458" s="103" t="str">
        <f t="shared" si="167"/>
        <v>N.M.</v>
      </c>
    </row>
    <row r="459" spans="1:24" s="14" customFormat="1" ht="12.75" hidden="1" outlineLevel="2">
      <c r="A459" s="14" t="s">
        <v>1285</v>
      </c>
      <c r="B459" s="14" t="s">
        <v>1286</v>
      </c>
      <c r="C459" s="54" t="s">
        <v>72</v>
      </c>
      <c r="D459" s="15"/>
      <c r="E459" s="15"/>
      <c r="F459" s="15">
        <v>29287.46</v>
      </c>
      <c r="G459" s="15">
        <v>23581.66</v>
      </c>
      <c r="H459" s="90">
        <f t="shared" si="160"/>
        <v>5705.799999999999</v>
      </c>
      <c r="I459" s="103">
        <f t="shared" si="161"/>
        <v>0.2419592174596699</v>
      </c>
      <c r="J459" s="104"/>
      <c r="K459" s="15">
        <v>317876.60000000003</v>
      </c>
      <c r="L459" s="15">
        <v>50713.64</v>
      </c>
      <c r="M459" s="90">
        <f t="shared" si="162"/>
        <v>267162.96</v>
      </c>
      <c r="N459" s="103">
        <f t="shared" si="163"/>
        <v>5.268069103302386</v>
      </c>
      <c r="O459" s="104"/>
      <c r="P459" s="15">
        <v>94755.76</v>
      </c>
      <c r="Q459" s="15">
        <v>39467.79</v>
      </c>
      <c r="R459" s="90">
        <f t="shared" si="164"/>
        <v>55287.969999999994</v>
      </c>
      <c r="S459" s="103">
        <f t="shared" si="165"/>
        <v>1.4008377464256294</v>
      </c>
      <c r="T459" s="104"/>
      <c r="U459" s="15">
        <v>317876.60000000003</v>
      </c>
      <c r="V459" s="15">
        <v>50713.64</v>
      </c>
      <c r="W459" s="90">
        <f t="shared" si="166"/>
        <v>267162.96</v>
      </c>
      <c r="X459" s="103">
        <f t="shared" si="167"/>
        <v>5.268069103302386</v>
      </c>
    </row>
    <row r="460" spans="1:24" s="14" customFormat="1" ht="12.75" hidden="1" outlineLevel="2">
      <c r="A460" s="14" t="s">
        <v>1287</v>
      </c>
      <c r="B460" s="14" t="s">
        <v>1288</v>
      </c>
      <c r="C460" s="54" t="s">
        <v>73</v>
      </c>
      <c r="D460" s="15"/>
      <c r="E460" s="15"/>
      <c r="F460" s="15">
        <v>10416.42</v>
      </c>
      <c r="G460" s="15">
        <v>11672.45</v>
      </c>
      <c r="H460" s="90">
        <f t="shared" si="160"/>
        <v>-1256.0300000000007</v>
      </c>
      <c r="I460" s="103">
        <f t="shared" si="161"/>
        <v>-0.10760637226974633</v>
      </c>
      <c r="J460" s="104"/>
      <c r="K460" s="15">
        <v>131998.68</v>
      </c>
      <c r="L460" s="15">
        <v>146565.5</v>
      </c>
      <c r="M460" s="90">
        <f t="shared" si="162"/>
        <v>-14566.820000000007</v>
      </c>
      <c r="N460" s="103">
        <f t="shared" si="163"/>
        <v>-0.09938778225435049</v>
      </c>
      <c r="O460" s="104"/>
      <c r="P460" s="15">
        <v>31573.49</v>
      </c>
      <c r="Q460" s="15">
        <v>35318.17</v>
      </c>
      <c r="R460" s="90">
        <f t="shared" si="164"/>
        <v>-3744.6799999999967</v>
      </c>
      <c r="S460" s="103">
        <f t="shared" si="165"/>
        <v>-0.10602701102576936</v>
      </c>
      <c r="T460" s="104"/>
      <c r="U460" s="15">
        <v>131998.68</v>
      </c>
      <c r="V460" s="15">
        <v>146565.5</v>
      </c>
      <c r="W460" s="90">
        <f t="shared" si="166"/>
        <v>-14566.820000000007</v>
      </c>
      <c r="X460" s="103">
        <f t="shared" si="167"/>
        <v>-0.09938778225435049</v>
      </c>
    </row>
    <row r="461" spans="1:24" ht="12.75" hidden="1" outlineLevel="1">
      <c r="A461" s="9" t="s">
        <v>318</v>
      </c>
      <c r="C461" s="66" t="s">
        <v>314</v>
      </c>
      <c r="D461" s="28"/>
      <c r="E461" s="28"/>
      <c r="F461" s="17">
        <v>41778.2</v>
      </c>
      <c r="G461" s="17">
        <v>37539.09</v>
      </c>
      <c r="H461" s="35">
        <f t="shared" si="160"/>
        <v>4239.110000000001</v>
      </c>
      <c r="I461" s="95">
        <f t="shared" si="161"/>
        <v>0.11292522008391788</v>
      </c>
      <c r="K461" s="17">
        <v>2324115.85</v>
      </c>
      <c r="L461" s="17">
        <v>239386.95</v>
      </c>
      <c r="M461" s="35">
        <f t="shared" si="162"/>
        <v>2084728.9000000001</v>
      </c>
      <c r="N461" s="95">
        <f t="shared" si="163"/>
        <v>8.708615486349611</v>
      </c>
      <c r="P461" s="17">
        <v>704478.64</v>
      </c>
      <c r="Q461" s="17">
        <v>82190.70999999999</v>
      </c>
      <c r="R461" s="35">
        <f t="shared" si="164"/>
        <v>622287.93</v>
      </c>
      <c r="S461" s="95">
        <f t="shared" si="165"/>
        <v>7.571268456009203</v>
      </c>
      <c r="U461" s="17">
        <v>2324115.85</v>
      </c>
      <c r="V461" s="17">
        <v>239386.95</v>
      </c>
      <c r="W461" s="35">
        <f t="shared" si="166"/>
        <v>2084728.9000000001</v>
      </c>
      <c r="X461" s="95">
        <f t="shared" si="167"/>
        <v>8.708615486349611</v>
      </c>
    </row>
    <row r="462" spans="1:24" ht="12.75" hidden="1" outlineLevel="1">
      <c r="A462" s="9" t="s">
        <v>319</v>
      </c>
      <c r="C462" s="66" t="s">
        <v>359</v>
      </c>
      <c r="D462" s="28"/>
      <c r="E462" s="28"/>
      <c r="F462" s="17">
        <v>0</v>
      </c>
      <c r="G462" s="17">
        <v>0</v>
      </c>
      <c r="H462" s="35">
        <f t="shared" si="160"/>
        <v>0</v>
      </c>
      <c r="I462" s="95">
        <f t="shared" si="161"/>
        <v>0</v>
      </c>
      <c r="K462" s="17">
        <v>0</v>
      </c>
      <c r="L462" s="17">
        <v>0</v>
      </c>
      <c r="M462" s="35">
        <f t="shared" si="162"/>
        <v>0</v>
      </c>
      <c r="N462" s="95">
        <f t="shared" si="163"/>
        <v>0</v>
      </c>
      <c r="P462" s="17">
        <v>0</v>
      </c>
      <c r="Q462" s="17">
        <v>0</v>
      </c>
      <c r="R462" s="35">
        <f t="shared" si="164"/>
        <v>0</v>
      </c>
      <c r="S462" s="95">
        <f t="shared" si="165"/>
        <v>0</v>
      </c>
      <c r="U462" s="17">
        <v>0</v>
      </c>
      <c r="V462" s="17">
        <v>0</v>
      </c>
      <c r="W462" s="35">
        <f t="shared" si="166"/>
        <v>0</v>
      </c>
      <c r="X462" s="95">
        <f t="shared" si="167"/>
        <v>0</v>
      </c>
    </row>
    <row r="463" spans="1:24" ht="12.75" hidden="1" outlineLevel="1">
      <c r="A463" s="35" t="s">
        <v>332</v>
      </c>
      <c r="C463" s="76" t="s">
        <v>336</v>
      </c>
      <c r="D463" s="28"/>
      <c r="E463" s="28"/>
      <c r="F463" s="17">
        <v>0</v>
      </c>
      <c r="G463" s="17">
        <v>0</v>
      </c>
      <c r="H463" s="35">
        <f t="shared" si="160"/>
        <v>0</v>
      </c>
      <c r="I463" s="95">
        <f t="shared" si="161"/>
        <v>0</v>
      </c>
      <c r="K463" s="17">
        <v>0</v>
      </c>
      <c r="L463" s="17">
        <v>0</v>
      </c>
      <c r="M463" s="35">
        <f t="shared" si="162"/>
        <v>0</v>
      </c>
      <c r="N463" s="95">
        <f t="shared" si="163"/>
        <v>0</v>
      </c>
      <c r="P463" s="17">
        <v>0</v>
      </c>
      <c r="Q463" s="17">
        <v>0</v>
      </c>
      <c r="R463" s="35">
        <f t="shared" si="164"/>
        <v>0</v>
      </c>
      <c r="S463" s="95">
        <f t="shared" si="165"/>
        <v>0</v>
      </c>
      <c r="U463" s="17">
        <v>0</v>
      </c>
      <c r="V463" s="17">
        <v>0</v>
      </c>
      <c r="W463" s="35">
        <f t="shared" si="166"/>
        <v>0</v>
      </c>
      <c r="X463" s="95">
        <f t="shared" si="167"/>
        <v>0</v>
      </c>
    </row>
    <row r="464" spans="1:24" ht="12.75" hidden="1" outlineLevel="1">
      <c r="A464" s="35" t="s">
        <v>333</v>
      </c>
      <c r="C464" s="76" t="s">
        <v>337</v>
      </c>
      <c r="D464" s="28"/>
      <c r="E464" s="28"/>
      <c r="F464" s="17">
        <v>0</v>
      </c>
      <c r="G464" s="17">
        <v>0</v>
      </c>
      <c r="H464" s="35">
        <f t="shared" si="160"/>
        <v>0</v>
      </c>
      <c r="I464" s="95">
        <f t="shared" si="161"/>
        <v>0</v>
      </c>
      <c r="K464" s="17">
        <v>0</v>
      </c>
      <c r="L464" s="17">
        <v>0</v>
      </c>
      <c r="M464" s="35">
        <f t="shared" si="162"/>
        <v>0</v>
      </c>
      <c r="N464" s="95">
        <f t="shared" si="163"/>
        <v>0</v>
      </c>
      <c r="P464" s="17">
        <v>0</v>
      </c>
      <c r="Q464" s="17">
        <v>0</v>
      </c>
      <c r="R464" s="35">
        <f t="shared" si="164"/>
        <v>0</v>
      </c>
      <c r="S464" s="95">
        <f t="shared" si="165"/>
        <v>0</v>
      </c>
      <c r="U464" s="17">
        <v>0</v>
      </c>
      <c r="V464" s="17">
        <v>0</v>
      </c>
      <c r="W464" s="35">
        <f t="shared" si="166"/>
        <v>0</v>
      </c>
      <c r="X464" s="95">
        <f t="shared" si="167"/>
        <v>0</v>
      </c>
    </row>
    <row r="465" spans="1:24" s="14" customFormat="1" ht="12.75" hidden="1" outlineLevel="2">
      <c r="A465" s="14" t="s">
        <v>1289</v>
      </c>
      <c r="B465" s="14" t="s">
        <v>1290</v>
      </c>
      <c r="C465" s="54" t="s">
        <v>74</v>
      </c>
      <c r="D465" s="15"/>
      <c r="E465" s="15"/>
      <c r="F465" s="15">
        <v>4500</v>
      </c>
      <c r="G465" s="15">
        <v>4600</v>
      </c>
      <c r="H465" s="90">
        <f t="shared" si="160"/>
        <v>-100</v>
      </c>
      <c r="I465" s="103">
        <f t="shared" si="161"/>
        <v>-0.021739130434782608</v>
      </c>
      <c r="J465" s="104"/>
      <c r="K465" s="15">
        <v>56000</v>
      </c>
      <c r="L465" s="15">
        <v>56200</v>
      </c>
      <c r="M465" s="90">
        <f t="shared" si="162"/>
        <v>-200</v>
      </c>
      <c r="N465" s="103">
        <f t="shared" si="163"/>
        <v>-0.0035587188612099642</v>
      </c>
      <c r="O465" s="104"/>
      <c r="P465" s="15">
        <v>13600</v>
      </c>
      <c r="Q465" s="15">
        <v>13800</v>
      </c>
      <c r="R465" s="90">
        <f t="shared" si="164"/>
        <v>-200</v>
      </c>
      <c r="S465" s="103">
        <f t="shared" si="165"/>
        <v>-0.014492753623188406</v>
      </c>
      <c r="T465" s="104"/>
      <c r="U465" s="15">
        <v>56000</v>
      </c>
      <c r="V465" s="15">
        <v>56200</v>
      </c>
      <c r="W465" s="90">
        <f t="shared" si="166"/>
        <v>-200</v>
      </c>
      <c r="X465" s="103">
        <f t="shared" si="167"/>
        <v>-0.0035587188612099642</v>
      </c>
    </row>
    <row r="466" spans="1:24" s="14" customFormat="1" ht="12.75" hidden="1" outlineLevel="2">
      <c r="A466" s="14" t="s">
        <v>1291</v>
      </c>
      <c r="B466" s="14" t="s">
        <v>1292</v>
      </c>
      <c r="C466" s="54" t="s">
        <v>75</v>
      </c>
      <c r="D466" s="15"/>
      <c r="E466" s="15"/>
      <c r="F466" s="15">
        <v>-555.8100000000001</v>
      </c>
      <c r="G466" s="15">
        <v>-555.8100000000001</v>
      </c>
      <c r="H466" s="90">
        <f t="shared" si="160"/>
        <v>0</v>
      </c>
      <c r="I466" s="103">
        <f t="shared" si="161"/>
        <v>0</v>
      </c>
      <c r="J466" s="104"/>
      <c r="K466" s="15">
        <v>-6669.72</v>
      </c>
      <c r="L466" s="15">
        <v>-6669.72</v>
      </c>
      <c r="M466" s="90">
        <f t="shared" si="162"/>
        <v>0</v>
      </c>
      <c r="N466" s="103">
        <f t="shared" si="163"/>
        <v>0</v>
      </c>
      <c r="O466" s="104"/>
      <c r="P466" s="15">
        <v>-1667.43</v>
      </c>
      <c r="Q466" s="15">
        <v>-1667.43</v>
      </c>
      <c r="R466" s="90">
        <f t="shared" si="164"/>
        <v>0</v>
      </c>
      <c r="S466" s="103">
        <f t="shared" si="165"/>
        <v>0</v>
      </c>
      <c r="T466" s="104"/>
      <c r="U466" s="15">
        <v>-6669.72</v>
      </c>
      <c r="V466" s="15">
        <v>-6669.72</v>
      </c>
      <c r="W466" s="90">
        <f t="shared" si="166"/>
        <v>0</v>
      </c>
      <c r="X466" s="103">
        <f t="shared" si="167"/>
        <v>0</v>
      </c>
    </row>
    <row r="467" spans="1:24" ht="12.75" hidden="1" outlineLevel="1">
      <c r="A467" s="35" t="s">
        <v>334</v>
      </c>
      <c r="C467" s="76" t="s">
        <v>363</v>
      </c>
      <c r="D467" s="28"/>
      <c r="E467" s="28"/>
      <c r="F467" s="17">
        <v>3944.19</v>
      </c>
      <c r="G467" s="17">
        <v>4044.19</v>
      </c>
      <c r="H467" s="35">
        <f t="shared" si="160"/>
        <v>-100</v>
      </c>
      <c r="I467" s="95">
        <f t="shared" si="161"/>
        <v>-0.024726830341798976</v>
      </c>
      <c r="K467" s="17">
        <v>49330.28</v>
      </c>
      <c r="L467" s="17">
        <v>49530.28</v>
      </c>
      <c r="M467" s="35">
        <f t="shared" si="162"/>
        <v>-200</v>
      </c>
      <c r="N467" s="95">
        <f t="shared" si="163"/>
        <v>-0.004037933966858254</v>
      </c>
      <c r="P467" s="17">
        <v>11932.57</v>
      </c>
      <c r="Q467" s="17">
        <v>12132.57</v>
      </c>
      <c r="R467" s="35">
        <f t="shared" si="164"/>
        <v>-200</v>
      </c>
      <c r="S467" s="95">
        <f t="shared" si="165"/>
        <v>-0.01648455356119932</v>
      </c>
      <c r="U467" s="17">
        <v>49330.28</v>
      </c>
      <c r="V467" s="17">
        <v>49530.28</v>
      </c>
      <c r="W467" s="35">
        <f t="shared" si="166"/>
        <v>-200</v>
      </c>
      <c r="X467" s="95">
        <f t="shared" si="167"/>
        <v>-0.004037933966858254</v>
      </c>
    </row>
    <row r="468" spans="1:24" s="14" customFormat="1" ht="12.75" hidden="1" outlineLevel="2">
      <c r="A468" s="14" t="s">
        <v>1293</v>
      </c>
      <c r="B468" s="14" t="s">
        <v>1294</v>
      </c>
      <c r="C468" s="54" t="s">
        <v>76</v>
      </c>
      <c r="D468" s="15"/>
      <c r="E468" s="15"/>
      <c r="F468" s="15">
        <v>0</v>
      </c>
      <c r="G468" s="15">
        <v>0</v>
      </c>
      <c r="H468" s="90">
        <f aca="true" t="shared" si="168" ref="H468:H486">+F468-G468</f>
        <v>0</v>
      </c>
      <c r="I468" s="103">
        <f aca="true" t="shared" si="169" ref="I468:I486">IF(G468&lt;0,IF(H468=0,0,IF(OR(G468=0,F468=0),"N.M.",IF(ABS(H468/G468)&gt;=10,"N.M.",H468/(-G468)))),IF(H468=0,0,IF(OR(G468=0,F468=0),"N.M.",IF(ABS(H468/G468)&gt;=10,"N.M.",H468/G468))))</f>
        <v>0</v>
      </c>
      <c r="J468" s="104"/>
      <c r="K468" s="15">
        <v>0</v>
      </c>
      <c r="L468" s="15">
        <v>-105822.61</v>
      </c>
      <c r="M468" s="90">
        <f aca="true" t="shared" si="170" ref="M468:M486">+K468-L468</f>
        <v>105822.61</v>
      </c>
      <c r="N468" s="103" t="str">
        <f aca="true" t="shared" si="171" ref="N468:N486">IF(L468&lt;0,IF(M468=0,0,IF(OR(L468=0,K468=0),"N.M.",IF(ABS(M468/L468)&gt;=10,"N.M.",M468/(-L468)))),IF(M468=0,0,IF(OR(L468=0,K468=0),"N.M.",IF(ABS(M468/L468)&gt;=10,"N.M.",M468/L468))))</f>
        <v>N.M.</v>
      </c>
      <c r="O468" s="104"/>
      <c r="P468" s="15">
        <v>0</v>
      </c>
      <c r="Q468" s="15">
        <v>0</v>
      </c>
      <c r="R468" s="90">
        <f aca="true" t="shared" si="172" ref="R468:R486">+P468-Q468</f>
        <v>0</v>
      </c>
      <c r="S468" s="103">
        <f aca="true" t="shared" si="173" ref="S468:S486">IF(Q468&lt;0,IF(R468=0,0,IF(OR(Q468=0,P468=0),"N.M.",IF(ABS(R468/Q468)&gt;=10,"N.M.",R468/(-Q468)))),IF(R468=0,0,IF(OR(Q468=0,P468=0),"N.M.",IF(ABS(R468/Q468)&gt;=10,"N.M.",R468/Q468))))</f>
        <v>0</v>
      </c>
      <c r="T468" s="104"/>
      <c r="U468" s="15">
        <v>0</v>
      </c>
      <c r="V468" s="15">
        <v>-105822.61</v>
      </c>
      <c r="W468" s="90">
        <f aca="true" t="shared" si="174" ref="W468:W486">+U468-V468</f>
        <v>105822.61</v>
      </c>
      <c r="X468" s="103" t="str">
        <f aca="true" t="shared" si="175" ref="X468:X486">IF(V468&lt;0,IF(W468=0,0,IF(OR(V468=0,U468=0),"N.M.",IF(ABS(W468/V468)&gt;=10,"N.M.",W468/(-V468)))),IF(W468=0,0,IF(OR(V468=0,U468=0),"N.M.",IF(ABS(W468/V468)&gt;=10,"N.M.",W468/V468))))</f>
        <v>N.M.</v>
      </c>
    </row>
    <row r="469" spans="1:24" s="14" customFormat="1" ht="12.75" hidden="1" outlineLevel="2">
      <c r="A469" s="14" t="s">
        <v>1295</v>
      </c>
      <c r="B469" s="14" t="s">
        <v>1296</v>
      </c>
      <c r="C469" s="54" t="s">
        <v>77</v>
      </c>
      <c r="D469" s="15"/>
      <c r="E469" s="15"/>
      <c r="F469" s="15">
        <v>300</v>
      </c>
      <c r="G469" s="15">
        <v>-508</v>
      </c>
      <c r="H469" s="90">
        <f t="shared" si="168"/>
        <v>808</v>
      </c>
      <c r="I469" s="103">
        <f t="shared" si="169"/>
        <v>1.5905511811023623</v>
      </c>
      <c r="J469" s="104"/>
      <c r="K469" s="15">
        <v>60948.9</v>
      </c>
      <c r="L469" s="15">
        <v>62591.9</v>
      </c>
      <c r="M469" s="90">
        <f t="shared" si="170"/>
        <v>-1643</v>
      </c>
      <c r="N469" s="103">
        <f t="shared" si="171"/>
        <v>-0.026249402878008175</v>
      </c>
      <c r="O469" s="104"/>
      <c r="P469" s="15">
        <v>28638.45</v>
      </c>
      <c r="Q469" s="15">
        <v>28614.45</v>
      </c>
      <c r="R469" s="90">
        <f t="shared" si="172"/>
        <v>24</v>
      </c>
      <c r="S469" s="103">
        <f t="shared" si="173"/>
        <v>0.0008387370716543565</v>
      </c>
      <c r="T469" s="104"/>
      <c r="U469" s="15">
        <v>60948.9</v>
      </c>
      <c r="V469" s="15">
        <v>62591.9</v>
      </c>
      <c r="W469" s="90">
        <f t="shared" si="174"/>
        <v>-1643</v>
      </c>
      <c r="X469" s="103">
        <f t="shared" si="175"/>
        <v>-0.026249402878008175</v>
      </c>
    </row>
    <row r="470" spans="1:24" s="14" customFormat="1" ht="12.75" hidden="1" outlineLevel="2">
      <c r="A470" s="14" t="s">
        <v>1297</v>
      </c>
      <c r="B470" s="14" t="s">
        <v>1298</v>
      </c>
      <c r="C470" s="54" t="s">
        <v>78</v>
      </c>
      <c r="D470" s="15"/>
      <c r="E470" s="15"/>
      <c r="F470" s="15">
        <v>0</v>
      </c>
      <c r="G470" s="15">
        <v>0</v>
      </c>
      <c r="H470" s="90">
        <f t="shared" si="168"/>
        <v>0</v>
      </c>
      <c r="I470" s="103">
        <f t="shared" si="169"/>
        <v>0</v>
      </c>
      <c r="J470" s="104"/>
      <c r="K470" s="15">
        <v>13148.76</v>
      </c>
      <c r="L470" s="15">
        <v>156205.81</v>
      </c>
      <c r="M470" s="90">
        <f t="shared" si="170"/>
        <v>-143057.05</v>
      </c>
      <c r="N470" s="103">
        <f t="shared" si="171"/>
        <v>-0.9158241297170701</v>
      </c>
      <c r="O470" s="104"/>
      <c r="P470" s="15">
        <v>0</v>
      </c>
      <c r="Q470" s="15">
        <v>0</v>
      </c>
      <c r="R470" s="90">
        <f t="shared" si="172"/>
        <v>0</v>
      </c>
      <c r="S470" s="103">
        <f t="shared" si="173"/>
        <v>0</v>
      </c>
      <c r="T470" s="104"/>
      <c r="U470" s="15">
        <v>13148.76</v>
      </c>
      <c r="V470" s="15">
        <v>156205.81</v>
      </c>
      <c r="W470" s="90">
        <f t="shared" si="174"/>
        <v>-143057.05</v>
      </c>
      <c r="X470" s="103">
        <f t="shared" si="175"/>
        <v>-0.9158241297170701</v>
      </c>
    </row>
    <row r="471" spans="1:24" s="14" customFormat="1" ht="12.75" hidden="1" outlineLevel="2">
      <c r="A471" s="14" t="s">
        <v>1299</v>
      </c>
      <c r="B471" s="14" t="s">
        <v>1300</v>
      </c>
      <c r="C471" s="54" t="s">
        <v>79</v>
      </c>
      <c r="D471" s="15"/>
      <c r="E471" s="15"/>
      <c r="F471" s="15">
        <v>1562.56</v>
      </c>
      <c r="G471" s="15">
        <v>1592.82</v>
      </c>
      <c r="H471" s="90">
        <f t="shared" si="168"/>
        <v>-30.25999999999999</v>
      </c>
      <c r="I471" s="103">
        <f t="shared" si="169"/>
        <v>-0.01899775241395763</v>
      </c>
      <c r="J471" s="104"/>
      <c r="K471" s="15">
        <v>18838.09</v>
      </c>
      <c r="L471" s="15">
        <v>23741.27</v>
      </c>
      <c r="M471" s="90">
        <f t="shared" si="170"/>
        <v>-4903.18</v>
      </c>
      <c r="N471" s="103">
        <f t="shared" si="171"/>
        <v>-0.20652559867269107</v>
      </c>
      <c r="O471" s="104"/>
      <c r="P471" s="15">
        <v>4665.8</v>
      </c>
      <c r="Q471" s="15">
        <v>5000.2300000000005</v>
      </c>
      <c r="R471" s="90">
        <f t="shared" si="172"/>
        <v>-334.4300000000003</v>
      </c>
      <c r="S471" s="103">
        <f t="shared" si="173"/>
        <v>-0.06688292338552432</v>
      </c>
      <c r="T471" s="104"/>
      <c r="U471" s="15">
        <v>18838.09</v>
      </c>
      <c r="V471" s="15">
        <v>23741.27</v>
      </c>
      <c r="W471" s="90">
        <f t="shared" si="174"/>
        <v>-4903.18</v>
      </c>
      <c r="X471" s="103">
        <f t="shared" si="175"/>
        <v>-0.20652559867269107</v>
      </c>
    </row>
    <row r="472" spans="1:24" s="14" customFormat="1" ht="12.75" hidden="1" outlineLevel="2">
      <c r="A472" s="14" t="s">
        <v>1301</v>
      </c>
      <c r="B472" s="14" t="s">
        <v>1302</v>
      </c>
      <c r="C472" s="54" t="s">
        <v>80</v>
      </c>
      <c r="D472" s="15"/>
      <c r="E472" s="15"/>
      <c r="F472" s="15">
        <v>908.15</v>
      </c>
      <c r="G472" s="15">
        <v>0.07</v>
      </c>
      <c r="H472" s="90">
        <f t="shared" si="168"/>
        <v>908.0799999999999</v>
      </c>
      <c r="I472" s="103" t="str">
        <f t="shared" si="169"/>
        <v>N.M.</v>
      </c>
      <c r="J472" s="104"/>
      <c r="K472" s="15">
        <v>1844.38</v>
      </c>
      <c r="L472" s="15">
        <v>-16.92</v>
      </c>
      <c r="M472" s="90">
        <f t="shared" si="170"/>
        <v>1861.3000000000002</v>
      </c>
      <c r="N472" s="103" t="str">
        <f t="shared" si="171"/>
        <v>N.M.</v>
      </c>
      <c r="O472" s="104"/>
      <c r="P472" s="15">
        <v>1747.6100000000001</v>
      </c>
      <c r="Q472" s="15">
        <v>0.07</v>
      </c>
      <c r="R472" s="90">
        <f t="shared" si="172"/>
        <v>1747.5400000000002</v>
      </c>
      <c r="S472" s="103" t="str">
        <f t="shared" si="173"/>
        <v>N.M.</v>
      </c>
      <c r="T472" s="104"/>
      <c r="U472" s="15">
        <v>1844.38</v>
      </c>
      <c r="V472" s="15">
        <v>-16.92</v>
      </c>
      <c r="W472" s="90">
        <f t="shared" si="174"/>
        <v>1861.3000000000002</v>
      </c>
      <c r="X472" s="103" t="str">
        <f t="shared" si="175"/>
        <v>N.M.</v>
      </c>
    </row>
    <row r="473" spans="1:24" s="14" customFormat="1" ht="12.75" hidden="1" outlineLevel="2">
      <c r="A473" s="14" t="s">
        <v>1303</v>
      </c>
      <c r="B473" s="14" t="s">
        <v>1304</v>
      </c>
      <c r="C473" s="54" t="s">
        <v>81</v>
      </c>
      <c r="D473" s="15"/>
      <c r="E473" s="15"/>
      <c r="F473" s="15">
        <v>0</v>
      </c>
      <c r="G473" s="15">
        <v>23303</v>
      </c>
      <c r="H473" s="90">
        <f t="shared" si="168"/>
        <v>-23303</v>
      </c>
      <c r="I473" s="103" t="str">
        <f t="shared" si="169"/>
        <v>N.M.</v>
      </c>
      <c r="J473" s="104"/>
      <c r="K473" s="15">
        <v>0</v>
      </c>
      <c r="L473" s="15">
        <v>1195131</v>
      </c>
      <c r="M473" s="90">
        <f t="shared" si="170"/>
        <v>-1195131</v>
      </c>
      <c r="N473" s="103" t="str">
        <f t="shared" si="171"/>
        <v>N.M.</v>
      </c>
      <c r="O473" s="104"/>
      <c r="P473" s="15">
        <v>0</v>
      </c>
      <c r="Q473" s="15">
        <v>25099</v>
      </c>
      <c r="R473" s="90">
        <f t="shared" si="172"/>
        <v>-25099</v>
      </c>
      <c r="S473" s="103" t="str">
        <f t="shared" si="173"/>
        <v>N.M.</v>
      </c>
      <c r="T473" s="104"/>
      <c r="U473" s="15">
        <v>0</v>
      </c>
      <c r="V473" s="15">
        <v>1195131</v>
      </c>
      <c r="W473" s="90">
        <f t="shared" si="174"/>
        <v>-1195131</v>
      </c>
      <c r="X473" s="103" t="str">
        <f t="shared" si="175"/>
        <v>N.M.</v>
      </c>
    </row>
    <row r="474" spans="1:24" s="14" customFormat="1" ht="12.75" hidden="1" outlineLevel="2">
      <c r="A474" s="14" t="s">
        <v>1305</v>
      </c>
      <c r="B474" s="14" t="s">
        <v>1306</v>
      </c>
      <c r="C474" s="54" t="s">
        <v>82</v>
      </c>
      <c r="D474" s="15"/>
      <c r="E474" s="15"/>
      <c r="F474" s="15">
        <v>0</v>
      </c>
      <c r="G474" s="15">
        <v>28230</v>
      </c>
      <c r="H474" s="90">
        <f t="shared" si="168"/>
        <v>-28230</v>
      </c>
      <c r="I474" s="103" t="str">
        <f t="shared" si="169"/>
        <v>N.M.</v>
      </c>
      <c r="J474" s="104"/>
      <c r="K474" s="15">
        <v>0</v>
      </c>
      <c r="L474" s="15">
        <v>-644980</v>
      </c>
      <c r="M474" s="90">
        <f t="shared" si="170"/>
        <v>644980</v>
      </c>
      <c r="N474" s="103" t="str">
        <f t="shared" si="171"/>
        <v>N.M.</v>
      </c>
      <c r="O474" s="104"/>
      <c r="P474" s="15">
        <v>0</v>
      </c>
      <c r="Q474" s="15">
        <v>105921</v>
      </c>
      <c r="R474" s="90">
        <f t="shared" si="172"/>
        <v>-105921</v>
      </c>
      <c r="S474" s="103" t="str">
        <f t="shared" si="173"/>
        <v>N.M.</v>
      </c>
      <c r="T474" s="104"/>
      <c r="U474" s="15">
        <v>0</v>
      </c>
      <c r="V474" s="15">
        <v>-644980</v>
      </c>
      <c r="W474" s="90">
        <f t="shared" si="174"/>
        <v>644980</v>
      </c>
      <c r="X474" s="103" t="str">
        <f t="shared" si="175"/>
        <v>N.M.</v>
      </c>
    </row>
    <row r="475" spans="1:24" s="14" customFormat="1" ht="12.75" hidden="1" outlineLevel="2">
      <c r="A475" s="14" t="s">
        <v>1307</v>
      </c>
      <c r="B475" s="14" t="s">
        <v>1308</v>
      </c>
      <c r="C475" s="54" t="s">
        <v>83</v>
      </c>
      <c r="D475" s="15"/>
      <c r="E475" s="15"/>
      <c r="F475" s="15">
        <v>0</v>
      </c>
      <c r="G475" s="15">
        <v>-23243.53</v>
      </c>
      <c r="H475" s="90">
        <f t="shared" si="168"/>
        <v>23243.53</v>
      </c>
      <c r="I475" s="103" t="str">
        <f t="shared" si="169"/>
        <v>N.M.</v>
      </c>
      <c r="J475" s="104"/>
      <c r="K475" s="15">
        <v>0</v>
      </c>
      <c r="L475" s="15">
        <v>-360300.84</v>
      </c>
      <c r="M475" s="90">
        <f t="shared" si="170"/>
        <v>360300.84</v>
      </c>
      <c r="N475" s="103" t="str">
        <f t="shared" si="171"/>
        <v>N.M.</v>
      </c>
      <c r="O475" s="104"/>
      <c r="P475" s="15">
        <v>0</v>
      </c>
      <c r="Q475" s="15">
        <v>-5896.92</v>
      </c>
      <c r="R475" s="90">
        <f t="shared" si="172"/>
        <v>5896.92</v>
      </c>
      <c r="S475" s="103" t="str">
        <f t="shared" si="173"/>
        <v>N.M.</v>
      </c>
      <c r="T475" s="104"/>
      <c r="U475" s="15">
        <v>0</v>
      </c>
      <c r="V475" s="15">
        <v>-360300.84</v>
      </c>
      <c r="W475" s="90">
        <f t="shared" si="174"/>
        <v>360300.84</v>
      </c>
      <c r="X475" s="103" t="str">
        <f t="shared" si="175"/>
        <v>N.M.</v>
      </c>
    </row>
    <row r="476" spans="1:24" s="14" customFormat="1" ht="12.75" hidden="1" outlineLevel="2">
      <c r="A476" s="14" t="s">
        <v>1309</v>
      </c>
      <c r="B476" s="14" t="s">
        <v>1310</v>
      </c>
      <c r="C476" s="54" t="s">
        <v>84</v>
      </c>
      <c r="D476" s="15"/>
      <c r="E476" s="15"/>
      <c r="F476" s="15">
        <v>0</v>
      </c>
      <c r="G476" s="15">
        <v>-28289.47</v>
      </c>
      <c r="H476" s="90">
        <f t="shared" si="168"/>
        <v>28289.47</v>
      </c>
      <c r="I476" s="103" t="str">
        <f t="shared" si="169"/>
        <v>N.M.</v>
      </c>
      <c r="J476" s="104"/>
      <c r="K476" s="15">
        <v>0</v>
      </c>
      <c r="L476" s="15">
        <v>-189850.16</v>
      </c>
      <c r="M476" s="90">
        <f t="shared" si="170"/>
        <v>189850.16</v>
      </c>
      <c r="N476" s="103" t="str">
        <f t="shared" si="171"/>
        <v>N.M.</v>
      </c>
      <c r="O476" s="104"/>
      <c r="P476" s="15">
        <v>0</v>
      </c>
      <c r="Q476" s="15">
        <v>-125123.08</v>
      </c>
      <c r="R476" s="90">
        <f t="shared" si="172"/>
        <v>125123.08</v>
      </c>
      <c r="S476" s="103" t="str">
        <f t="shared" si="173"/>
        <v>N.M.</v>
      </c>
      <c r="T476" s="104"/>
      <c r="U476" s="15">
        <v>0</v>
      </c>
      <c r="V476" s="15">
        <v>-189850.16</v>
      </c>
      <c r="W476" s="90">
        <f t="shared" si="174"/>
        <v>189850.16</v>
      </c>
      <c r="X476" s="103" t="str">
        <f t="shared" si="175"/>
        <v>N.M.</v>
      </c>
    </row>
    <row r="477" spans="1:24" s="14" customFormat="1" ht="12.75" hidden="1" outlineLevel="2">
      <c r="A477" s="14" t="s">
        <v>1311</v>
      </c>
      <c r="B477" s="14" t="s">
        <v>1312</v>
      </c>
      <c r="C477" s="54" t="s">
        <v>85</v>
      </c>
      <c r="D477" s="15"/>
      <c r="E477" s="15"/>
      <c r="F477" s="15">
        <v>134843.17</v>
      </c>
      <c r="G477" s="15">
        <v>396537.01</v>
      </c>
      <c r="H477" s="90">
        <f t="shared" si="168"/>
        <v>-261693.84</v>
      </c>
      <c r="I477" s="103">
        <f t="shared" si="169"/>
        <v>-0.6599480840388643</v>
      </c>
      <c r="J477" s="104"/>
      <c r="K477" s="15">
        <v>648522.1900000001</v>
      </c>
      <c r="L477" s="15">
        <v>4801034.94</v>
      </c>
      <c r="M477" s="90">
        <f t="shared" si="170"/>
        <v>-4152512.7500000005</v>
      </c>
      <c r="N477" s="103">
        <f t="shared" si="171"/>
        <v>-0.864920335280876</v>
      </c>
      <c r="O477" s="104"/>
      <c r="P477" s="15">
        <v>219124.15</v>
      </c>
      <c r="Q477" s="15">
        <v>1165038.27</v>
      </c>
      <c r="R477" s="90">
        <f t="shared" si="172"/>
        <v>-945914.12</v>
      </c>
      <c r="S477" s="103">
        <f t="shared" si="173"/>
        <v>-0.8119167793518062</v>
      </c>
      <c r="T477" s="104"/>
      <c r="U477" s="15">
        <v>648522.1900000001</v>
      </c>
      <c r="V477" s="15">
        <v>4801034.94</v>
      </c>
      <c r="W477" s="90">
        <f t="shared" si="174"/>
        <v>-4152512.7500000005</v>
      </c>
      <c r="X477" s="103">
        <f t="shared" si="175"/>
        <v>-0.864920335280876</v>
      </c>
    </row>
    <row r="478" spans="1:24" s="14" customFormat="1" ht="12.75" hidden="1" outlineLevel="2">
      <c r="A478" s="14" t="s">
        <v>1313</v>
      </c>
      <c r="B478" s="14" t="s">
        <v>1314</v>
      </c>
      <c r="C478" s="54" t="s">
        <v>86</v>
      </c>
      <c r="D478" s="15"/>
      <c r="E478" s="15"/>
      <c r="F478" s="15">
        <v>-54301.53</v>
      </c>
      <c r="G478" s="15">
        <v>-366922.68</v>
      </c>
      <c r="H478" s="90">
        <f t="shared" si="168"/>
        <v>312621.15</v>
      </c>
      <c r="I478" s="103">
        <f t="shared" si="169"/>
        <v>0.8520082487133257</v>
      </c>
      <c r="J478" s="104"/>
      <c r="K478" s="15">
        <v>-654806.28</v>
      </c>
      <c r="L478" s="15">
        <v>-4436412.77</v>
      </c>
      <c r="M478" s="90">
        <f t="shared" si="170"/>
        <v>3781606.4899999993</v>
      </c>
      <c r="N478" s="103">
        <f t="shared" si="171"/>
        <v>0.8524018584501549</v>
      </c>
      <c r="O478" s="104"/>
      <c r="P478" s="15">
        <v>-161405.11000000002</v>
      </c>
      <c r="Q478" s="15">
        <v>-1092557.79</v>
      </c>
      <c r="R478" s="90">
        <f t="shared" si="172"/>
        <v>931152.68</v>
      </c>
      <c r="S478" s="103">
        <f t="shared" si="173"/>
        <v>0.8522685834311794</v>
      </c>
      <c r="T478" s="104"/>
      <c r="U478" s="15">
        <v>-654806.28</v>
      </c>
      <c r="V478" s="15">
        <v>-4436412.77</v>
      </c>
      <c r="W478" s="90">
        <f t="shared" si="174"/>
        <v>3781606.4899999993</v>
      </c>
      <c r="X478" s="103">
        <f t="shared" si="175"/>
        <v>0.8524018584501549</v>
      </c>
    </row>
    <row r="479" spans="1:24" s="14" customFormat="1" ht="12.75" hidden="1" outlineLevel="2">
      <c r="A479" s="14" t="s">
        <v>1315</v>
      </c>
      <c r="B479" s="14" t="s">
        <v>1316</v>
      </c>
      <c r="C479" s="54" t="s">
        <v>87</v>
      </c>
      <c r="D479" s="15"/>
      <c r="E479" s="15"/>
      <c r="F479" s="15">
        <v>12979.08</v>
      </c>
      <c r="G479" s="15">
        <v>-10569.24</v>
      </c>
      <c r="H479" s="90">
        <f t="shared" si="168"/>
        <v>23548.32</v>
      </c>
      <c r="I479" s="103">
        <f t="shared" si="169"/>
        <v>2.2280050410436325</v>
      </c>
      <c r="J479" s="104"/>
      <c r="K479" s="15">
        <v>75465.88</v>
      </c>
      <c r="L479" s="15">
        <v>-756569.778</v>
      </c>
      <c r="M479" s="90">
        <f t="shared" si="170"/>
        <v>832035.658</v>
      </c>
      <c r="N479" s="103">
        <f t="shared" si="171"/>
        <v>1.099747415498799</v>
      </c>
      <c r="O479" s="104"/>
      <c r="P479" s="15">
        <v>32125.9</v>
      </c>
      <c r="Q479" s="15">
        <v>-62555.98</v>
      </c>
      <c r="R479" s="90">
        <f t="shared" si="172"/>
        <v>94681.88</v>
      </c>
      <c r="S479" s="103">
        <f t="shared" si="173"/>
        <v>1.5135544195774728</v>
      </c>
      <c r="T479" s="104"/>
      <c r="U479" s="15">
        <v>75465.88</v>
      </c>
      <c r="V479" s="15">
        <v>-756569.778</v>
      </c>
      <c r="W479" s="90">
        <f t="shared" si="174"/>
        <v>832035.658</v>
      </c>
      <c r="X479" s="103">
        <f t="shared" si="175"/>
        <v>1.099747415498799</v>
      </c>
    </row>
    <row r="480" spans="1:24" s="14" customFormat="1" ht="12.75" hidden="1" outlineLevel="2">
      <c r="A480" s="14" t="s">
        <v>1317</v>
      </c>
      <c r="B480" s="14" t="s">
        <v>1318</v>
      </c>
      <c r="C480" s="54" t="s">
        <v>88</v>
      </c>
      <c r="D480" s="15"/>
      <c r="E480" s="15"/>
      <c r="F480" s="15">
        <v>0</v>
      </c>
      <c r="G480" s="15">
        <v>-19.080000000000002</v>
      </c>
      <c r="H480" s="90">
        <f t="shared" si="168"/>
        <v>19.080000000000002</v>
      </c>
      <c r="I480" s="103" t="str">
        <f t="shared" si="169"/>
        <v>N.M.</v>
      </c>
      <c r="J480" s="104"/>
      <c r="K480" s="15">
        <v>-1106.89</v>
      </c>
      <c r="L480" s="15">
        <v>88.74</v>
      </c>
      <c r="M480" s="90">
        <f t="shared" si="170"/>
        <v>-1195.63</v>
      </c>
      <c r="N480" s="103" t="str">
        <f t="shared" si="171"/>
        <v>N.M.</v>
      </c>
      <c r="O480" s="104"/>
      <c r="P480" s="15">
        <v>0</v>
      </c>
      <c r="Q480" s="15">
        <v>261.82</v>
      </c>
      <c r="R480" s="90">
        <f t="shared" si="172"/>
        <v>-261.82</v>
      </c>
      <c r="S480" s="103" t="str">
        <f t="shared" si="173"/>
        <v>N.M.</v>
      </c>
      <c r="T480" s="104"/>
      <c r="U480" s="15">
        <v>-1106.89</v>
      </c>
      <c r="V480" s="15">
        <v>88.74</v>
      </c>
      <c r="W480" s="90">
        <f t="shared" si="174"/>
        <v>-1195.63</v>
      </c>
      <c r="X480" s="103" t="str">
        <f t="shared" si="175"/>
        <v>N.M.</v>
      </c>
    </row>
    <row r="481" spans="1:24" s="14" customFormat="1" ht="12.75" hidden="1" outlineLevel="2">
      <c r="A481" s="14" t="s">
        <v>1319</v>
      </c>
      <c r="B481" s="14" t="s">
        <v>1320</v>
      </c>
      <c r="C481" s="54" t="s">
        <v>89</v>
      </c>
      <c r="D481" s="15"/>
      <c r="E481" s="15"/>
      <c r="F481" s="15">
        <v>611</v>
      </c>
      <c r="G481" s="15">
        <v>-361</v>
      </c>
      <c r="H481" s="90">
        <f t="shared" si="168"/>
        <v>972</v>
      </c>
      <c r="I481" s="103">
        <f t="shared" si="169"/>
        <v>2.6925207756232687</v>
      </c>
      <c r="J481" s="104"/>
      <c r="K481" s="15">
        <v>2142</v>
      </c>
      <c r="L481" s="15">
        <v>-45072.55</v>
      </c>
      <c r="M481" s="90">
        <f t="shared" si="170"/>
        <v>47214.55</v>
      </c>
      <c r="N481" s="103">
        <f t="shared" si="171"/>
        <v>1.0475233817478709</v>
      </c>
      <c r="O481" s="104"/>
      <c r="P481" s="15">
        <v>1445</v>
      </c>
      <c r="Q481" s="15">
        <v>-804</v>
      </c>
      <c r="R481" s="90">
        <f t="shared" si="172"/>
        <v>2249</v>
      </c>
      <c r="S481" s="103">
        <f t="shared" si="173"/>
        <v>2.7972636815920398</v>
      </c>
      <c r="T481" s="104"/>
      <c r="U481" s="15">
        <v>2142</v>
      </c>
      <c r="V481" s="15">
        <v>-45072.55</v>
      </c>
      <c r="W481" s="90">
        <f t="shared" si="174"/>
        <v>47214.55</v>
      </c>
      <c r="X481" s="103">
        <f t="shared" si="175"/>
        <v>1.0475233817478709</v>
      </c>
    </row>
    <row r="482" spans="1:24" s="14" customFormat="1" ht="12.75" hidden="1" outlineLevel="2">
      <c r="A482" s="14" t="s">
        <v>1321</v>
      </c>
      <c r="B482" s="14" t="s">
        <v>1322</v>
      </c>
      <c r="C482" s="54" t="s">
        <v>90</v>
      </c>
      <c r="D482" s="15"/>
      <c r="E482" s="15"/>
      <c r="F482" s="15">
        <v>-1437</v>
      </c>
      <c r="G482" s="15">
        <v>-13212</v>
      </c>
      <c r="H482" s="90">
        <f t="shared" si="168"/>
        <v>11775</v>
      </c>
      <c r="I482" s="103">
        <f t="shared" si="169"/>
        <v>0.8912352406902816</v>
      </c>
      <c r="J482" s="104"/>
      <c r="K482" s="15">
        <v>72544</v>
      </c>
      <c r="L482" s="15">
        <v>470776</v>
      </c>
      <c r="M482" s="90">
        <f t="shared" si="170"/>
        <v>-398232</v>
      </c>
      <c r="N482" s="103">
        <f t="shared" si="171"/>
        <v>-0.8459054837119989</v>
      </c>
      <c r="O482" s="104"/>
      <c r="P482" s="15">
        <v>4268</v>
      </c>
      <c r="Q482" s="15">
        <v>-4771</v>
      </c>
      <c r="R482" s="90">
        <f t="shared" si="172"/>
        <v>9039</v>
      </c>
      <c r="S482" s="103">
        <f t="shared" si="173"/>
        <v>1.89457136868581</v>
      </c>
      <c r="T482" s="104"/>
      <c r="U482" s="15">
        <v>72544</v>
      </c>
      <c r="V482" s="15">
        <v>470776</v>
      </c>
      <c r="W482" s="90">
        <f t="shared" si="174"/>
        <v>-398232</v>
      </c>
      <c r="X482" s="103">
        <f t="shared" si="175"/>
        <v>-0.8459054837119989</v>
      </c>
    </row>
    <row r="483" spans="1:24" s="14" customFormat="1" ht="12.75" hidden="1" outlineLevel="2">
      <c r="A483" s="14" t="s">
        <v>1323</v>
      </c>
      <c r="B483" s="14" t="s">
        <v>1324</v>
      </c>
      <c r="C483" s="54" t="s">
        <v>91</v>
      </c>
      <c r="D483" s="15"/>
      <c r="E483" s="15"/>
      <c r="F483" s="15">
        <v>437.96000000000004</v>
      </c>
      <c r="G483" s="15">
        <v>-5323.88</v>
      </c>
      <c r="H483" s="90">
        <f t="shared" si="168"/>
        <v>5761.84</v>
      </c>
      <c r="I483" s="103">
        <f t="shared" si="169"/>
        <v>1.0822633117200238</v>
      </c>
      <c r="J483" s="104"/>
      <c r="K483" s="15">
        <v>-41288.26</v>
      </c>
      <c r="L483" s="15">
        <v>-71112.88</v>
      </c>
      <c r="M483" s="90">
        <f t="shared" si="170"/>
        <v>29824.620000000003</v>
      </c>
      <c r="N483" s="103">
        <f t="shared" si="171"/>
        <v>0.41939828621763037</v>
      </c>
      <c r="O483" s="104"/>
      <c r="P483" s="15">
        <v>-478.48</v>
      </c>
      <c r="Q483" s="15">
        <v>-808.69</v>
      </c>
      <c r="R483" s="90">
        <f t="shared" si="172"/>
        <v>330.21000000000004</v>
      </c>
      <c r="S483" s="103">
        <f t="shared" si="173"/>
        <v>0.40832704744710585</v>
      </c>
      <c r="T483" s="104"/>
      <c r="U483" s="15">
        <v>-41288.26</v>
      </c>
      <c r="V483" s="15">
        <v>-71112.88</v>
      </c>
      <c r="W483" s="90">
        <f t="shared" si="174"/>
        <v>29824.620000000003</v>
      </c>
      <c r="X483" s="103">
        <f t="shared" si="175"/>
        <v>0.41939828621763037</v>
      </c>
    </row>
    <row r="484" spans="1:24" s="14" customFormat="1" ht="12.75" hidden="1" outlineLevel="2">
      <c r="A484" s="14" t="s">
        <v>1325</v>
      </c>
      <c r="B484" s="14" t="s">
        <v>1326</v>
      </c>
      <c r="C484" s="54" t="s">
        <v>92</v>
      </c>
      <c r="D484" s="15"/>
      <c r="E484" s="15"/>
      <c r="F484" s="15">
        <v>-51.11</v>
      </c>
      <c r="G484" s="15">
        <v>-195.27</v>
      </c>
      <c r="H484" s="90">
        <f t="shared" si="168"/>
        <v>144.16000000000003</v>
      </c>
      <c r="I484" s="103">
        <f t="shared" si="169"/>
        <v>0.7382598453423466</v>
      </c>
      <c r="J484" s="104"/>
      <c r="K484" s="15">
        <v>-9697.61</v>
      </c>
      <c r="L484" s="15">
        <v>-8256.66</v>
      </c>
      <c r="M484" s="90">
        <f t="shared" si="170"/>
        <v>-1440.9500000000007</v>
      </c>
      <c r="N484" s="103">
        <f t="shared" si="171"/>
        <v>-0.1745197210494317</v>
      </c>
      <c r="O484" s="104"/>
      <c r="P484" s="15">
        <v>-2204.7000000000003</v>
      </c>
      <c r="Q484" s="15">
        <v>-3406.37</v>
      </c>
      <c r="R484" s="90">
        <f t="shared" si="172"/>
        <v>1201.6699999999996</v>
      </c>
      <c r="S484" s="103">
        <f t="shared" si="173"/>
        <v>0.3527714253002462</v>
      </c>
      <c r="T484" s="104"/>
      <c r="U484" s="15">
        <v>-9697.61</v>
      </c>
      <c r="V484" s="15">
        <v>-8256.66</v>
      </c>
      <c r="W484" s="90">
        <f t="shared" si="174"/>
        <v>-1440.9500000000007</v>
      </c>
      <c r="X484" s="103">
        <f t="shared" si="175"/>
        <v>-0.1745197210494317</v>
      </c>
    </row>
    <row r="485" spans="1:24" s="14" customFormat="1" ht="12.75" hidden="1" outlineLevel="2">
      <c r="A485" s="14" t="s">
        <v>1327</v>
      </c>
      <c r="B485" s="14" t="s">
        <v>1328</v>
      </c>
      <c r="C485" s="54" t="s">
        <v>93</v>
      </c>
      <c r="D485" s="15"/>
      <c r="E485" s="15"/>
      <c r="F485" s="15">
        <v>0</v>
      </c>
      <c r="G485" s="15">
        <v>0</v>
      </c>
      <c r="H485" s="90">
        <f t="shared" si="168"/>
        <v>0</v>
      </c>
      <c r="I485" s="103">
        <f t="shared" si="169"/>
        <v>0</v>
      </c>
      <c r="J485" s="104"/>
      <c r="K485" s="15">
        <v>1077.03</v>
      </c>
      <c r="L485" s="15">
        <v>-3620.23</v>
      </c>
      <c r="M485" s="90">
        <f t="shared" si="170"/>
        <v>4697.26</v>
      </c>
      <c r="N485" s="103">
        <f t="shared" si="171"/>
        <v>1.297503197310668</v>
      </c>
      <c r="O485" s="104"/>
      <c r="P485" s="15">
        <v>0</v>
      </c>
      <c r="Q485" s="15">
        <v>59.83</v>
      </c>
      <c r="R485" s="90">
        <f t="shared" si="172"/>
        <v>-59.83</v>
      </c>
      <c r="S485" s="103" t="str">
        <f t="shared" si="173"/>
        <v>N.M.</v>
      </c>
      <c r="T485" s="104"/>
      <c r="U485" s="15">
        <v>1077.03</v>
      </c>
      <c r="V485" s="15">
        <v>-3620.23</v>
      </c>
      <c r="W485" s="90">
        <f t="shared" si="174"/>
        <v>4697.26</v>
      </c>
      <c r="X485" s="103">
        <f t="shared" si="175"/>
        <v>1.297503197310668</v>
      </c>
    </row>
    <row r="486" spans="1:24" s="14" customFormat="1" ht="12.75" hidden="1" outlineLevel="2">
      <c r="A486" s="14" t="s">
        <v>1329</v>
      </c>
      <c r="B486" s="14" t="s">
        <v>1330</v>
      </c>
      <c r="C486" s="54" t="s">
        <v>94</v>
      </c>
      <c r="D486" s="15"/>
      <c r="E486" s="15"/>
      <c r="F486" s="15">
        <v>0</v>
      </c>
      <c r="G486" s="15">
        <v>0</v>
      </c>
      <c r="H486" s="90">
        <f t="shared" si="168"/>
        <v>0</v>
      </c>
      <c r="I486" s="103">
        <f t="shared" si="169"/>
        <v>0</v>
      </c>
      <c r="J486" s="104"/>
      <c r="K486" s="15">
        <v>0</v>
      </c>
      <c r="L486" s="15">
        <v>328.53000000000003</v>
      </c>
      <c r="M486" s="90">
        <f t="shared" si="170"/>
        <v>-328.53000000000003</v>
      </c>
      <c r="N486" s="103" t="str">
        <f t="shared" si="171"/>
        <v>N.M.</v>
      </c>
      <c r="O486" s="104"/>
      <c r="P486" s="15">
        <v>0</v>
      </c>
      <c r="Q486" s="15">
        <v>0</v>
      </c>
      <c r="R486" s="90">
        <f t="shared" si="172"/>
        <v>0</v>
      </c>
      <c r="S486" s="103">
        <f t="shared" si="173"/>
        <v>0</v>
      </c>
      <c r="T486" s="104"/>
      <c r="U486" s="15">
        <v>0</v>
      </c>
      <c r="V486" s="15">
        <v>328.53000000000003</v>
      </c>
      <c r="W486" s="90">
        <f t="shared" si="174"/>
        <v>-328.53000000000003</v>
      </c>
      <c r="X486" s="103" t="str">
        <f t="shared" si="175"/>
        <v>N.M.</v>
      </c>
    </row>
    <row r="487" spans="1:24" ht="12.75" hidden="1" outlineLevel="1">
      <c r="A487" s="35" t="s">
        <v>335</v>
      </c>
      <c r="C487" s="76" t="s">
        <v>364</v>
      </c>
      <c r="D487" s="28"/>
      <c r="E487" s="28"/>
      <c r="F487" s="17">
        <v>95852.28000000001</v>
      </c>
      <c r="G487" s="17">
        <v>1018.7500000000305</v>
      </c>
      <c r="H487" s="35">
        <f>+F487-G487</f>
        <v>94833.52999999998</v>
      </c>
      <c r="I487" s="95" t="str">
        <f>IF(G487&lt;0,IF(H487=0,0,IF(OR(G487=0,F487=0),"N.M.",IF(ABS(H487/G487)&gt;=10,"N.M.",H487/(-G487)))),IF(H487=0,0,IF(OR(G487=0,F487=0),"N.M.",IF(ABS(H487/G487)&gt;=10,"N.M.",H487/G487))))</f>
        <v>N.M.</v>
      </c>
      <c r="K487" s="17">
        <v>187632.19000000003</v>
      </c>
      <c r="L487" s="17">
        <v>87882.79200000099</v>
      </c>
      <c r="M487" s="35">
        <f>+K487-L487</f>
        <v>99749.39799999904</v>
      </c>
      <c r="N487" s="95">
        <f>IF(L487&lt;0,IF(M487=0,0,IF(OR(L487=0,K487=0),"N.M.",IF(ABS(M487/L487)&gt;=10,"N.M.",M487/(-L487)))),IF(M487=0,0,IF(OR(L487=0,K487=0),"N.M.",IF(ABS(M487/L487)&gt;=10,"N.M.",M487/L487))))</f>
        <v>1.1350276399957562</v>
      </c>
      <c r="P487" s="17">
        <v>127926.62</v>
      </c>
      <c r="Q487" s="17">
        <v>34070.839999999975</v>
      </c>
      <c r="R487" s="35">
        <f>+P487-Q487</f>
        <v>93855.78000000003</v>
      </c>
      <c r="S487" s="95">
        <f>IF(Q487&lt;0,IF(R487=0,0,IF(OR(Q487=0,P487=0),"N.M.",IF(ABS(R487/Q487)&gt;=10,"N.M.",R487/(-Q487)))),IF(R487=0,0,IF(OR(Q487=0,P487=0),"N.M.",IF(ABS(R487/Q487)&gt;=10,"N.M.",R487/Q487))))</f>
        <v>2.754724567988347</v>
      </c>
      <c r="U487" s="17">
        <v>187632.19000000003</v>
      </c>
      <c r="V487" s="17">
        <v>87882.79200000099</v>
      </c>
      <c r="W487" s="35">
        <f>+U487-V487</f>
        <v>99749.39799999904</v>
      </c>
      <c r="X487" s="95">
        <f>IF(V487&lt;0,IF(W487=0,0,IF(OR(V487=0,U487=0),"N.M.",IF(ABS(W487/V487)&gt;=10,"N.M.",W487/(-V487)))),IF(W487=0,0,IF(OR(V487=0,U487=0),"N.M.",IF(ABS(W487/V487)&gt;=10,"N.M.",W487/V487))))</f>
        <v>1.1350276399957562</v>
      </c>
    </row>
    <row r="488" spans="1:24" ht="12.75" hidden="1" outlineLevel="1">
      <c r="A488" s="9" t="s">
        <v>339</v>
      </c>
      <c r="C488" s="66" t="s">
        <v>315</v>
      </c>
      <c r="D488" s="28"/>
      <c r="E488" s="28"/>
      <c r="F488" s="17">
        <v>99796.47</v>
      </c>
      <c r="G488" s="17">
        <v>5062.9400000000005</v>
      </c>
      <c r="H488" s="35">
        <f>+F488-G488</f>
        <v>94733.53</v>
      </c>
      <c r="I488" s="95" t="str">
        <f>IF(G488&lt;0,IF(H488=0,0,IF(OR(G488=0,F488=0),"N.M.",IF(ABS(H488/G488)&gt;=10,"N.M.",H488/(-G488)))),IF(H488=0,0,IF(OR(G488=0,F488=0),"N.M.",IF(ABS(H488/G488)&gt;=10,"N.M.",H488/G488))))</f>
        <v>N.M.</v>
      </c>
      <c r="K488" s="17">
        <v>236962.47</v>
      </c>
      <c r="L488" s="17">
        <v>137413.072</v>
      </c>
      <c r="M488" s="35">
        <f>+K488-L488</f>
        <v>99549.39800000002</v>
      </c>
      <c r="N488" s="95">
        <f>IF(L488&lt;0,IF(M488=0,0,IF(OR(L488=0,K488=0),"N.M.",IF(ABS(M488/L488)&gt;=10,"N.M.",M488/(-L488)))),IF(M488=0,0,IF(OR(L488=0,K488=0),"N.M.",IF(ABS(M488/L488)&gt;=10,"N.M.",M488/L488))))</f>
        <v>0.7244536240336729</v>
      </c>
      <c r="P488" s="17">
        <v>139859.19</v>
      </c>
      <c r="Q488" s="17">
        <v>46203.41</v>
      </c>
      <c r="R488" s="35">
        <f>+P488-Q488</f>
        <v>93655.78</v>
      </c>
      <c r="S488" s="95">
        <f>IF(Q488&lt;0,IF(R488=0,0,IF(OR(Q488=0,P488=0),"N.M.",IF(ABS(R488/Q488)&gt;=10,"N.M.",R488/(-Q488)))),IF(R488=0,0,IF(OR(Q488=0,P488=0),"N.M.",IF(ABS(R488/Q488)&gt;=10,"N.M.",R488/Q488))))</f>
        <v>2.0270317710316186</v>
      </c>
      <c r="U488" s="17">
        <v>236962.47</v>
      </c>
      <c r="V488" s="17">
        <v>137413.072</v>
      </c>
      <c r="W488" s="35">
        <f>+U488-V488</f>
        <v>99549.39800000002</v>
      </c>
      <c r="X488" s="95">
        <f>IF(V488&lt;0,IF(W488=0,0,IF(OR(V488=0,U488=0),"N.M.",IF(ABS(W488/V488)&gt;=10,"N.M.",W488/(-V488)))),IF(W488=0,0,IF(OR(V488=0,U488=0),"N.M.",IF(ABS(W488/V488)&gt;=10,"N.M.",W488/V488))))</f>
        <v>0.7244536240336729</v>
      </c>
    </row>
    <row r="489" spans="1:24" s="13" customFormat="1" ht="12.75" collapsed="1">
      <c r="A489" s="13" t="s">
        <v>338</v>
      </c>
      <c r="C489" s="52" t="s">
        <v>240</v>
      </c>
      <c r="D489" s="29"/>
      <c r="E489" s="29"/>
      <c r="F489" s="29">
        <v>303437.88</v>
      </c>
      <c r="G489" s="29">
        <v>124876.66</v>
      </c>
      <c r="H489" s="29">
        <f>+F489-G489</f>
        <v>178561.22</v>
      </c>
      <c r="I489" s="98">
        <f>IF(G489&lt;0,IF(H489=0,0,IF(OR(G489=0,F489=0),"N.M.",IF(ABS(H489/G489)&gt;=10,"N.M.",H489/(-G489)))),IF(H489=0,0,IF(OR(G489=0,F489=0),"N.M.",IF(ABS(H489/G489)&gt;=10,"N.M.",H489/G489))))</f>
        <v>1.429900671590672</v>
      </c>
      <c r="J489" s="115"/>
      <c r="K489" s="29">
        <v>3790467.04</v>
      </c>
      <c r="L489" s="29">
        <v>1144824.702</v>
      </c>
      <c r="M489" s="29">
        <f>+K489-L489</f>
        <v>2645642.338</v>
      </c>
      <c r="N489" s="98">
        <f>IF(L489&lt;0,IF(M489=0,0,IF(OR(L489=0,K489=0),"N.M.",IF(ABS(M489/L489)&gt;=10,"N.M.",M489/(-L489)))),IF(M489=0,0,IF(OR(L489=0,K489=0),"N.M.",IF(ABS(M489/L489)&gt;=10,"N.M.",M489/L489))))</f>
        <v>2.310958466722532</v>
      </c>
      <c r="O489" s="115"/>
      <c r="P489" s="29">
        <v>1260447.2700000003</v>
      </c>
      <c r="Q489" s="29">
        <v>348208.13000000006</v>
      </c>
      <c r="R489" s="29">
        <f>+P489-Q489</f>
        <v>912239.1400000001</v>
      </c>
      <c r="S489" s="98">
        <f>IF(Q489&lt;0,IF(R489=0,0,IF(OR(Q489=0,P489=0),"N.M.",IF(ABS(R489/Q489)&gt;=10,"N.M.",R489/(-Q489)))),IF(R489=0,0,IF(OR(Q489=0,P489=0),"N.M.",IF(ABS(R489/Q489)&gt;=10,"N.M.",R489/Q489))))</f>
        <v>2.6198099969693414</v>
      </c>
      <c r="T489" s="115"/>
      <c r="U489" s="29">
        <v>3790467.04</v>
      </c>
      <c r="V489" s="29">
        <v>1144824.702</v>
      </c>
      <c r="W489" s="29">
        <f>+U489-V489</f>
        <v>2645642.338</v>
      </c>
      <c r="X489" s="98">
        <f>IF(V489&lt;0,IF(W489=0,0,IF(OR(V489=0,U489=0),"N.M.",IF(ABS(W489/V489)&gt;=10,"N.M.",W489/(-V489)))),IF(W489=0,0,IF(OR(V489=0,U489=0),"N.M.",IF(ABS(W489/V489)&gt;=10,"N.M.",W489/V489))))</f>
        <v>2.310958466722532</v>
      </c>
    </row>
    <row r="490" spans="3:24" s="13" customFormat="1" ht="0.75" customHeight="1" hidden="1" outlineLevel="1">
      <c r="C490" s="52"/>
      <c r="D490" s="29"/>
      <c r="E490" s="29"/>
      <c r="F490" s="29"/>
      <c r="G490" s="29"/>
      <c r="H490" s="29"/>
      <c r="I490" s="98"/>
      <c r="J490" s="115"/>
      <c r="K490" s="29"/>
      <c r="L490" s="29"/>
      <c r="M490" s="29"/>
      <c r="N490" s="98"/>
      <c r="O490" s="115"/>
      <c r="P490" s="29"/>
      <c r="Q490" s="29"/>
      <c r="R490" s="29"/>
      <c r="S490" s="98"/>
      <c r="T490" s="115"/>
      <c r="U490" s="29"/>
      <c r="V490" s="29"/>
      <c r="W490" s="29"/>
      <c r="X490" s="98"/>
    </row>
    <row r="491" spans="1:24" s="14" customFormat="1" ht="12.75" hidden="1" outlineLevel="2">
      <c r="A491" s="14" t="s">
        <v>1331</v>
      </c>
      <c r="B491" s="14" t="s">
        <v>1332</v>
      </c>
      <c r="C491" s="54" t="s">
        <v>47</v>
      </c>
      <c r="D491" s="15"/>
      <c r="E491" s="15"/>
      <c r="F491" s="15">
        <v>0</v>
      </c>
      <c r="G491" s="15">
        <v>-4724</v>
      </c>
      <c r="H491" s="90">
        <f aca="true" t="shared" si="176" ref="H491:H496">+F491-G491</f>
        <v>4724</v>
      </c>
      <c r="I491" s="103" t="str">
        <f aca="true" t="shared" si="177" ref="I491:I496">IF(G491&lt;0,IF(H491=0,0,IF(OR(G491=0,F491=0),"N.M.",IF(ABS(H491/G491)&gt;=10,"N.M.",H491/(-G491)))),IF(H491=0,0,IF(OR(G491=0,F491=0),"N.M.",IF(ABS(H491/G491)&gt;=10,"N.M.",H491/G491))))</f>
        <v>N.M.</v>
      </c>
      <c r="J491" s="104"/>
      <c r="K491" s="15">
        <v>0</v>
      </c>
      <c r="L491" s="15">
        <v>-58698.14</v>
      </c>
      <c r="M491" s="90">
        <f aca="true" t="shared" si="178" ref="M491:M496">+K491-L491</f>
        <v>58698.14</v>
      </c>
      <c r="N491" s="103" t="str">
        <f aca="true" t="shared" si="179" ref="N491:N496">IF(L491&lt;0,IF(M491=0,0,IF(OR(L491=0,K491=0),"N.M.",IF(ABS(M491/L491)&gt;=10,"N.M.",M491/(-L491)))),IF(M491=0,0,IF(OR(L491=0,K491=0),"N.M.",IF(ABS(M491/L491)&gt;=10,"N.M.",M491/L491))))</f>
        <v>N.M.</v>
      </c>
      <c r="O491" s="104"/>
      <c r="P491" s="15">
        <v>0</v>
      </c>
      <c r="Q491" s="15">
        <v>-14156</v>
      </c>
      <c r="R491" s="90">
        <f aca="true" t="shared" si="180" ref="R491:R496">+P491-Q491</f>
        <v>14156</v>
      </c>
      <c r="S491" s="103" t="str">
        <f aca="true" t="shared" si="181" ref="S491:S496">IF(Q491&lt;0,IF(R491=0,0,IF(OR(Q491=0,P491=0),"N.M.",IF(ABS(R491/Q491)&gt;=10,"N.M.",R491/(-Q491)))),IF(R491=0,0,IF(OR(Q491=0,P491=0),"N.M.",IF(ABS(R491/Q491)&gt;=10,"N.M.",R491/Q491))))</f>
        <v>N.M.</v>
      </c>
      <c r="T491" s="104"/>
      <c r="U491" s="15">
        <v>0</v>
      </c>
      <c r="V491" s="15">
        <v>-58698.14</v>
      </c>
      <c r="W491" s="90">
        <f aca="true" t="shared" si="182" ref="W491:W496">+U491-V491</f>
        <v>58698.14</v>
      </c>
      <c r="X491" s="103" t="str">
        <f aca="true" t="shared" si="183" ref="X491:X496">IF(V491&lt;0,IF(W491=0,0,IF(OR(V491=0,U491=0),"N.M.",IF(ABS(W491/V491)&gt;=10,"N.M.",W491/(-V491)))),IF(W491=0,0,IF(OR(V491=0,U491=0),"N.M.",IF(ABS(W491/V491)&gt;=10,"N.M.",W491/V491))))</f>
        <v>N.M.</v>
      </c>
    </row>
    <row r="492" spans="1:24" s="14" customFormat="1" ht="12.75" hidden="1" outlineLevel="2">
      <c r="A492" s="14" t="s">
        <v>1333</v>
      </c>
      <c r="B492" s="14" t="s">
        <v>1334</v>
      </c>
      <c r="C492" s="54" t="s">
        <v>48</v>
      </c>
      <c r="D492" s="15"/>
      <c r="E492" s="15"/>
      <c r="F492" s="15">
        <v>-4713</v>
      </c>
      <c r="G492" s="15">
        <v>0</v>
      </c>
      <c r="H492" s="90">
        <f t="shared" si="176"/>
        <v>-4713</v>
      </c>
      <c r="I492" s="103" t="str">
        <f t="shared" si="177"/>
        <v>N.M.</v>
      </c>
      <c r="J492" s="104"/>
      <c r="K492" s="15">
        <v>-56600</v>
      </c>
      <c r="L492" s="15">
        <v>0</v>
      </c>
      <c r="M492" s="90">
        <f t="shared" si="178"/>
        <v>-56600</v>
      </c>
      <c r="N492" s="103" t="str">
        <f t="shared" si="179"/>
        <v>N.M.</v>
      </c>
      <c r="O492" s="104"/>
      <c r="P492" s="15">
        <v>-14147</v>
      </c>
      <c r="Q492" s="15">
        <v>0</v>
      </c>
      <c r="R492" s="90">
        <f t="shared" si="180"/>
        <v>-14147</v>
      </c>
      <c r="S492" s="103" t="str">
        <f t="shared" si="181"/>
        <v>N.M.</v>
      </c>
      <c r="T492" s="104"/>
      <c r="U492" s="15">
        <v>-56600</v>
      </c>
      <c r="V492" s="15">
        <v>0</v>
      </c>
      <c r="W492" s="90">
        <f t="shared" si="182"/>
        <v>-56600</v>
      </c>
      <c r="X492" s="103" t="str">
        <f t="shared" si="183"/>
        <v>N.M.</v>
      </c>
    </row>
    <row r="493" spans="1:24" s="14" customFormat="1" ht="12.75" hidden="1" outlineLevel="2">
      <c r="A493" s="14" t="s">
        <v>1335</v>
      </c>
      <c r="B493" s="14" t="s">
        <v>1336</v>
      </c>
      <c r="C493" s="54" t="s">
        <v>95</v>
      </c>
      <c r="D493" s="15"/>
      <c r="E493" s="15"/>
      <c r="F493" s="15">
        <v>0</v>
      </c>
      <c r="G493" s="15">
        <v>0</v>
      </c>
      <c r="H493" s="90">
        <f t="shared" si="176"/>
        <v>0</v>
      </c>
      <c r="I493" s="103">
        <f t="shared" si="177"/>
        <v>0</v>
      </c>
      <c r="J493" s="104"/>
      <c r="K493" s="15">
        <v>0</v>
      </c>
      <c r="L493" s="15">
        <v>-155</v>
      </c>
      <c r="M493" s="90">
        <f t="shared" si="178"/>
        <v>155</v>
      </c>
      <c r="N493" s="103" t="str">
        <f t="shared" si="179"/>
        <v>N.M.</v>
      </c>
      <c r="O493" s="104"/>
      <c r="P493" s="15">
        <v>0</v>
      </c>
      <c r="Q493" s="15">
        <v>-155</v>
      </c>
      <c r="R493" s="90">
        <f t="shared" si="180"/>
        <v>155</v>
      </c>
      <c r="S493" s="103" t="str">
        <f t="shared" si="181"/>
        <v>N.M.</v>
      </c>
      <c r="T493" s="104"/>
      <c r="U493" s="15">
        <v>0</v>
      </c>
      <c r="V493" s="15">
        <v>-155</v>
      </c>
      <c r="W493" s="90">
        <f t="shared" si="182"/>
        <v>155</v>
      </c>
      <c r="X493" s="103" t="str">
        <f t="shared" si="183"/>
        <v>N.M.</v>
      </c>
    </row>
    <row r="494" spans="1:24" s="13" customFormat="1" ht="12.75" hidden="1" outlineLevel="1">
      <c r="A494" s="1" t="s">
        <v>379</v>
      </c>
      <c r="C494" s="79" t="s">
        <v>345</v>
      </c>
      <c r="D494" s="29"/>
      <c r="E494" s="29"/>
      <c r="F494" s="17">
        <v>-4713</v>
      </c>
      <c r="G494" s="17">
        <v>-4724</v>
      </c>
      <c r="H494" s="35">
        <f t="shared" si="176"/>
        <v>11</v>
      </c>
      <c r="I494" s="95">
        <f t="shared" si="177"/>
        <v>0.0023285351397121083</v>
      </c>
      <c r="J494" s="115"/>
      <c r="K494" s="17">
        <v>-56600</v>
      </c>
      <c r="L494" s="17">
        <v>-58853.14</v>
      </c>
      <c r="M494" s="35">
        <f t="shared" si="178"/>
        <v>2253.1399999999994</v>
      </c>
      <c r="N494" s="95">
        <f t="shared" si="179"/>
        <v>0.038284108545440385</v>
      </c>
      <c r="O494" s="115"/>
      <c r="P494" s="17">
        <v>-14147</v>
      </c>
      <c r="Q494" s="17">
        <v>-14311</v>
      </c>
      <c r="R494" s="35">
        <f t="shared" si="180"/>
        <v>164</v>
      </c>
      <c r="S494" s="95">
        <f t="shared" si="181"/>
        <v>0.011459716302145203</v>
      </c>
      <c r="T494" s="115"/>
      <c r="U494" s="17">
        <v>-56600</v>
      </c>
      <c r="V494" s="17">
        <v>-58853.14</v>
      </c>
      <c r="W494" s="35">
        <f t="shared" si="182"/>
        <v>2253.1399999999994</v>
      </c>
      <c r="X494" s="95">
        <f t="shared" si="183"/>
        <v>0.038284108545440385</v>
      </c>
    </row>
    <row r="495" spans="1:24" s="13" customFormat="1" ht="12.75" hidden="1" outlineLevel="1">
      <c r="A495" s="1" t="s">
        <v>380</v>
      </c>
      <c r="C495" s="79" t="s">
        <v>360</v>
      </c>
      <c r="D495" s="29"/>
      <c r="E495" s="29"/>
      <c r="F495" s="17">
        <v>0</v>
      </c>
      <c r="G495" s="17">
        <v>0</v>
      </c>
      <c r="H495" s="35">
        <f t="shared" si="176"/>
        <v>0</v>
      </c>
      <c r="I495" s="95">
        <f t="shared" si="177"/>
        <v>0</v>
      </c>
      <c r="J495" s="115"/>
      <c r="K495" s="17">
        <v>0</v>
      </c>
      <c r="L495" s="17">
        <v>0</v>
      </c>
      <c r="M495" s="35">
        <f t="shared" si="178"/>
        <v>0</v>
      </c>
      <c r="N495" s="95">
        <f t="shared" si="179"/>
        <v>0</v>
      </c>
      <c r="O495" s="115"/>
      <c r="P495" s="17">
        <v>0</v>
      </c>
      <c r="Q495" s="17">
        <v>0</v>
      </c>
      <c r="R495" s="35">
        <f t="shared" si="180"/>
        <v>0</v>
      </c>
      <c r="S495" s="95">
        <f t="shared" si="181"/>
        <v>0</v>
      </c>
      <c r="T495" s="115"/>
      <c r="U495" s="17">
        <v>0</v>
      </c>
      <c r="V495" s="17">
        <v>0</v>
      </c>
      <c r="W495" s="35">
        <f t="shared" si="182"/>
        <v>0</v>
      </c>
      <c r="X495" s="95">
        <f t="shared" si="183"/>
        <v>0</v>
      </c>
    </row>
    <row r="496" spans="1:24" s="13" customFormat="1" ht="12.75" hidden="1" outlineLevel="1">
      <c r="A496" s="1" t="s">
        <v>381</v>
      </c>
      <c r="C496" s="79" t="s">
        <v>340</v>
      </c>
      <c r="D496" s="29"/>
      <c r="E496" s="29"/>
      <c r="F496" s="17">
        <v>0</v>
      </c>
      <c r="G496" s="17">
        <v>0</v>
      </c>
      <c r="H496" s="35">
        <f t="shared" si="176"/>
        <v>0</v>
      </c>
      <c r="I496" s="95">
        <f t="shared" si="177"/>
        <v>0</v>
      </c>
      <c r="J496" s="115"/>
      <c r="K496" s="17">
        <v>0</v>
      </c>
      <c r="L496" s="17">
        <v>0</v>
      </c>
      <c r="M496" s="35">
        <f t="shared" si="178"/>
        <v>0</v>
      </c>
      <c r="N496" s="95">
        <f t="shared" si="179"/>
        <v>0</v>
      </c>
      <c r="O496" s="115"/>
      <c r="P496" s="17">
        <v>0</v>
      </c>
      <c r="Q496" s="17">
        <v>0</v>
      </c>
      <c r="R496" s="35">
        <f t="shared" si="180"/>
        <v>0</v>
      </c>
      <c r="S496" s="95">
        <f t="shared" si="181"/>
        <v>0</v>
      </c>
      <c r="T496" s="115"/>
      <c r="U496" s="17">
        <v>0</v>
      </c>
      <c r="V496" s="17">
        <v>0</v>
      </c>
      <c r="W496" s="35">
        <f t="shared" si="182"/>
        <v>0</v>
      </c>
      <c r="X496" s="95">
        <f t="shared" si="183"/>
        <v>0</v>
      </c>
    </row>
    <row r="497" spans="1:24" s="14" customFormat="1" ht="12.75" hidden="1" outlineLevel="2">
      <c r="A497" s="14" t="s">
        <v>1337</v>
      </c>
      <c r="B497" s="14" t="s">
        <v>1338</v>
      </c>
      <c r="C497" s="54" t="s">
        <v>96</v>
      </c>
      <c r="D497" s="15"/>
      <c r="E497" s="15"/>
      <c r="F497" s="15">
        <v>0</v>
      </c>
      <c r="G497" s="15">
        <v>0</v>
      </c>
      <c r="H497" s="90">
        <f aca="true" t="shared" si="184" ref="H497:H505">+F497-G497</f>
        <v>0</v>
      </c>
      <c r="I497" s="103">
        <f aca="true" t="shared" si="185" ref="I497:I505">IF(G497&lt;0,IF(H497=0,0,IF(OR(G497=0,F497=0),"N.M.",IF(ABS(H497/G497)&gt;=10,"N.M.",H497/(-G497)))),IF(H497=0,0,IF(OR(G497=0,F497=0),"N.M.",IF(ABS(H497/G497)&gt;=10,"N.M.",H497/G497))))</f>
        <v>0</v>
      </c>
      <c r="J497" s="104"/>
      <c r="K497" s="15">
        <v>-0.38</v>
      </c>
      <c r="L497" s="15">
        <v>0</v>
      </c>
      <c r="M497" s="90">
        <f aca="true" t="shared" si="186" ref="M497:M505">+K497-L497</f>
        <v>-0.38</v>
      </c>
      <c r="N497" s="103" t="str">
        <f aca="true" t="shared" si="187" ref="N497:N505">IF(L497&lt;0,IF(M497=0,0,IF(OR(L497=0,K497=0),"N.M.",IF(ABS(M497/L497)&gt;=10,"N.M.",M497/(-L497)))),IF(M497=0,0,IF(OR(L497=0,K497=0),"N.M.",IF(ABS(M497/L497)&gt;=10,"N.M.",M497/L497))))</f>
        <v>N.M.</v>
      </c>
      <c r="O497" s="104"/>
      <c r="P497" s="15">
        <v>0</v>
      </c>
      <c r="Q497" s="15">
        <v>0</v>
      </c>
      <c r="R497" s="90">
        <f aca="true" t="shared" si="188" ref="R497:R505">+P497-Q497</f>
        <v>0</v>
      </c>
      <c r="S497" s="103">
        <f aca="true" t="shared" si="189" ref="S497:S505">IF(Q497&lt;0,IF(R497=0,0,IF(OR(Q497=0,P497=0),"N.M.",IF(ABS(R497/Q497)&gt;=10,"N.M.",R497/(-Q497)))),IF(R497=0,0,IF(OR(Q497=0,P497=0),"N.M.",IF(ABS(R497/Q497)&gt;=10,"N.M.",R497/Q497))))</f>
        <v>0</v>
      </c>
      <c r="T497" s="104"/>
      <c r="U497" s="15">
        <v>-0.38</v>
      </c>
      <c r="V497" s="15">
        <v>0</v>
      </c>
      <c r="W497" s="90">
        <f aca="true" t="shared" si="190" ref="W497:W505">+U497-V497</f>
        <v>-0.38</v>
      </c>
      <c r="X497" s="103" t="str">
        <f aca="true" t="shared" si="191" ref="X497:X505">IF(V497&lt;0,IF(W497=0,0,IF(OR(V497=0,U497=0),"N.M.",IF(ABS(W497/V497)&gt;=10,"N.M.",W497/(-V497)))),IF(W497=0,0,IF(OR(V497=0,U497=0),"N.M.",IF(ABS(W497/V497)&gt;=10,"N.M.",W497/V497))))</f>
        <v>N.M.</v>
      </c>
    </row>
    <row r="498" spans="1:24" s="14" customFormat="1" ht="12.75" hidden="1" outlineLevel="2">
      <c r="A498" s="14" t="s">
        <v>1339</v>
      </c>
      <c r="B498" s="14" t="s">
        <v>1340</v>
      </c>
      <c r="C498" s="54" t="s">
        <v>97</v>
      </c>
      <c r="D498" s="15"/>
      <c r="E498" s="15"/>
      <c r="F498" s="15">
        <v>-96684.83</v>
      </c>
      <c r="G498" s="15">
        <v>-27904.48</v>
      </c>
      <c r="H498" s="90">
        <f t="shared" si="184"/>
        <v>-68780.35</v>
      </c>
      <c r="I498" s="103">
        <f t="shared" si="185"/>
        <v>-2.464849730222531</v>
      </c>
      <c r="J498" s="104"/>
      <c r="K498" s="15">
        <v>-434849.89</v>
      </c>
      <c r="L498" s="15">
        <v>-287101.06</v>
      </c>
      <c r="M498" s="90">
        <f t="shared" si="186"/>
        <v>-147748.83000000002</v>
      </c>
      <c r="N498" s="103">
        <f t="shared" si="187"/>
        <v>-0.5146230738402708</v>
      </c>
      <c r="O498" s="104"/>
      <c r="P498" s="15">
        <v>-140324.88</v>
      </c>
      <c r="Q498" s="15">
        <v>-93413.93000000001</v>
      </c>
      <c r="R498" s="90">
        <f t="shared" si="188"/>
        <v>-46910.95</v>
      </c>
      <c r="S498" s="103">
        <f t="shared" si="189"/>
        <v>-0.5021836678962119</v>
      </c>
      <c r="T498" s="104"/>
      <c r="U498" s="15">
        <v>-434849.89</v>
      </c>
      <c r="V498" s="15">
        <v>-287101.06</v>
      </c>
      <c r="W498" s="90">
        <f t="shared" si="190"/>
        <v>-147748.83000000002</v>
      </c>
      <c r="X498" s="103">
        <f t="shared" si="191"/>
        <v>-0.5146230738402708</v>
      </c>
    </row>
    <row r="499" spans="1:24" s="14" customFormat="1" ht="12.75" hidden="1" outlineLevel="2">
      <c r="A499" s="14" t="s">
        <v>1341</v>
      </c>
      <c r="B499" s="14" t="s">
        <v>1342</v>
      </c>
      <c r="C499" s="54" t="s">
        <v>98</v>
      </c>
      <c r="D499" s="15"/>
      <c r="E499" s="15"/>
      <c r="F499" s="15">
        <v>0</v>
      </c>
      <c r="G499" s="15">
        <v>-104.65</v>
      </c>
      <c r="H499" s="90">
        <f t="shared" si="184"/>
        <v>104.65</v>
      </c>
      <c r="I499" s="103" t="str">
        <f t="shared" si="185"/>
        <v>N.M.</v>
      </c>
      <c r="J499" s="104"/>
      <c r="K499" s="15">
        <v>-3254.75</v>
      </c>
      <c r="L499" s="15">
        <v>332183.86</v>
      </c>
      <c r="M499" s="90">
        <f t="shared" si="186"/>
        <v>-335438.61</v>
      </c>
      <c r="N499" s="103">
        <f t="shared" si="187"/>
        <v>-1.0097980377493356</v>
      </c>
      <c r="O499" s="104"/>
      <c r="P499" s="15">
        <v>-221.44</v>
      </c>
      <c r="Q499" s="15">
        <v>333235.35000000003</v>
      </c>
      <c r="R499" s="90">
        <f t="shared" si="188"/>
        <v>-333456.79000000004</v>
      </c>
      <c r="S499" s="103">
        <f t="shared" si="189"/>
        <v>-1.0006645153342826</v>
      </c>
      <c r="T499" s="104"/>
      <c r="U499" s="15">
        <v>-3254.75</v>
      </c>
      <c r="V499" s="15">
        <v>332183.86</v>
      </c>
      <c r="W499" s="90">
        <f t="shared" si="190"/>
        <v>-335438.61</v>
      </c>
      <c r="X499" s="103">
        <f t="shared" si="191"/>
        <v>-1.0097980377493356</v>
      </c>
    </row>
    <row r="500" spans="1:24" s="14" customFormat="1" ht="12.75" hidden="1" outlineLevel="2">
      <c r="A500" s="14" t="s">
        <v>1343</v>
      </c>
      <c r="B500" s="14" t="s">
        <v>1344</v>
      </c>
      <c r="C500" s="54" t="s">
        <v>99</v>
      </c>
      <c r="D500" s="15"/>
      <c r="E500" s="15"/>
      <c r="F500" s="15">
        <v>-59142.68</v>
      </c>
      <c r="G500" s="15">
        <v>-43054.93</v>
      </c>
      <c r="H500" s="90">
        <f t="shared" si="184"/>
        <v>-16087.75</v>
      </c>
      <c r="I500" s="103">
        <f t="shared" si="185"/>
        <v>-0.3736563966077752</v>
      </c>
      <c r="J500" s="104"/>
      <c r="K500" s="15">
        <v>-328858.88</v>
      </c>
      <c r="L500" s="15">
        <v>-314254.537</v>
      </c>
      <c r="M500" s="90">
        <f t="shared" si="186"/>
        <v>-14604.342999999993</v>
      </c>
      <c r="N500" s="103">
        <f t="shared" si="187"/>
        <v>-0.04647297423107687</v>
      </c>
      <c r="O500" s="104"/>
      <c r="P500" s="15">
        <v>-124582.76000000001</v>
      </c>
      <c r="Q500" s="15">
        <v>-68016.06</v>
      </c>
      <c r="R500" s="90">
        <f t="shared" si="188"/>
        <v>-56566.70000000001</v>
      </c>
      <c r="S500" s="103">
        <f t="shared" si="189"/>
        <v>-0.8316668151610077</v>
      </c>
      <c r="T500" s="104"/>
      <c r="U500" s="15">
        <v>-328858.88</v>
      </c>
      <c r="V500" s="15">
        <v>-314254.537</v>
      </c>
      <c r="W500" s="90">
        <f t="shared" si="190"/>
        <v>-14604.342999999993</v>
      </c>
      <c r="X500" s="103">
        <f t="shared" si="191"/>
        <v>-0.04647297423107687</v>
      </c>
    </row>
    <row r="501" spans="1:24" s="14" customFormat="1" ht="12.75" hidden="1" outlineLevel="2">
      <c r="A501" s="14" t="s">
        <v>1345</v>
      </c>
      <c r="B501" s="14" t="s">
        <v>1346</v>
      </c>
      <c r="C501" s="54" t="s">
        <v>100</v>
      </c>
      <c r="D501" s="15"/>
      <c r="E501" s="15"/>
      <c r="F501" s="15">
        <v>-3851.01</v>
      </c>
      <c r="G501" s="15">
        <v>-1338.73</v>
      </c>
      <c r="H501" s="90">
        <f t="shared" si="184"/>
        <v>-2512.28</v>
      </c>
      <c r="I501" s="103">
        <f t="shared" si="185"/>
        <v>-1.8766144032030359</v>
      </c>
      <c r="J501" s="104"/>
      <c r="K501" s="15">
        <v>-47652.36</v>
      </c>
      <c r="L501" s="15">
        <v>-78403.68000000001</v>
      </c>
      <c r="M501" s="90">
        <f t="shared" si="186"/>
        <v>30751.320000000007</v>
      </c>
      <c r="N501" s="103">
        <f t="shared" si="187"/>
        <v>0.39221781426586105</v>
      </c>
      <c r="O501" s="104"/>
      <c r="P501" s="15">
        <v>-10038.32</v>
      </c>
      <c r="Q501" s="15">
        <v>-5099.8</v>
      </c>
      <c r="R501" s="90">
        <f t="shared" si="188"/>
        <v>-4938.5199999999995</v>
      </c>
      <c r="S501" s="103">
        <f t="shared" si="189"/>
        <v>-0.9683752304011921</v>
      </c>
      <c r="T501" s="104"/>
      <c r="U501" s="15">
        <v>-47652.36</v>
      </c>
      <c r="V501" s="15">
        <v>-78403.68000000001</v>
      </c>
      <c r="W501" s="90">
        <f t="shared" si="190"/>
        <v>30751.320000000007</v>
      </c>
      <c r="X501" s="103">
        <f t="shared" si="191"/>
        <v>0.39221781426586105</v>
      </c>
    </row>
    <row r="502" spans="1:24" s="14" customFormat="1" ht="12.75" hidden="1" outlineLevel="2">
      <c r="A502" s="14" t="s">
        <v>1347</v>
      </c>
      <c r="B502" s="14" t="s">
        <v>1348</v>
      </c>
      <c r="C502" s="54" t="s">
        <v>101</v>
      </c>
      <c r="D502" s="15"/>
      <c r="E502" s="15"/>
      <c r="F502" s="15">
        <v>-39595.8</v>
      </c>
      <c r="G502" s="15">
        <v>-8553.22</v>
      </c>
      <c r="H502" s="90">
        <f t="shared" si="184"/>
        <v>-31042.58</v>
      </c>
      <c r="I502" s="103">
        <f t="shared" si="185"/>
        <v>-3.62934427034497</v>
      </c>
      <c r="J502" s="104"/>
      <c r="K502" s="15">
        <v>-113430.09</v>
      </c>
      <c r="L502" s="15">
        <v>-87115.7</v>
      </c>
      <c r="M502" s="90">
        <f t="shared" si="186"/>
        <v>-26314.39</v>
      </c>
      <c r="N502" s="103">
        <f t="shared" si="187"/>
        <v>-0.3020625444093315</v>
      </c>
      <c r="O502" s="104"/>
      <c r="P502" s="15">
        <v>-44774.090000000004</v>
      </c>
      <c r="Q502" s="15">
        <v>-12901.300000000001</v>
      </c>
      <c r="R502" s="90">
        <f t="shared" si="188"/>
        <v>-31872.79</v>
      </c>
      <c r="S502" s="103">
        <f t="shared" si="189"/>
        <v>-2.47050994860983</v>
      </c>
      <c r="T502" s="104"/>
      <c r="U502" s="15">
        <v>-113430.09</v>
      </c>
      <c r="V502" s="15">
        <v>-87115.7</v>
      </c>
      <c r="W502" s="90">
        <f t="shared" si="190"/>
        <v>-26314.39</v>
      </c>
      <c r="X502" s="103">
        <f t="shared" si="191"/>
        <v>-0.3020625444093315</v>
      </c>
    </row>
    <row r="503" spans="1:24" s="14" customFormat="1" ht="12.75" hidden="1" outlineLevel="2">
      <c r="A503" s="14" t="s">
        <v>1349</v>
      </c>
      <c r="B503" s="14" t="s">
        <v>1350</v>
      </c>
      <c r="C503" s="54" t="s">
        <v>102</v>
      </c>
      <c r="D503" s="15"/>
      <c r="E503" s="15"/>
      <c r="F503" s="15">
        <v>-0.02</v>
      </c>
      <c r="G503" s="15">
        <v>-11.26</v>
      </c>
      <c r="H503" s="90">
        <f t="shared" si="184"/>
        <v>11.24</v>
      </c>
      <c r="I503" s="103">
        <f t="shared" si="185"/>
        <v>0.9982238010657194</v>
      </c>
      <c r="J503" s="104"/>
      <c r="K503" s="15">
        <v>-0.25</v>
      </c>
      <c r="L503" s="15">
        <v>-4703.32</v>
      </c>
      <c r="M503" s="90">
        <f t="shared" si="186"/>
        <v>4703.07</v>
      </c>
      <c r="N503" s="103">
        <f t="shared" si="187"/>
        <v>0.9999468460576784</v>
      </c>
      <c r="O503" s="104"/>
      <c r="P503" s="15">
        <v>-0.02</v>
      </c>
      <c r="Q503" s="15">
        <v>-11.26</v>
      </c>
      <c r="R503" s="90">
        <f t="shared" si="188"/>
        <v>11.24</v>
      </c>
      <c r="S503" s="103">
        <f t="shared" si="189"/>
        <v>0.9982238010657194</v>
      </c>
      <c r="T503" s="104"/>
      <c r="U503" s="15">
        <v>-0.25</v>
      </c>
      <c r="V503" s="15">
        <v>-4703.32</v>
      </c>
      <c r="W503" s="90">
        <f t="shared" si="190"/>
        <v>4703.07</v>
      </c>
      <c r="X503" s="103">
        <f t="shared" si="191"/>
        <v>0.9999468460576784</v>
      </c>
    </row>
    <row r="504" spans="1:24" s="14" customFormat="1" ht="12.75" hidden="1" outlineLevel="2">
      <c r="A504" s="14" t="s">
        <v>1351</v>
      </c>
      <c r="B504" s="14" t="s">
        <v>1352</v>
      </c>
      <c r="C504" s="54" t="s">
        <v>103</v>
      </c>
      <c r="D504" s="15"/>
      <c r="E504" s="15"/>
      <c r="F504" s="15">
        <v>0</v>
      </c>
      <c r="G504" s="15">
        <v>-16.89</v>
      </c>
      <c r="H504" s="90">
        <f t="shared" si="184"/>
        <v>16.89</v>
      </c>
      <c r="I504" s="103" t="str">
        <f t="shared" si="185"/>
        <v>N.M.</v>
      </c>
      <c r="J504" s="104"/>
      <c r="K504" s="15">
        <v>-39.42</v>
      </c>
      <c r="L504" s="15">
        <v>-617.22</v>
      </c>
      <c r="M504" s="90">
        <f t="shared" si="186"/>
        <v>577.8000000000001</v>
      </c>
      <c r="N504" s="103">
        <f t="shared" si="187"/>
        <v>0.936132983377078</v>
      </c>
      <c r="O504" s="104"/>
      <c r="P504" s="15">
        <v>0</v>
      </c>
      <c r="Q504" s="15">
        <v>-16.89</v>
      </c>
      <c r="R504" s="90">
        <f t="shared" si="188"/>
        <v>16.89</v>
      </c>
      <c r="S504" s="103" t="str">
        <f t="shared" si="189"/>
        <v>N.M.</v>
      </c>
      <c r="T504" s="104"/>
      <c r="U504" s="15">
        <v>-39.42</v>
      </c>
      <c r="V504" s="15">
        <v>-617.22</v>
      </c>
      <c r="W504" s="90">
        <f t="shared" si="190"/>
        <v>577.8000000000001</v>
      </c>
      <c r="X504" s="103">
        <f t="shared" si="191"/>
        <v>0.936132983377078</v>
      </c>
    </row>
    <row r="505" spans="1:24" s="14" customFormat="1" ht="12.75" hidden="1" outlineLevel="2">
      <c r="A505" s="14" t="s">
        <v>1353</v>
      </c>
      <c r="B505" s="14" t="s">
        <v>1354</v>
      </c>
      <c r="C505" s="54" t="s">
        <v>104</v>
      </c>
      <c r="D505" s="15"/>
      <c r="E505" s="15"/>
      <c r="F505" s="15">
        <v>0</v>
      </c>
      <c r="G505" s="15">
        <v>-482</v>
      </c>
      <c r="H505" s="90">
        <f t="shared" si="184"/>
        <v>482</v>
      </c>
      <c r="I505" s="103" t="str">
        <f t="shared" si="185"/>
        <v>N.M.</v>
      </c>
      <c r="J505" s="104"/>
      <c r="K505" s="15">
        <v>0</v>
      </c>
      <c r="L505" s="15">
        <v>-535.77</v>
      </c>
      <c r="M505" s="90">
        <f t="shared" si="186"/>
        <v>535.77</v>
      </c>
      <c r="N505" s="103" t="str">
        <f t="shared" si="187"/>
        <v>N.M.</v>
      </c>
      <c r="O505" s="104"/>
      <c r="P505" s="15">
        <v>0</v>
      </c>
      <c r="Q505" s="15">
        <v>-482</v>
      </c>
      <c r="R505" s="90">
        <f t="shared" si="188"/>
        <v>482</v>
      </c>
      <c r="S505" s="103" t="str">
        <f t="shared" si="189"/>
        <v>N.M.</v>
      </c>
      <c r="T505" s="104"/>
      <c r="U505" s="15">
        <v>0</v>
      </c>
      <c r="V505" s="15">
        <v>-535.77</v>
      </c>
      <c r="W505" s="90">
        <f t="shared" si="190"/>
        <v>535.77</v>
      </c>
      <c r="X505" s="103" t="str">
        <f t="shared" si="191"/>
        <v>N.M.</v>
      </c>
    </row>
    <row r="506" spans="1:24" s="13" customFormat="1" ht="12.75" hidden="1" outlineLevel="1">
      <c r="A506" s="1" t="s">
        <v>382</v>
      </c>
      <c r="C506" s="79" t="s">
        <v>341</v>
      </c>
      <c r="D506" s="29"/>
      <c r="E506" s="29"/>
      <c r="F506" s="17">
        <v>-199274.34</v>
      </c>
      <c r="G506" s="17">
        <v>-81466.15999999999</v>
      </c>
      <c r="H506" s="35">
        <f>+F506-G506</f>
        <v>-117808.18000000001</v>
      </c>
      <c r="I506" s="95">
        <f>IF(G506&lt;0,IF(H506=0,0,IF(OR(G506=0,F506=0),"N.M.",IF(ABS(H506/G506)&gt;=10,"N.M.",H506/(-G506)))),IF(H506=0,0,IF(OR(G506=0,F506=0),"N.M.",IF(ABS(H506/G506)&gt;=10,"N.M.",H506/G506))))</f>
        <v>-1.4460995829433967</v>
      </c>
      <c r="J506" s="115"/>
      <c r="K506" s="17">
        <v>-928086.02</v>
      </c>
      <c r="L506" s="17">
        <v>-440547.427</v>
      </c>
      <c r="M506" s="35">
        <f>+K506-L506</f>
        <v>-487538.593</v>
      </c>
      <c r="N506" s="95">
        <f>IF(L506&lt;0,IF(M506=0,0,IF(OR(L506=0,K506=0),"N.M.",IF(ABS(M506/L506)&gt;=10,"N.M.",M506/(-L506)))),IF(M506=0,0,IF(OR(L506=0,K506=0),"N.M.",IF(ABS(M506/L506)&gt;=10,"N.M.",M506/L506))))</f>
        <v>-1.1066653965499156</v>
      </c>
      <c r="O506" s="115"/>
      <c r="P506" s="17">
        <v>-319941.51000000007</v>
      </c>
      <c r="Q506" s="17">
        <v>153294.11000000004</v>
      </c>
      <c r="R506" s="35">
        <f>+P506-Q506</f>
        <v>-473235.6200000001</v>
      </c>
      <c r="S506" s="95">
        <f>IF(Q506&lt;0,IF(R506=0,0,IF(OR(Q506=0,P506=0),"N.M.",IF(ABS(R506/Q506)&gt;=10,"N.M.",R506/(-Q506)))),IF(R506=0,0,IF(OR(Q506=0,P506=0),"N.M.",IF(ABS(R506/Q506)&gt;=10,"N.M.",R506/Q506))))</f>
        <v>-3.087108956762918</v>
      </c>
      <c r="T506" s="115"/>
      <c r="U506" s="17">
        <v>-928086.02</v>
      </c>
      <c r="V506" s="17">
        <v>-440547.427</v>
      </c>
      <c r="W506" s="35">
        <f>+U506-V506</f>
        <v>-487538.593</v>
      </c>
      <c r="X506" s="95">
        <f>IF(V506&lt;0,IF(W506=0,0,IF(OR(V506=0,U506=0),"N.M.",IF(ABS(W506/V506)&gt;=10,"N.M.",W506/(-V506)))),IF(W506=0,0,IF(OR(V506=0,U506=0),"N.M.",IF(ABS(W506/V506)&gt;=10,"N.M.",W506/V506))))</f>
        <v>-1.1066653965499156</v>
      </c>
    </row>
    <row r="507" spans="1:24" s="13" customFormat="1" ht="12.75" collapsed="1">
      <c r="A507" s="13" t="s">
        <v>346</v>
      </c>
      <c r="C507" s="52" t="s">
        <v>241</v>
      </c>
      <c r="D507" s="29"/>
      <c r="E507" s="29"/>
      <c r="F507" s="29">
        <v>-203987.34</v>
      </c>
      <c r="G507" s="29">
        <v>-86190.16</v>
      </c>
      <c r="H507" s="29">
        <f>+F507-G507</f>
        <v>-117797.18</v>
      </c>
      <c r="I507" s="98">
        <f>IF(G507&lt;0,IF(H507=0,0,IF(OR(G507=0,F507=0),"N.M.",IF(ABS(H507/G507)&gt;=10,"N.M.",H507/(-G507)))),IF(H507=0,0,IF(OR(G507=0,F507=0),"N.M.",IF(ABS(H507/G507)&gt;=10,"N.M.",H507/G507))))</f>
        <v>-1.366712627056267</v>
      </c>
      <c r="J507" s="115"/>
      <c r="K507" s="29">
        <v>-984686.02</v>
      </c>
      <c r="L507" s="29">
        <v>-499400.56700000004</v>
      </c>
      <c r="M507" s="29">
        <f>+K507-L507</f>
        <v>-485285.453</v>
      </c>
      <c r="N507" s="98">
        <f>IF(L507&lt;0,IF(M507=0,0,IF(OR(L507=0,K507=0),"N.M.",IF(ABS(M507/L507)&gt;=10,"N.M.",M507/(-L507)))),IF(M507=0,0,IF(OR(L507=0,K507=0),"N.M.",IF(ABS(M507/L507)&gt;=10,"N.M.",M507/L507))))</f>
        <v>-0.9717358871160432</v>
      </c>
      <c r="O507" s="115"/>
      <c r="P507" s="29">
        <v>-334088.51</v>
      </c>
      <c r="Q507" s="29">
        <v>138983.11000000002</v>
      </c>
      <c r="R507" s="29">
        <f>+P507-Q507</f>
        <v>-473071.62</v>
      </c>
      <c r="S507" s="98">
        <f>IF(Q507&lt;0,IF(R507=0,0,IF(OR(Q507=0,P507=0),"N.M.",IF(ABS(R507/Q507)&gt;=10,"N.M.",R507/(-Q507)))),IF(R507=0,0,IF(OR(Q507=0,P507=0),"N.M.",IF(ABS(R507/Q507)&gt;=10,"N.M.",R507/Q507))))</f>
        <v>-3.4038065488677</v>
      </c>
      <c r="T507" s="115"/>
      <c r="U507" s="29">
        <v>-984686.02</v>
      </c>
      <c r="V507" s="29">
        <v>-499400.56700000004</v>
      </c>
      <c r="W507" s="29">
        <f>+U507-V507</f>
        <v>-485285.453</v>
      </c>
      <c r="X507" s="98">
        <f>IF(V507&lt;0,IF(W507=0,0,IF(OR(V507=0,U507=0),"N.M.",IF(ABS(W507/V507)&gt;=10,"N.M.",W507/(-V507)))),IF(W507=0,0,IF(OR(V507=0,U507=0),"N.M.",IF(ABS(W507/V507)&gt;=10,"N.M.",W507/V507))))</f>
        <v>-0.9717358871160432</v>
      </c>
    </row>
    <row r="508" spans="3:24" s="13" customFormat="1" ht="0.75" customHeight="1" hidden="1" outlineLevel="1">
      <c r="C508" s="52"/>
      <c r="D508" s="29"/>
      <c r="E508" s="29"/>
      <c r="F508" s="29"/>
      <c r="G508" s="29"/>
      <c r="H508" s="29"/>
      <c r="I508" s="98"/>
      <c r="J508" s="115"/>
      <c r="K508" s="29"/>
      <c r="L508" s="29"/>
      <c r="M508" s="29"/>
      <c r="N508" s="98"/>
      <c r="O508" s="115"/>
      <c r="P508" s="29"/>
      <c r="Q508" s="29"/>
      <c r="R508" s="29"/>
      <c r="S508" s="98"/>
      <c r="T508" s="115"/>
      <c r="U508" s="29"/>
      <c r="V508" s="29"/>
      <c r="W508" s="29"/>
      <c r="X508" s="98"/>
    </row>
    <row r="509" spans="1:24" s="14" customFormat="1" ht="12.75" hidden="1" outlineLevel="2">
      <c r="A509" s="14" t="s">
        <v>1355</v>
      </c>
      <c r="B509" s="14" t="s">
        <v>1356</v>
      </c>
      <c r="C509" s="54" t="s">
        <v>105</v>
      </c>
      <c r="D509" s="15"/>
      <c r="E509" s="15"/>
      <c r="F509" s="15">
        <v>0</v>
      </c>
      <c r="G509" s="15">
        <v>0</v>
      </c>
      <c r="H509" s="90">
        <f>+F509-G509</f>
        <v>0</v>
      </c>
      <c r="I509" s="103">
        <f aca="true" t="shared" si="192" ref="I509:I520">IF(G509&lt;0,IF(H509=0,0,IF(OR(G509=0,F509=0),"N.M.",IF(ABS(H509/G509)&gt;=10,"N.M.",H509/(-G509)))),IF(H509=0,0,IF(OR(G509=0,F509=0),"N.M.",IF(ABS(H509/G509)&gt;=10,"N.M.",H509/G509))))</f>
        <v>0</v>
      </c>
      <c r="J509" s="104"/>
      <c r="K509" s="15">
        <v>0</v>
      </c>
      <c r="L509" s="15">
        <v>23379.4</v>
      </c>
      <c r="M509" s="90">
        <f>+K509-L509</f>
        <v>-23379.4</v>
      </c>
      <c r="N509" s="103" t="str">
        <f aca="true" t="shared" si="193" ref="N509:N520">IF(L509&lt;0,IF(M509=0,0,IF(OR(L509=0,K509=0),"N.M.",IF(ABS(M509/L509)&gt;=10,"N.M.",M509/(-L509)))),IF(M509=0,0,IF(OR(L509=0,K509=0),"N.M.",IF(ABS(M509/L509)&gt;=10,"N.M.",M509/L509))))</f>
        <v>N.M.</v>
      </c>
      <c r="O509" s="104"/>
      <c r="P509" s="15">
        <v>0</v>
      </c>
      <c r="Q509" s="15">
        <v>23379.4</v>
      </c>
      <c r="R509" s="90">
        <f>+P509-Q509</f>
        <v>-23379.4</v>
      </c>
      <c r="S509" s="103" t="str">
        <f aca="true" t="shared" si="194" ref="S509:S520">IF(Q509&lt;0,IF(R509=0,0,IF(OR(Q509=0,P509=0),"N.M.",IF(ABS(R509/Q509)&gt;=10,"N.M.",R509/(-Q509)))),IF(R509=0,0,IF(OR(Q509=0,P509=0),"N.M.",IF(ABS(R509/Q509)&gt;=10,"N.M.",R509/Q509))))</f>
        <v>N.M.</v>
      </c>
      <c r="T509" s="104"/>
      <c r="U509" s="15">
        <v>0</v>
      </c>
      <c r="V509" s="15">
        <v>23379.4</v>
      </c>
      <c r="W509" s="90">
        <f>+U509-V509</f>
        <v>-23379.4</v>
      </c>
      <c r="X509" s="103" t="str">
        <f aca="true" t="shared" si="195" ref="X509:X520">IF(V509&lt;0,IF(W509=0,0,IF(OR(V509=0,U509=0),"N.M.",IF(ABS(W509/V509)&gt;=10,"N.M.",W509/(-V509)))),IF(W509=0,0,IF(OR(V509=0,U509=0),"N.M.",IF(ABS(W509/V509)&gt;=10,"N.M.",W509/V509))))</f>
        <v>N.M.</v>
      </c>
    </row>
    <row r="510" spans="1:24" s="14" customFormat="1" ht="12.75" hidden="1" outlineLevel="2">
      <c r="A510" s="14" t="s">
        <v>1357</v>
      </c>
      <c r="B510" s="14" t="s">
        <v>1358</v>
      </c>
      <c r="C510" s="54" t="s">
        <v>106</v>
      </c>
      <c r="D510" s="15"/>
      <c r="E510" s="15"/>
      <c r="F510" s="15">
        <v>0</v>
      </c>
      <c r="G510" s="15">
        <v>944.15</v>
      </c>
      <c r="H510" s="90">
        <f>+F510-G510</f>
        <v>-944.15</v>
      </c>
      <c r="I510" s="103" t="str">
        <f t="shared" si="192"/>
        <v>N.M.</v>
      </c>
      <c r="J510" s="104"/>
      <c r="K510" s="15">
        <v>-5615.29</v>
      </c>
      <c r="L510" s="15">
        <v>-15928.58</v>
      </c>
      <c r="M510" s="90">
        <f>+K510-L510</f>
        <v>10313.29</v>
      </c>
      <c r="N510" s="103">
        <f t="shared" si="193"/>
        <v>0.6474707726614677</v>
      </c>
      <c r="O510" s="104"/>
      <c r="P510" s="15">
        <v>-5615.29</v>
      </c>
      <c r="Q510" s="15">
        <v>-12088.45</v>
      </c>
      <c r="R510" s="90">
        <f>+P510-Q510</f>
        <v>6473.160000000001</v>
      </c>
      <c r="S510" s="103">
        <f t="shared" si="194"/>
        <v>0.5354830437318266</v>
      </c>
      <c r="T510" s="104"/>
      <c r="U510" s="15">
        <v>-5615.29</v>
      </c>
      <c r="V510" s="15">
        <v>-15928.58</v>
      </c>
      <c r="W510" s="90">
        <f>+U510-V510</f>
        <v>10313.29</v>
      </c>
      <c r="X510" s="103">
        <f t="shared" si="195"/>
        <v>0.6474707726614677</v>
      </c>
    </row>
    <row r="511" spans="1:24" s="14" customFormat="1" ht="12.75" hidden="1" outlineLevel="2">
      <c r="A511" s="14" t="s">
        <v>1359</v>
      </c>
      <c r="B511" s="14" t="s">
        <v>1360</v>
      </c>
      <c r="C511" s="54" t="s">
        <v>106</v>
      </c>
      <c r="D511" s="15"/>
      <c r="E511" s="15"/>
      <c r="F511" s="15">
        <v>-2389.9500000000003</v>
      </c>
      <c r="G511" s="15">
        <v>0</v>
      </c>
      <c r="H511" s="90">
        <f>+F511-G511</f>
        <v>-2389.9500000000003</v>
      </c>
      <c r="I511" s="103" t="str">
        <f t="shared" si="192"/>
        <v>N.M.</v>
      </c>
      <c r="J511" s="104"/>
      <c r="K511" s="15">
        <v>-105504.97</v>
      </c>
      <c r="L511" s="15">
        <v>0</v>
      </c>
      <c r="M511" s="90">
        <f>+K511-L511</f>
        <v>-105504.97</v>
      </c>
      <c r="N511" s="103" t="str">
        <f t="shared" si="193"/>
        <v>N.M.</v>
      </c>
      <c r="O511" s="104"/>
      <c r="P511" s="15">
        <v>-34966.63</v>
      </c>
      <c r="Q511" s="15">
        <v>0</v>
      </c>
      <c r="R511" s="90">
        <f>+P511-Q511</f>
        <v>-34966.63</v>
      </c>
      <c r="S511" s="103" t="str">
        <f t="shared" si="194"/>
        <v>N.M.</v>
      </c>
      <c r="T511" s="104"/>
      <c r="U511" s="15">
        <v>-105504.97</v>
      </c>
      <c r="V511" s="15">
        <v>0</v>
      </c>
      <c r="W511" s="90">
        <f>+U511-V511</f>
        <v>-105504.97</v>
      </c>
      <c r="X511" s="103" t="str">
        <f t="shared" si="195"/>
        <v>N.M.</v>
      </c>
    </row>
    <row r="512" spans="1:24" s="30" customFormat="1" ht="12.75" hidden="1" outlineLevel="1">
      <c r="A512" s="1" t="s">
        <v>378</v>
      </c>
      <c r="B512" s="31"/>
      <c r="C512" s="78" t="s">
        <v>342</v>
      </c>
      <c r="D512" s="33"/>
      <c r="E512" s="33"/>
      <c r="F512" s="17">
        <v>-2389.9500000000003</v>
      </c>
      <c r="G512" s="17">
        <v>944.15</v>
      </c>
      <c r="H512" s="35">
        <f aca="true" t="shared" si="196" ref="H512:H520">+F512-G512</f>
        <v>-3334.1000000000004</v>
      </c>
      <c r="I512" s="95">
        <f t="shared" si="192"/>
        <v>-3.5313244717470744</v>
      </c>
      <c r="J512" s="116"/>
      <c r="K512" s="17">
        <v>-111120.26</v>
      </c>
      <c r="L512" s="17">
        <v>7450.8200000000015</v>
      </c>
      <c r="M512" s="35">
        <f aca="true" t="shared" si="197" ref="M512:M520">+K512-L512</f>
        <v>-118571.08</v>
      </c>
      <c r="N512" s="95" t="str">
        <f t="shared" si="193"/>
        <v>N.M.</v>
      </c>
      <c r="O512" s="116"/>
      <c r="P512" s="17">
        <v>-40581.92</v>
      </c>
      <c r="Q512" s="17">
        <v>11290.95</v>
      </c>
      <c r="R512" s="35">
        <f aca="true" t="shared" si="198" ref="R512:R520">+P512-Q512</f>
        <v>-51872.869999999995</v>
      </c>
      <c r="S512" s="95">
        <f t="shared" si="194"/>
        <v>-4.59419889380433</v>
      </c>
      <c r="T512" s="116"/>
      <c r="U512" s="17">
        <v>-111120.26</v>
      </c>
      <c r="V512" s="17">
        <v>7450.8200000000015</v>
      </c>
      <c r="W512" s="35">
        <f aca="true" t="shared" si="199" ref="W512:W520">+U512-V512</f>
        <v>-118571.08</v>
      </c>
      <c r="X512" s="95" t="str">
        <f t="shared" si="195"/>
        <v>N.M.</v>
      </c>
    </row>
    <row r="513" spans="1:24" s="30" customFormat="1" ht="12.75" hidden="1" outlineLevel="1">
      <c r="A513" s="77" t="s">
        <v>377</v>
      </c>
      <c r="B513" s="31"/>
      <c r="C513" s="78" t="s">
        <v>343</v>
      </c>
      <c r="D513" s="33"/>
      <c r="E513" s="33"/>
      <c r="F513" s="17">
        <v>0</v>
      </c>
      <c r="G513" s="17">
        <v>0</v>
      </c>
      <c r="H513" s="35">
        <f t="shared" si="196"/>
        <v>0</v>
      </c>
      <c r="I513" s="95">
        <f t="shared" si="192"/>
        <v>0</v>
      </c>
      <c r="J513" s="116"/>
      <c r="K513" s="17">
        <v>0</v>
      </c>
      <c r="L513" s="17">
        <v>0</v>
      </c>
      <c r="M513" s="35">
        <f t="shared" si="197"/>
        <v>0</v>
      </c>
      <c r="N513" s="95">
        <f t="shared" si="193"/>
        <v>0</v>
      </c>
      <c r="O513" s="116"/>
      <c r="P513" s="17">
        <v>0</v>
      </c>
      <c r="Q513" s="17">
        <v>0</v>
      </c>
      <c r="R513" s="35">
        <f t="shared" si="198"/>
        <v>0</v>
      </c>
      <c r="S513" s="95">
        <f t="shared" si="194"/>
        <v>0</v>
      </c>
      <c r="T513" s="116"/>
      <c r="U513" s="17">
        <v>0</v>
      </c>
      <c r="V513" s="17">
        <v>0</v>
      </c>
      <c r="W513" s="35">
        <f t="shared" si="199"/>
        <v>0</v>
      </c>
      <c r="X513" s="95">
        <f t="shared" si="195"/>
        <v>0</v>
      </c>
    </row>
    <row r="514" spans="1:24" s="30" customFormat="1" ht="12.75" hidden="1" outlineLevel="1">
      <c r="A514" s="77" t="s">
        <v>376</v>
      </c>
      <c r="B514" s="31"/>
      <c r="C514" s="78" t="s">
        <v>344</v>
      </c>
      <c r="D514" s="33"/>
      <c r="E514" s="33"/>
      <c r="F514" s="17">
        <v>0</v>
      </c>
      <c r="G514" s="17">
        <v>0</v>
      </c>
      <c r="H514" s="35">
        <f t="shared" si="196"/>
        <v>0</v>
      </c>
      <c r="I514" s="95">
        <f t="shared" si="192"/>
        <v>0</v>
      </c>
      <c r="J514" s="116"/>
      <c r="K514" s="17">
        <v>0</v>
      </c>
      <c r="L514" s="17">
        <v>0</v>
      </c>
      <c r="M514" s="35">
        <f t="shared" si="197"/>
        <v>0</v>
      </c>
      <c r="N514" s="95">
        <f t="shared" si="193"/>
        <v>0</v>
      </c>
      <c r="O514" s="116"/>
      <c r="P514" s="17">
        <v>0</v>
      </c>
      <c r="Q514" s="17">
        <v>0</v>
      </c>
      <c r="R514" s="35">
        <f t="shared" si="198"/>
        <v>0</v>
      </c>
      <c r="S514" s="95">
        <f t="shared" si="194"/>
        <v>0</v>
      </c>
      <c r="T514" s="116"/>
      <c r="U514" s="17">
        <v>0</v>
      </c>
      <c r="V514" s="17">
        <v>0</v>
      </c>
      <c r="W514" s="35">
        <f t="shared" si="199"/>
        <v>0</v>
      </c>
      <c r="X514" s="95">
        <f t="shared" si="195"/>
        <v>0</v>
      </c>
    </row>
    <row r="515" spans="1:24" s="14" customFormat="1" ht="12.75" hidden="1" outlineLevel="2">
      <c r="A515" s="14" t="s">
        <v>1361</v>
      </c>
      <c r="B515" s="14" t="s">
        <v>1362</v>
      </c>
      <c r="C515" s="54" t="s">
        <v>107</v>
      </c>
      <c r="D515" s="15"/>
      <c r="E515" s="15"/>
      <c r="F515" s="15">
        <v>-14573.69</v>
      </c>
      <c r="G515" s="15">
        <v>5640.29</v>
      </c>
      <c r="H515" s="90">
        <f>+F515-G515</f>
        <v>-20213.98</v>
      </c>
      <c r="I515" s="103">
        <f t="shared" si="192"/>
        <v>-3.583854730873767</v>
      </c>
      <c r="J515" s="104"/>
      <c r="K515" s="15">
        <v>-680698.73</v>
      </c>
      <c r="L515" s="15">
        <v>82404.59</v>
      </c>
      <c r="M515" s="90">
        <f>+K515-L515</f>
        <v>-763103.32</v>
      </c>
      <c r="N515" s="103">
        <f t="shared" si="193"/>
        <v>-9.26044677851076</v>
      </c>
      <c r="O515" s="104"/>
      <c r="P515" s="15">
        <v>-252613.99000000002</v>
      </c>
      <c r="Q515" s="15">
        <v>108316.90000000001</v>
      </c>
      <c r="R515" s="90">
        <f>+P515-Q515</f>
        <v>-360930.89</v>
      </c>
      <c r="S515" s="103">
        <f t="shared" si="194"/>
        <v>-3.3321752191947884</v>
      </c>
      <c r="T515" s="104"/>
      <c r="U515" s="15">
        <v>-680698.73</v>
      </c>
      <c r="V515" s="15">
        <v>82404.59</v>
      </c>
      <c r="W515" s="90">
        <f>+U515-V515</f>
        <v>-763103.32</v>
      </c>
      <c r="X515" s="103">
        <f t="shared" si="195"/>
        <v>-9.26044677851076</v>
      </c>
    </row>
    <row r="516" spans="1:24" s="14" customFormat="1" ht="12.75" hidden="1" outlineLevel="2">
      <c r="A516" s="14" t="s">
        <v>1363</v>
      </c>
      <c r="B516" s="14" t="s">
        <v>1364</v>
      </c>
      <c r="C516" s="54" t="s">
        <v>108</v>
      </c>
      <c r="D516" s="15"/>
      <c r="E516" s="15"/>
      <c r="F516" s="15">
        <v>-17736.49</v>
      </c>
      <c r="G516" s="15">
        <v>-654.15</v>
      </c>
      <c r="H516" s="90">
        <f>+F516-G516</f>
        <v>-17082.34</v>
      </c>
      <c r="I516" s="103" t="str">
        <f t="shared" si="192"/>
        <v>N.M.</v>
      </c>
      <c r="J516" s="104"/>
      <c r="K516" s="15">
        <v>-62448.64</v>
      </c>
      <c r="L516" s="15">
        <v>-314215.3</v>
      </c>
      <c r="M516" s="90">
        <f>+K516-L516</f>
        <v>251766.65999999997</v>
      </c>
      <c r="N516" s="103">
        <f t="shared" si="193"/>
        <v>0.801255253961217</v>
      </c>
      <c r="O516" s="104"/>
      <c r="P516" s="15">
        <v>-29747.79</v>
      </c>
      <c r="Q516" s="15">
        <v>-215222.35</v>
      </c>
      <c r="R516" s="90">
        <f>+P516-Q516</f>
        <v>185474.56</v>
      </c>
      <c r="S516" s="103">
        <f t="shared" si="194"/>
        <v>0.8617811300731545</v>
      </c>
      <c r="T516" s="104"/>
      <c r="U516" s="15">
        <v>-62448.64</v>
      </c>
      <c r="V516" s="15">
        <v>-314215.3</v>
      </c>
      <c r="W516" s="90">
        <f>+U516-V516</f>
        <v>251766.65999999997</v>
      </c>
      <c r="X516" s="103">
        <f t="shared" si="195"/>
        <v>0.801255253961217</v>
      </c>
    </row>
    <row r="517" spans="1:24" s="14" customFormat="1" ht="12.75" hidden="1" outlineLevel="2">
      <c r="A517" s="14" t="s">
        <v>1365</v>
      </c>
      <c r="B517" s="14" t="s">
        <v>1366</v>
      </c>
      <c r="C517" s="54" t="s">
        <v>109</v>
      </c>
      <c r="D517" s="15"/>
      <c r="E517" s="15"/>
      <c r="F517" s="15">
        <v>46379.36</v>
      </c>
      <c r="G517" s="15">
        <v>4939.900000000001</v>
      </c>
      <c r="H517" s="90">
        <f>+F517-G517</f>
        <v>41439.46</v>
      </c>
      <c r="I517" s="103">
        <f t="shared" si="192"/>
        <v>8.388724468106641</v>
      </c>
      <c r="J517" s="104"/>
      <c r="K517" s="15">
        <v>261856.18</v>
      </c>
      <c r="L517" s="15">
        <v>372893.85000000003</v>
      </c>
      <c r="M517" s="90">
        <f>+K517-L517</f>
        <v>-111037.67000000004</v>
      </c>
      <c r="N517" s="103">
        <f t="shared" si="193"/>
        <v>-0.2977728648514853</v>
      </c>
      <c r="O517" s="104"/>
      <c r="P517" s="15">
        <v>147120.93</v>
      </c>
      <c r="Q517" s="15">
        <v>118731.55</v>
      </c>
      <c r="R517" s="90">
        <f>+P517-Q517</f>
        <v>28389.37999999999</v>
      </c>
      <c r="S517" s="103">
        <f t="shared" si="194"/>
        <v>0.23910561261939214</v>
      </c>
      <c r="T517" s="104"/>
      <c r="U517" s="15">
        <v>261856.18</v>
      </c>
      <c r="V517" s="15">
        <v>372893.85000000003</v>
      </c>
      <c r="W517" s="90">
        <f>+U517-V517</f>
        <v>-111037.67000000004</v>
      </c>
      <c r="X517" s="103">
        <f t="shared" si="195"/>
        <v>-0.2977728648514853</v>
      </c>
    </row>
    <row r="518" spans="1:24" s="30" customFormat="1" ht="12.75" hidden="1" outlineLevel="1">
      <c r="A518" s="77" t="s">
        <v>375</v>
      </c>
      <c r="B518" s="31"/>
      <c r="C518" s="78" t="s">
        <v>366</v>
      </c>
      <c r="D518" s="33"/>
      <c r="E518" s="33"/>
      <c r="F518" s="17">
        <v>14069.18</v>
      </c>
      <c r="G518" s="17">
        <v>9926.04</v>
      </c>
      <c r="H518" s="35">
        <f t="shared" si="196"/>
        <v>4143.139999999999</v>
      </c>
      <c r="I518" s="95">
        <f t="shared" si="192"/>
        <v>0.4174010985246885</v>
      </c>
      <c r="J518" s="116"/>
      <c r="K518" s="17">
        <v>-481291.19</v>
      </c>
      <c r="L518" s="17">
        <v>141083.14000000004</v>
      </c>
      <c r="M518" s="35">
        <f t="shared" si="197"/>
        <v>-622374.3300000001</v>
      </c>
      <c r="N518" s="95">
        <f t="shared" si="193"/>
        <v>-4.411401178057136</v>
      </c>
      <c r="O518" s="116"/>
      <c r="P518" s="17">
        <v>-135240.85000000003</v>
      </c>
      <c r="Q518" s="17">
        <v>11826.100000000006</v>
      </c>
      <c r="R518" s="35">
        <f t="shared" si="198"/>
        <v>-147066.95000000004</v>
      </c>
      <c r="S518" s="95" t="str">
        <f t="shared" si="194"/>
        <v>N.M.</v>
      </c>
      <c r="T518" s="116"/>
      <c r="U518" s="17">
        <v>-481291.19</v>
      </c>
      <c r="V518" s="17">
        <v>141083.14000000004</v>
      </c>
      <c r="W518" s="35">
        <f t="shared" si="199"/>
        <v>-622374.3300000001</v>
      </c>
      <c r="X518" s="95">
        <f t="shared" si="195"/>
        <v>-4.411401178057136</v>
      </c>
    </row>
    <row r="519" spans="1:24" s="13" customFormat="1" ht="12.75" collapsed="1">
      <c r="A519" s="13" t="s">
        <v>347</v>
      </c>
      <c r="C519" s="52" t="s">
        <v>242</v>
      </c>
      <c r="D519" s="29"/>
      <c r="E519" s="29"/>
      <c r="F519" s="129">
        <v>11679.23</v>
      </c>
      <c r="G519" s="129">
        <v>10870.19</v>
      </c>
      <c r="H519" s="129">
        <f t="shared" si="196"/>
        <v>809.039999999999</v>
      </c>
      <c r="I519" s="99">
        <f t="shared" si="192"/>
        <v>0.07442740191293795</v>
      </c>
      <c r="J519" s="115"/>
      <c r="K519" s="129">
        <v>-592411.45</v>
      </c>
      <c r="L519" s="129">
        <v>148533.96000000002</v>
      </c>
      <c r="M519" s="129">
        <f t="shared" si="197"/>
        <v>-740945.4099999999</v>
      </c>
      <c r="N519" s="99">
        <f t="shared" si="193"/>
        <v>-4.988390601045039</v>
      </c>
      <c r="O519" s="115"/>
      <c r="P519" s="129">
        <v>-175822.77000000002</v>
      </c>
      <c r="Q519" s="129">
        <v>23117.050000000003</v>
      </c>
      <c r="R519" s="129">
        <f t="shared" si="198"/>
        <v>-198939.82</v>
      </c>
      <c r="S519" s="99">
        <f t="shared" si="194"/>
        <v>-8.60576154829444</v>
      </c>
      <c r="T519" s="115"/>
      <c r="U519" s="129">
        <v>-592411.45</v>
      </c>
      <c r="V519" s="129">
        <v>148533.96000000002</v>
      </c>
      <c r="W519" s="129">
        <f t="shared" si="199"/>
        <v>-740945.4099999999</v>
      </c>
      <c r="X519" s="99">
        <f t="shared" si="195"/>
        <v>-4.988390601045039</v>
      </c>
    </row>
    <row r="520" spans="1:24" s="1" customFormat="1" ht="12.75">
      <c r="A520" s="32" t="s">
        <v>200</v>
      </c>
      <c r="C520" s="51" t="s">
        <v>365</v>
      </c>
      <c r="D520" s="29"/>
      <c r="E520" s="29"/>
      <c r="F520" s="29">
        <v>111129.77</v>
      </c>
      <c r="G520" s="29">
        <v>49556.689999999995</v>
      </c>
      <c r="H520" s="29">
        <f t="shared" si="196"/>
        <v>61573.08000000001</v>
      </c>
      <c r="I520" s="98">
        <f t="shared" si="192"/>
        <v>1.242477655388203</v>
      </c>
      <c r="J520" s="115"/>
      <c r="K520" s="29">
        <v>2213369.5700000003</v>
      </c>
      <c r="L520" s="29">
        <v>793958.0950000001</v>
      </c>
      <c r="M520" s="29">
        <f t="shared" si="197"/>
        <v>1419411.475</v>
      </c>
      <c r="N520" s="98">
        <f t="shared" si="193"/>
        <v>1.7877662359497701</v>
      </c>
      <c r="O520" s="115"/>
      <c r="P520" s="29">
        <v>750535.9900000002</v>
      </c>
      <c r="Q520" s="29">
        <v>510308.29000000004</v>
      </c>
      <c r="R520" s="29">
        <f t="shared" si="198"/>
        <v>240227.7000000002</v>
      </c>
      <c r="S520" s="98">
        <f t="shared" si="194"/>
        <v>0.4707501420366896</v>
      </c>
      <c r="T520" s="115"/>
      <c r="U520" s="29">
        <v>2213369.5700000003</v>
      </c>
      <c r="V520" s="29">
        <v>793958.0950000001</v>
      </c>
      <c r="W520" s="29">
        <f t="shared" si="199"/>
        <v>1419411.475</v>
      </c>
      <c r="X520" s="98">
        <f t="shared" si="195"/>
        <v>1.7877662359497701</v>
      </c>
    </row>
    <row r="521" spans="4:24" s="1" customFormat="1" ht="5.25" customHeight="1">
      <c r="D521" s="35"/>
      <c r="E521" s="35"/>
      <c r="F521" s="130" t="str">
        <f>IF(ABS(+F489+F507+F519-F520)&gt;$C$563,$C$564," ")</f>
        <v> </v>
      </c>
      <c r="G521" s="130" t="str">
        <f>IF(ABS(+G489+G507+G519-G520)&gt;$C$563,$C$564," ")</f>
        <v> </v>
      </c>
      <c r="H521" s="130" t="str">
        <f>IF(ABS(+H489+H507+H519-H520)&gt;$C$563,$C$564," ")</f>
        <v> </v>
      </c>
      <c r="I521" s="101"/>
      <c r="J521" s="106"/>
      <c r="K521" s="130" t="str">
        <f>IF(ABS(+K489+K507+K519-K520)&gt;$C$563,$C$564," ")</f>
        <v> </v>
      </c>
      <c r="L521" s="130" t="str">
        <f>IF(ABS(+L489+L507+L519-L520)&gt;$C$563,$C$564," ")</f>
        <v> </v>
      </c>
      <c r="M521" s="130" t="str">
        <f>IF(ABS(+M489+M507+M519-M520)&gt;$C$563,$C$564," ")</f>
        <v> </v>
      </c>
      <c r="N521" s="101"/>
      <c r="O521" s="106"/>
      <c r="P521" s="130" t="str">
        <f>IF(ABS(+P489+P507+P519-P520)&gt;$C$563,$C$564," ")</f>
        <v> </v>
      </c>
      <c r="Q521" s="130" t="str">
        <f>IF(ABS(+Q489+Q507+Q519-Q520)&gt;$C$563,$C$564," ")</f>
        <v> </v>
      </c>
      <c r="R521" s="130" t="str">
        <f>IF(ABS(+R489+R507+R519-R520)&gt;$C$563,$C$564," ")</f>
        <v> </v>
      </c>
      <c r="S521" s="101"/>
      <c r="T521" s="130" t="str">
        <f>IF(ABS(+T489+T507+T519-T520)&gt;$C$563,$C$564," ")</f>
        <v> </v>
      </c>
      <c r="U521" s="130" t="str">
        <f>IF(ABS(+U489+U507+U519-U520)&gt;$C$563,$C$564," ")</f>
        <v> </v>
      </c>
      <c r="V521" s="130" t="str">
        <f>IF(ABS(+V489+V507+V519-V520)&gt;$C$563,$C$564," ")</f>
        <v> </v>
      </c>
      <c r="W521" s="130" t="str">
        <f>IF(ABS(+W489+W507+W519-W520)&gt;$C$563,$C$564," ")</f>
        <v> </v>
      </c>
      <c r="X521" s="101"/>
    </row>
    <row r="522" spans="1:24" s="1" customFormat="1" ht="12.75">
      <c r="A522" s="32" t="s">
        <v>201</v>
      </c>
      <c r="C522" s="13" t="s">
        <v>202</v>
      </c>
      <c r="D522" s="29"/>
      <c r="E522" s="29"/>
      <c r="F522" s="29">
        <v>8232626.895000002</v>
      </c>
      <c r="G522" s="29">
        <v>12818882.301999973</v>
      </c>
      <c r="H522" s="29">
        <f>+F522-G522</f>
        <v>-4586255.406999971</v>
      </c>
      <c r="I522" s="98">
        <f>IF(G522&lt;0,IF(H522=0,0,IF(OR(G522=0,F522=0),"N.M.",IF(ABS(H522/G522)&gt;=10,"N.M.",H522/(-G522)))),IF(H522=0,0,IF(OR(G522=0,F522=0),"N.M.",IF(ABS(H522/G522)&gt;=10,"N.M.",H522/G522))))</f>
        <v>-0.3577734235288543</v>
      </c>
      <c r="J522" s="115"/>
      <c r="K522" s="29">
        <v>78785423.09299953</v>
      </c>
      <c r="L522" s="29">
        <v>71724421.761</v>
      </c>
      <c r="M522" s="29">
        <f>+K522-L522</f>
        <v>7061001.331999525</v>
      </c>
      <c r="N522" s="98">
        <f>IF(L522&lt;0,IF(M522=0,0,IF(OR(L522=0,K522=0),"N.M.",IF(ABS(M522/L522)&gt;=10,"N.M.",M522/(-L522)))),IF(M522=0,0,IF(OR(L522=0,K522=0),"N.M.",IF(ABS(M522/L522)&gt;=10,"N.M.",M522/L522))))</f>
        <v>0.09844626361057579</v>
      </c>
      <c r="O522" s="115"/>
      <c r="P522" s="29">
        <v>19045584.757999957</v>
      </c>
      <c r="Q522" s="29">
        <v>25721822.436000053</v>
      </c>
      <c r="R522" s="29">
        <f>+P522-Q522</f>
        <v>-6676237.678000096</v>
      </c>
      <c r="S522" s="98">
        <f>IF(Q522&lt;0,IF(R522=0,0,IF(OR(Q522=0,P522=0),"N.M.",IF(ABS(R522/Q522)&gt;=10,"N.M.",R522/(-Q522)))),IF(R522=0,0,IF(OR(Q522=0,P522=0),"N.M.",IF(ABS(R522/Q522)&gt;=10,"N.M.",R522/Q522))))</f>
        <v>-0.2595553909374667</v>
      </c>
      <c r="T522" s="115"/>
      <c r="U522" s="29">
        <v>78785423.09299953</v>
      </c>
      <c r="V522" s="29">
        <v>71724421.761</v>
      </c>
      <c r="W522" s="29">
        <f>+U522-V522</f>
        <v>7061001.331999525</v>
      </c>
      <c r="X522" s="98">
        <f>IF(V522&lt;0,IF(W522=0,0,IF(OR(V522=0,U522=0),"N.M.",IF(ABS(W522/V522)&gt;=10,"N.M.",W522/(-V522)))),IF(W522=0,0,IF(OR(V522=0,U522=0),"N.M.",IF(ABS(W522/V522)&gt;=10,"N.M.",W522/V522))))</f>
        <v>0.09844626361057579</v>
      </c>
    </row>
    <row r="523" spans="4:24" s="1" customFormat="1" ht="5.25" customHeight="1">
      <c r="D523" s="35"/>
      <c r="E523" s="35"/>
      <c r="F523" s="130" t="str">
        <f>IF(ABS(F452+F520-F522)&gt;$C$563,$C$564," ")</f>
        <v> </v>
      </c>
      <c r="G523" s="130" t="str">
        <f>IF(ABS(G452+G520-G522)&gt;$C$563,$C$564," ")</f>
        <v> </v>
      </c>
      <c r="H523" s="130" t="str">
        <f>IF(ABS(H452+H520-H522)&gt;$C$563,$C$564," ")</f>
        <v> </v>
      </c>
      <c r="I523" s="101"/>
      <c r="J523" s="106"/>
      <c r="K523" s="130" t="str">
        <f>IF(ABS(K452+K520-K522)&gt;$C$563,$C$564," ")</f>
        <v> </v>
      </c>
      <c r="L523" s="130" t="str">
        <f>IF(ABS(L452+L520-L522)&gt;$C$563,$C$564," ")</f>
        <v> </v>
      </c>
      <c r="M523" s="130" t="str">
        <f>IF(ABS(M452+M520-M522)&gt;$C$563,$C$564," ")</f>
        <v> </v>
      </c>
      <c r="N523" s="101"/>
      <c r="O523" s="106"/>
      <c r="P523" s="130" t="str">
        <f>IF(ABS(P452+P520-P522)&gt;$C$563,$C$564," ")</f>
        <v> </v>
      </c>
      <c r="Q523" s="130" t="str">
        <f>IF(ABS(Q452+Q520-Q522)&gt;$C$563,$C$564," ")</f>
        <v> </v>
      </c>
      <c r="R523" s="130" t="str">
        <f>IF(ABS(R452+R520-R522)&gt;$C$563,$C$564," ")</f>
        <v> </v>
      </c>
      <c r="S523" s="101"/>
      <c r="T523" s="106"/>
      <c r="U523" s="130" t="str">
        <f>IF(ABS(U452+U520-U522)&gt;$C$563,$C$564," ")</f>
        <v> </v>
      </c>
      <c r="V523" s="130" t="str">
        <f>IF(ABS(V452+V520-V522)&gt;$C$563,$C$564," ")</f>
        <v> </v>
      </c>
      <c r="W523" s="130" t="str">
        <f>IF(ABS(W452+W520-W522)&gt;$C$563,$C$564," ")</f>
        <v> </v>
      </c>
      <c r="X523" s="101"/>
    </row>
    <row r="524" spans="4:24" s="1" customFormat="1" ht="5.25" customHeight="1" hidden="1" outlineLevel="1">
      <c r="D524" s="35"/>
      <c r="E524" s="35"/>
      <c r="F524" s="130"/>
      <c r="G524" s="130"/>
      <c r="H524" s="130"/>
      <c r="I524" s="101"/>
      <c r="J524" s="106"/>
      <c r="K524" s="130"/>
      <c r="L524" s="130"/>
      <c r="M524" s="130"/>
      <c r="N524" s="101"/>
      <c r="O524" s="106"/>
      <c r="P524" s="130"/>
      <c r="Q524" s="130"/>
      <c r="R524" s="130"/>
      <c r="S524" s="101"/>
      <c r="T524" s="106"/>
      <c r="U524" s="130"/>
      <c r="V524" s="130"/>
      <c r="W524" s="130"/>
      <c r="X524" s="101"/>
    </row>
    <row r="525" spans="1:24" s="14" customFormat="1" ht="12.75" hidden="1" outlineLevel="2">
      <c r="A525" s="14" t="s">
        <v>1367</v>
      </c>
      <c r="B525" s="14" t="s">
        <v>1368</v>
      </c>
      <c r="C525" s="54" t="s">
        <v>110</v>
      </c>
      <c r="D525" s="15"/>
      <c r="E525" s="15"/>
      <c r="F525" s="15">
        <v>2833225.52</v>
      </c>
      <c r="G525" s="15">
        <v>2833225.52</v>
      </c>
      <c r="H525" s="90">
        <f>(+F525-G525)</f>
        <v>0</v>
      </c>
      <c r="I525" s="103">
        <f aca="true" t="shared" si="200" ref="I525:I530">IF(G525&lt;0,IF(H525=0,0,IF(OR(G525=0,F525=0),"N.M.",IF(ABS(H525/G525)&gt;=10,"N.M.",H525/(-G525)))),IF(H525=0,0,IF(OR(G525=0,F525=0),"N.M.",IF(ABS(H525/G525)&gt;=10,"N.M.",H525/G525))))</f>
        <v>0</v>
      </c>
      <c r="J525" s="104"/>
      <c r="K525" s="15">
        <v>33998706.23</v>
      </c>
      <c r="L525" s="15">
        <v>33998706.24</v>
      </c>
      <c r="M525" s="90">
        <f>(+K525-L525)</f>
        <v>-0.01000000536441803</v>
      </c>
      <c r="N525" s="103">
        <f aca="true" t="shared" si="201" ref="N525:N530">IF(L525&lt;0,IF(M525=0,0,IF(OR(L525=0,K525=0),"N.M.",IF(ABS(M525/L525)&gt;=10,"N.M.",M525/(-L525)))),IF(M525=0,0,IF(OR(L525=0,K525=0),"N.M.",IF(ABS(M525/L525)&gt;=10,"N.M.",M525/L525))))</f>
        <v>-2.9412899696321E-10</v>
      </c>
      <c r="O525" s="104"/>
      <c r="P525" s="15">
        <v>8499676.56</v>
      </c>
      <c r="Q525" s="15">
        <v>8499676.56</v>
      </c>
      <c r="R525" s="90">
        <f>(+P525-Q525)</f>
        <v>0</v>
      </c>
      <c r="S525" s="103">
        <f aca="true" t="shared" si="202" ref="S525:S530">IF(Q525&lt;0,IF(R525=0,0,IF(OR(Q525=0,P525=0),"N.M.",IF(ABS(R525/Q525)&gt;=10,"N.M.",R525/(-Q525)))),IF(R525=0,0,IF(OR(Q525=0,P525=0),"N.M.",IF(ABS(R525/Q525)&gt;=10,"N.M.",R525/Q525))))</f>
        <v>0</v>
      </c>
      <c r="T525" s="104"/>
      <c r="U525" s="15">
        <v>33998706.23</v>
      </c>
      <c r="V525" s="15">
        <v>33998706.24</v>
      </c>
      <c r="W525" s="90">
        <f>(+U525-V525)</f>
        <v>-0.01000000536441803</v>
      </c>
      <c r="X525" s="103">
        <f aca="true" t="shared" si="203" ref="X525:X530">IF(V525&lt;0,IF(W525=0,0,IF(OR(V525=0,U525=0),"N.M.",IF(ABS(W525/V525)&gt;=10,"N.M.",W525/(-V525)))),IF(W525=0,0,IF(OR(V525=0,U525=0),"N.M.",IF(ABS(W525/V525)&gt;=10,"N.M.",W525/V525))))</f>
        <v>-2.9412899696321E-10</v>
      </c>
    </row>
    <row r="526" spans="1:24" s="14" customFormat="1" ht="12.75" hidden="1" outlineLevel="2">
      <c r="A526" s="14" t="s">
        <v>1369</v>
      </c>
      <c r="B526" s="14" t="s">
        <v>1370</v>
      </c>
      <c r="C526" s="54" t="s">
        <v>111</v>
      </c>
      <c r="D526" s="15"/>
      <c r="E526" s="15"/>
      <c r="F526" s="15">
        <v>87500</v>
      </c>
      <c r="G526" s="15">
        <v>87500</v>
      </c>
      <c r="H526" s="90">
        <f>(+F526-G526)</f>
        <v>0</v>
      </c>
      <c r="I526" s="103">
        <f t="shared" si="200"/>
        <v>0</v>
      </c>
      <c r="J526" s="104"/>
      <c r="K526" s="15">
        <v>1050000</v>
      </c>
      <c r="L526" s="15">
        <v>1050000</v>
      </c>
      <c r="M526" s="90">
        <f>(+K526-L526)</f>
        <v>0</v>
      </c>
      <c r="N526" s="103">
        <f t="shared" si="201"/>
        <v>0</v>
      </c>
      <c r="O526" s="104"/>
      <c r="P526" s="15">
        <v>262500</v>
      </c>
      <c r="Q526" s="15">
        <v>262500</v>
      </c>
      <c r="R526" s="90">
        <f>(+P526-Q526)</f>
        <v>0</v>
      </c>
      <c r="S526" s="103">
        <f t="shared" si="202"/>
        <v>0</v>
      </c>
      <c r="T526" s="104"/>
      <c r="U526" s="15">
        <v>1050000</v>
      </c>
      <c r="V526" s="15">
        <v>1050000</v>
      </c>
      <c r="W526" s="90">
        <f>(+U526-V526)</f>
        <v>0</v>
      </c>
      <c r="X526" s="103">
        <f t="shared" si="203"/>
        <v>0</v>
      </c>
    </row>
    <row r="527" spans="1:24" s="13" customFormat="1" ht="12.75" collapsed="1">
      <c r="A527" s="13" t="s">
        <v>203</v>
      </c>
      <c r="C527" s="56" t="s">
        <v>243</v>
      </c>
      <c r="D527" s="29"/>
      <c r="E527" s="29"/>
      <c r="F527" s="29">
        <v>2920725.52</v>
      </c>
      <c r="G527" s="29">
        <v>2920725.52</v>
      </c>
      <c r="H527" s="29">
        <f>(+F527-G527)</f>
        <v>0</v>
      </c>
      <c r="I527" s="98">
        <f t="shared" si="200"/>
        <v>0</v>
      </c>
      <c r="J527" s="115"/>
      <c r="K527" s="29">
        <v>35048706.23</v>
      </c>
      <c r="L527" s="29">
        <v>35048706.24</v>
      </c>
      <c r="M527" s="29">
        <f>(+K527-L527)</f>
        <v>-0.01000000536441803</v>
      </c>
      <c r="N527" s="98">
        <f t="shared" si="201"/>
        <v>-2.853173893478936E-10</v>
      </c>
      <c r="O527" s="115"/>
      <c r="P527" s="29">
        <v>8762176.56</v>
      </c>
      <c r="Q527" s="29">
        <v>8762176.56</v>
      </c>
      <c r="R527" s="29">
        <f>(+P527-Q527)</f>
        <v>0</v>
      </c>
      <c r="S527" s="98">
        <f t="shared" si="202"/>
        <v>0</v>
      </c>
      <c r="T527" s="115"/>
      <c r="U527" s="29">
        <v>35048706.23</v>
      </c>
      <c r="V527" s="29">
        <v>35048706.24</v>
      </c>
      <c r="W527" s="29">
        <f>(+U527-V527)</f>
        <v>-0.01000000536441803</v>
      </c>
      <c r="X527" s="98">
        <f t="shared" si="203"/>
        <v>-2.853173893478936E-10</v>
      </c>
    </row>
    <row r="528" spans="3:24" s="13" customFormat="1" ht="0.75" customHeight="1" hidden="1" outlineLevel="1">
      <c r="C528" s="56"/>
      <c r="D528" s="29"/>
      <c r="E528" s="29"/>
      <c r="F528" s="29"/>
      <c r="G528" s="29"/>
      <c r="H528" s="29"/>
      <c r="I528" s="98">
        <f t="shared" si="200"/>
        <v>0</v>
      </c>
      <c r="J528" s="115"/>
      <c r="K528" s="29"/>
      <c r="L528" s="29"/>
      <c r="M528" s="29"/>
      <c r="N528" s="98">
        <f t="shared" si="201"/>
        <v>0</v>
      </c>
      <c r="O528" s="115"/>
      <c r="P528" s="29"/>
      <c r="Q528" s="29"/>
      <c r="R528" s="29"/>
      <c r="S528" s="98">
        <f t="shared" si="202"/>
        <v>0</v>
      </c>
      <c r="T528" s="115"/>
      <c r="U528" s="29"/>
      <c r="V528" s="29"/>
      <c r="W528" s="29"/>
      <c r="X528" s="98">
        <f t="shared" si="203"/>
        <v>0</v>
      </c>
    </row>
    <row r="529" spans="1:24" s="14" customFormat="1" ht="12.75" hidden="1" outlineLevel="2">
      <c r="A529" s="14" t="s">
        <v>1371</v>
      </c>
      <c r="B529" s="14" t="s">
        <v>1372</v>
      </c>
      <c r="C529" s="54" t="s">
        <v>112</v>
      </c>
      <c r="D529" s="15"/>
      <c r="E529" s="15"/>
      <c r="F529" s="15">
        <v>0</v>
      </c>
      <c r="G529" s="15">
        <v>917.6700000000001</v>
      </c>
      <c r="H529" s="90">
        <f>(+F529-G529)</f>
        <v>-917.6700000000001</v>
      </c>
      <c r="I529" s="103" t="str">
        <f t="shared" si="200"/>
        <v>N.M.</v>
      </c>
      <c r="J529" s="104"/>
      <c r="K529" s="15">
        <v>312.15000000000003</v>
      </c>
      <c r="L529" s="15">
        <v>9576.53</v>
      </c>
      <c r="M529" s="90">
        <f>(+K529-L529)</f>
        <v>-9264.380000000001</v>
      </c>
      <c r="N529" s="103">
        <f t="shared" si="201"/>
        <v>-0.9674046862485681</v>
      </c>
      <c r="O529" s="104"/>
      <c r="P529" s="15">
        <v>0</v>
      </c>
      <c r="Q529" s="15">
        <v>946.4</v>
      </c>
      <c r="R529" s="90">
        <f>(+P529-Q529)</f>
        <v>-946.4</v>
      </c>
      <c r="S529" s="103" t="str">
        <f t="shared" si="202"/>
        <v>N.M.</v>
      </c>
      <c r="T529" s="104"/>
      <c r="U529" s="15">
        <v>312.15000000000003</v>
      </c>
      <c r="V529" s="15">
        <v>9576.53</v>
      </c>
      <c r="W529" s="90">
        <f>(+U529-V529)</f>
        <v>-9264.380000000001</v>
      </c>
      <c r="X529" s="103">
        <f t="shared" si="203"/>
        <v>-0.9674046862485681</v>
      </c>
    </row>
    <row r="530" spans="1:24" s="13" customFormat="1" ht="12.75" customHeight="1" collapsed="1">
      <c r="A530" s="13" t="s">
        <v>204</v>
      </c>
      <c r="C530" s="56" t="s">
        <v>244</v>
      </c>
      <c r="D530" s="29"/>
      <c r="E530" s="29"/>
      <c r="F530" s="29">
        <v>0</v>
      </c>
      <c r="G530" s="29">
        <v>917.6700000000001</v>
      </c>
      <c r="H530" s="29">
        <f>(+F530-G530)</f>
        <v>-917.6700000000001</v>
      </c>
      <c r="I530" s="98" t="str">
        <f t="shared" si="200"/>
        <v>N.M.</v>
      </c>
      <c r="J530" s="115"/>
      <c r="K530" s="29">
        <v>312.15000000000003</v>
      </c>
      <c r="L530" s="29">
        <v>9576.53</v>
      </c>
      <c r="M530" s="29">
        <f>(+K530-L530)</f>
        <v>-9264.380000000001</v>
      </c>
      <c r="N530" s="98">
        <f t="shared" si="201"/>
        <v>-0.9674046862485681</v>
      </c>
      <c r="O530" s="115"/>
      <c r="P530" s="29">
        <v>0</v>
      </c>
      <c r="Q530" s="29">
        <v>946.4</v>
      </c>
      <c r="R530" s="29">
        <f>(+P530-Q530)</f>
        <v>-946.4</v>
      </c>
      <c r="S530" s="98" t="str">
        <f t="shared" si="202"/>
        <v>N.M.</v>
      </c>
      <c r="T530" s="115"/>
      <c r="U530" s="29">
        <v>312.15000000000003</v>
      </c>
      <c r="V530" s="29">
        <v>9576.53</v>
      </c>
      <c r="W530" s="29">
        <f>(+U530-V530)</f>
        <v>-9264.380000000001</v>
      </c>
      <c r="X530" s="98">
        <f t="shared" si="203"/>
        <v>-0.9674046862485681</v>
      </c>
    </row>
    <row r="531" spans="3:24" s="13" customFormat="1" ht="0.75" customHeight="1" hidden="1" outlineLevel="1">
      <c r="C531" s="56"/>
      <c r="D531" s="29"/>
      <c r="E531" s="29"/>
      <c r="F531" s="29"/>
      <c r="G531" s="29"/>
      <c r="H531" s="29"/>
      <c r="I531" s="98"/>
      <c r="J531" s="115"/>
      <c r="K531" s="29"/>
      <c r="L531" s="29"/>
      <c r="M531" s="29"/>
      <c r="N531" s="98"/>
      <c r="O531" s="115"/>
      <c r="P531" s="29"/>
      <c r="Q531" s="29"/>
      <c r="R531" s="29"/>
      <c r="S531" s="98"/>
      <c r="T531" s="115"/>
      <c r="U531" s="29"/>
      <c r="V531" s="29"/>
      <c r="W531" s="29"/>
      <c r="X531" s="98"/>
    </row>
    <row r="532" spans="1:24" s="14" customFormat="1" ht="12.75" hidden="1" outlineLevel="2">
      <c r="A532" s="14" t="s">
        <v>1373</v>
      </c>
      <c r="B532" s="14" t="s">
        <v>1374</v>
      </c>
      <c r="C532" s="54" t="s">
        <v>113</v>
      </c>
      <c r="D532" s="15"/>
      <c r="E532" s="15"/>
      <c r="F532" s="15">
        <v>64244.89</v>
      </c>
      <c r="G532" s="15">
        <v>11937.72</v>
      </c>
      <c r="H532" s="90">
        <f>(+F532-G532)</f>
        <v>52307.17</v>
      </c>
      <c r="I532" s="103">
        <f>IF(G532&lt;0,IF(H532=0,0,IF(OR(G532=0,F532=0),"N.M.",IF(ABS(H532/G532)&gt;=10,"N.M.",H532/(-G532)))),IF(H532=0,0,IF(OR(G532=0,F532=0),"N.M.",IF(ABS(H532/G532)&gt;=10,"N.M.",H532/G532))))</f>
        <v>4.381671709505667</v>
      </c>
      <c r="J532" s="104"/>
      <c r="K532" s="15">
        <v>602456.78</v>
      </c>
      <c r="L532" s="15">
        <v>213219.98</v>
      </c>
      <c r="M532" s="90">
        <f>(+K532-L532)</f>
        <v>389236.80000000005</v>
      </c>
      <c r="N532" s="103">
        <f>IF(L532&lt;0,IF(M532=0,0,IF(OR(L532=0,K532=0),"N.M.",IF(ABS(M532/L532)&gt;=10,"N.M.",M532/(-L532)))),IF(M532=0,0,IF(OR(L532=0,K532=0),"N.M.",IF(ABS(M532/L532)&gt;=10,"N.M.",M532/L532))))</f>
        <v>1.8255174773020804</v>
      </c>
      <c r="O532" s="104"/>
      <c r="P532" s="15">
        <v>158630.35</v>
      </c>
      <c r="Q532" s="15">
        <v>43618.18</v>
      </c>
      <c r="R532" s="90">
        <f>(+P532-Q532)</f>
        <v>115012.17000000001</v>
      </c>
      <c r="S532" s="103">
        <f>IF(Q532&lt;0,IF(R532=0,0,IF(OR(Q532=0,P532=0),"N.M.",IF(ABS(R532/Q532)&gt;=10,"N.M.",R532/(-Q532)))),IF(R532=0,0,IF(OR(Q532=0,P532=0),"N.M.",IF(ABS(R532/Q532)&gt;=10,"N.M.",R532/Q532))))</f>
        <v>2.636794336673378</v>
      </c>
      <c r="T532" s="104"/>
      <c r="U532" s="15">
        <v>602456.78</v>
      </c>
      <c r="V532" s="15">
        <v>213219.98</v>
      </c>
      <c r="W532" s="90">
        <f>(+U532-V532)</f>
        <v>389236.80000000005</v>
      </c>
      <c r="X532" s="103">
        <f>IF(V532&lt;0,IF(W532=0,0,IF(OR(V532=0,U532=0),"N.M.",IF(ABS(W532/V532)&gt;=10,"N.M.",W532/(-V532)))),IF(W532=0,0,IF(OR(V532=0,U532=0),"N.M.",IF(ABS(W532/V532)&gt;=10,"N.M.",W532/V532))))</f>
        <v>1.8255174773020804</v>
      </c>
    </row>
    <row r="533" spans="1:24" s="13" customFormat="1" ht="12.75" customHeight="1" collapsed="1">
      <c r="A533" s="13" t="s">
        <v>205</v>
      </c>
      <c r="C533" s="56" t="s">
        <v>245</v>
      </c>
      <c r="D533" s="29"/>
      <c r="E533" s="29"/>
      <c r="F533" s="29">
        <v>64244.89</v>
      </c>
      <c r="G533" s="29">
        <v>11937.72</v>
      </c>
      <c r="H533" s="29">
        <f>(+F533-G533)</f>
        <v>52307.17</v>
      </c>
      <c r="I533" s="98">
        <f>IF(G533&lt;0,IF(H533=0,0,IF(OR(G533=0,F533=0),"N.M.",IF(ABS(H533/G533)&gt;=10,"N.M.",H533/(-G533)))),IF(H533=0,0,IF(OR(G533=0,F533=0),"N.M.",IF(ABS(H533/G533)&gt;=10,"N.M.",H533/G533))))</f>
        <v>4.381671709505667</v>
      </c>
      <c r="J533" s="115"/>
      <c r="K533" s="29">
        <v>602456.78</v>
      </c>
      <c r="L533" s="29">
        <v>213219.98</v>
      </c>
      <c r="M533" s="29">
        <f>(+K533-L533)</f>
        <v>389236.80000000005</v>
      </c>
      <c r="N533" s="98">
        <f>IF(L533&lt;0,IF(M533=0,0,IF(OR(L533=0,K533=0),"N.M.",IF(ABS(M533/L533)&gt;=10,"N.M.",M533/(-L533)))),IF(M533=0,0,IF(OR(L533=0,K533=0),"N.M.",IF(ABS(M533/L533)&gt;=10,"N.M.",M533/L533))))</f>
        <v>1.8255174773020804</v>
      </c>
      <c r="O533" s="115"/>
      <c r="P533" s="29">
        <v>158630.35</v>
      </c>
      <c r="Q533" s="29">
        <v>43618.18</v>
      </c>
      <c r="R533" s="29">
        <f>(+P533-Q533)</f>
        <v>115012.17000000001</v>
      </c>
      <c r="S533" s="98">
        <f>IF(Q533&lt;0,IF(R533=0,0,IF(OR(Q533=0,P533=0),"N.M.",IF(ABS(R533/Q533)&gt;=10,"N.M.",R533/(-Q533)))),IF(R533=0,0,IF(OR(Q533=0,P533=0),"N.M.",IF(ABS(R533/Q533)&gt;=10,"N.M.",R533/Q533))))</f>
        <v>2.636794336673378</v>
      </c>
      <c r="T533" s="115"/>
      <c r="U533" s="29">
        <v>602456.78</v>
      </c>
      <c r="V533" s="29">
        <v>213219.98</v>
      </c>
      <c r="W533" s="29">
        <f>(+U533-V533)</f>
        <v>389236.80000000005</v>
      </c>
      <c r="X533" s="98">
        <f>IF(V533&lt;0,IF(W533=0,0,IF(OR(V533=0,U533=0),"N.M.",IF(ABS(W533/V533)&gt;=10,"N.M.",W533/(-V533)))),IF(W533=0,0,IF(OR(V533=0,U533=0),"N.M.",IF(ABS(W533/V533)&gt;=10,"N.M.",W533/V533))))</f>
        <v>1.8255174773020804</v>
      </c>
    </row>
    <row r="534" spans="3:24" s="13" customFormat="1" ht="0.75" customHeight="1" hidden="1" outlineLevel="1">
      <c r="C534" s="56"/>
      <c r="D534" s="29"/>
      <c r="E534" s="29"/>
      <c r="F534" s="29"/>
      <c r="G534" s="29"/>
      <c r="H534" s="29"/>
      <c r="I534" s="98"/>
      <c r="J534" s="115"/>
      <c r="K534" s="29"/>
      <c r="L534" s="29"/>
      <c r="M534" s="29"/>
      <c r="N534" s="98"/>
      <c r="O534" s="115"/>
      <c r="P534" s="29"/>
      <c r="Q534" s="29"/>
      <c r="R534" s="29"/>
      <c r="S534" s="98"/>
      <c r="T534" s="115"/>
      <c r="U534" s="29"/>
      <c r="V534" s="29"/>
      <c r="W534" s="29"/>
      <c r="X534" s="98"/>
    </row>
    <row r="535" spans="1:24" s="14" customFormat="1" ht="12.75" hidden="1" outlineLevel="2">
      <c r="A535" s="14" t="s">
        <v>1375</v>
      </c>
      <c r="B535" s="14" t="s">
        <v>1376</v>
      </c>
      <c r="C535" s="54" t="s">
        <v>114</v>
      </c>
      <c r="D535" s="15"/>
      <c r="E535" s="15"/>
      <c r="F535" s="15">
        <v>39265.54</v>
      </c>
      <c r="G535" s="15">
        <v>39265.54</v>
      </c>
      <c r="H535" s="90">
        <f>(+F535-G535)</f>
        <v>0</v>
      </c>
      <c r="I535" s="103">
        <f>IF(G535&lt;0,IF(H535=0,0,IF(OR(G535=0,F535=0),"N.M.",IF(ABS(H535/G535)&gt;=10,"N.M.",H535/(-G535)))),IF(H535=0,0,IF(OR(G535=0,F535=0),"N.M.",IF(ABS(H535/G535)&gt;=10,"N.M.",H535/G535))))</f>
        <v>0</v>
      </c>
      <c r="J535" s="104"/>
      <c r="K535" s="15">
        <v>471186.47000000003</v>
      </c>
      <c r="L535" s="15">
        <v>471186.48</v>
      </c>
      <c r="M535" s="90">
        <f>(+K535-L535)</f>
        <v>-0.009999999951105565</v>
      </c>
      <c r="N535" s="103">
        <f>IF(L535&lt;0,IF(M535=0,0,IF(OR(L535=0,K535=0),"N.M.",IF(ABS(M535/L535)&gt;=10,"N.M.",M535/(-L535)))),IF(M535=0,0,IF(OR(L535=0,K535=0),"N.M.",IF(ABS(M535/L535)&gt;=10,"N.M.",M535/L535))))</f>
        <v>-2.1223019707835345E-08</v>
      </c>
      <c r="O535" s="104"/>
      <c r="P535" s="15">
        <v>117796.61</v>
      </c>
      <c r="Q535" s="15">
        <v>117796.62</v>
      </c>
      <c r="R535" s="90">
        <f>(+P535-Q535)</f>
        <v>-0.00999999999476131</v>
      </c>
      <c r="S535" s="103">
        <f>IF(Q535&lt;0,IF(R535=0,0,IF(OR(Q535=0,P535=0),"N.M.",IF(ABS(R535/Q535)&gt;=10,"N.M.",R535/(-Q535)))),IF(R535=0,0,IF(OR(Q535=0,P535=0),"N.M.",IF(ABS(R535/Q535)&gt;=10,"N.M.",R535/Q535))))</f>
        <v>-8.489207920194409E-08</v>
      </c>
      <c r="T535" s="104"/>
      <c r="U535" s="15">
        <v>471186.47000000003</v>
      </c>
      <c r="V535" s="15">
        <v>471186.48</v>
      </c>
      <c r="W535" s="90">
        <f>(+U535-V535)</f>
        <v>-0.009999999951105565</v>
      </c>
      <c r="X535" s="103">
        <f>IF(V535&lt;0,IF(W535=0,0,IF(OR(V535=0,U535=0),"N.M.",IF(ABS(W535/V535)&gt;=10,"N.M.",W535/(-V535)))),IF(W535=0,0,IF(OR(V535=0,U535=0),"N.M.",IF(ABS(W535/V535)&gt;=10,"N.M.",W535/V535))))</f>
        <v>-2.1223019707835345E-08</v>
      </c>
    </row>
    <row r="536" spans="1:24" s="13" customFormat="1" ht="12.75" collapsed="1">
      <c r="A536" s="13" t="s">
        <v>206</v>
      </c>
      <c r="C536" s="56" t="s">
        <v>259</v>
      </c>
      <c r="D536" s="29"/>
      <c r="E536" s="29"/>
      <c r="F536" s="29">
        <v>39265.54</v>
      </c>
      <c r="G536" s="29">
        <v>39265.54</v>
      </c>
      <c r="H536" s="29">
        <f>(+F536-G536)</f>
        <v>0</v>
      </c>
      <c r="I536" s="98">
        <f>IF(G536&lt;0,IF(H536=0,0,IF(OR(G536=0,F536=0),"N.M.",IF(ABS(H536/G536)&gt;=10,"N.M.",H536/(-G536)))),IF(H536=0,0,IF(OR(G536=0,F536=0),"N.M.",IF(ABS(H536/G536)&gt;=10,"N.M.",H536/G536))))</f>
        <v>0</v>
      </c>
      <c r="J536" s="115"/>
      <c r="K536" s="29">
        <v>471186.47000000003</v>
      </c>
      <c r="L536" s="29">
        <v>471186.48</v>
      </c>
      <c r="M536" s="29">
        <f>(+K536-L536)</f>
        <v>-0.009999999951105565</v>
      </c>
      <c r="N536" s="98">
        <f>IF(L536&lt;0,IF(M536=0,0,IF(OR(L536=0,K536=0),"N.M.",IF(ABS(M536/L536)&gt;=10,"N.M.",M536/(-L536)))),IF(M536=0,0,IF(OR(L536=0,K536=0),"N.M.",IF(ABS(M536/L536)&gt;=10,"N.M.",M536/L536))))</f>
        <v>-2.1223019707835345E-08</v>
      </c>
      <c r="O536" s="115"/>
      <c r="P536" s="29">
        <v>117796.61</v>
      </c>
      <c r="Q536" s="29">
        <v>117796.62</v>
      </c>
      <c r="R536" s="29">
        <f>(+P536-Q536)</f>
        <v>-0.00999999999476131</v>
      </c>
      <c r="S536" s="98">
        <f>IF(Q536&lt;0,IF(R536=0,0,IF(OR(Q536=0,P536=0),"N.M.",IF(ABS(R536/Q536)&gt;=10,"N.M.",R536/(-Q536)))),IF(R536=0,0,IF(OR(Q536=0,P536=0),"N.M.",IF(ABS(R536/Q536)&gt;=10,"N.M.",R536/Q536))))</f>
        <v>-8.489207920194409E-08</v>
      </c>
      <c r="T536" s="115"/>
      <c r="U536" s="29">
        <v>471186.47000000003</v>
      </c>
      <c r="V536" s="29">
        <v>471186.48</v>
      </c>
      <c r="W536" s="29">
        <f>(+U536-V536)</f>
        <v>-0.009999999951105565</v>
      </c>
      <c r="X536" s="98">
        <f>IF(V536&lt;0,IF(W536=0,0,IF(OR(V536=0,U536=0),"N.M.",IF(ABS(W536/V536)&gt;=10,"N.M.",W536/(-V536)))),IF(W536=0,0,IF(OR(V536=0,U536=0),"N.M.",IF(ABS(W536/V536)&gt;=10,"N.M.",W536/V536))))</f>
        <v>-2.1223019707835345E-08</v>
      </c>
    </row>
    <row r="537" spans="3:24" s="13" customFormat="1" ht="0.75" customHeight="1" hidden="1" outlineLevel="1">
      <c r="C537" s="56"/>
      <c r="D537" s="29"/>
      <c r="E537" s="29"/>
      <c r="F537" s="29"/>
      <c r="G537" s="29"/>
      <c r="H537" s="29"/>
      <c r="I537" s="98"/>
      <c r="J537" s="115"/>
      <c r="K537" s="29"/>
      <c r="L537" s="29"/>
      <c r="M537" s="29"/>
      <c r="N537" s="98"/>
      <c r="O537" s="115"/>
      <c r="P537" s="29"/>
      <c r="Q537" s="29"/>
      <c r="R537" s="29"/>
      <c r="S537" s="98"/>
      <c r="T537" s="115"/>
      <c r="U537" s="29"/>
      <c r="V537" s="29"/>
      <c r="W537" s="29"/>
      <c r="X537" s="98"/>
    </row>
    <row r="538" spans="1:24" s="14" customFormat="1" ht="12.75" hidden="1" outlineLevel="2">
      <c r="A538" s="14" t="s">
        <v>1377</v>
      </c>
      <c r="B538" s="14" t="s">
        <v>1378</v>
      </c>
      <c r="C538" s="54" t="s">
        <v>115</v>
      </c>
      <c r="D538" s="15"/>
      <c r="E538" s="15"/>
      <c r="F538" s="15">
        <v>2804.05</v>
      </c>
      <c r="G538" s="15">
        <v>2804.05</v>
      </c>
      <c r="H538" s="90">
        <f>(+F538-G538)</f>
        <v>0</v>
      </c>
      <c r="I538" s="103">
        <f>IF(G538&lt;0,IF(H538=0,0,IF(OR(G538=0,F538=0),"N.M.",IF(ABS(H538/G538)&gt;=10,"N.M.",H538/(-G538)))),IF(H538=0,0,IF(OR(G538=0,F538=0),"N.M.",IF(ABS(H538/G538)&gt;=10,"N.M.",H538/G538))))</f>
        <v>0</v>
      </c>
      <c r="J538" s="104"/>
      <c r="K538" s="15">
        <v>33648.6</v>
      </c>
      <c r="L538" s="15">
        <v>33648.6</v>
      </c>
      <c r="M538" s="90">
        <f>(+K538-L538)</f>
        <v>0</v>
      </c>
      <c r="N538" s="103">
        <f>IF(L538&lt;0,IF(M538=0,0,IF(OR(L538=0,K538=0),"N.M.",IF(ABS(M538/L538)&gt;=10,"N.M.",M538/(-L538)))),IF(M538=0,0,IF(OR(L538=0,K538=0),"N.M.",IF(ABS(M538/L538)&gt;=10,"N.M.",M538/L538))))</f>
        <v>0</v>
      </c>
      <c r="O538" s="104"/>
      <c r="P538" s="15">
        <v>8412.15</v>
      </c>
      <c r="Q538" s="15">
        <v>8412.15</v>
      </c>
      <c r="R538" s="90">
        <f>(+P538-Q538)</f>
        <v>0</v>
      </c>
      <c r="S538" s="103">
        <f>IF(Q538&lt;0,IF(R538=0,0,IF(OR(Q538=0,P538=0),"N.M.",IF(ABS(R538/Q538)&gt;=10,"N.M.",R538/(-Q538)))),IF(R538=0,0,IF(OR(Q538=0,P538=0),"N.M.",IF(ABS(R538/Q538)&gt;=10,"N.M.",R538/Q538))))</f>
        <v>0</v>
      </c>
      <c r="T538" s="104"/>
      <c r="U538" s="15">
        <v>33648.6</v>
      </c>
      <c r="V538" s="15">
        <v>33648.6</v>
      </c>
      <c r="W538" s="90">
        <f>(+U538-V538)</f>
        <v>0</v>
      </c>
      <c r="X538" s="103">
        <f>IF(V538&lt;0,IF(W538=0,0,IF(OR(V538=0,U538=0),"N.M.",IF(ABS(W538/V538)&gt;=10,"N.M.",W538/(-V538)))),IF(W538=0,0,IF(OR(V538=0,U538=0),"N.M.",IF(ABS(W538/V538)&gt;=10,"N.M.",W538/V538))))</f>
        <v>0</v>
      </c>
    </row>
    <row r="539" spans="1:24" s="13" customFormat="1" ht="12.75" collapsed="1">
      <c r="A539" s="13" t="s">
        <v>207</v>
      </c>
      <c r="C539" s="56" t="s">
        <v>246</v>
      </c>
      <c r="D539" s="29"/>
      <c r="E539" s="29"/>
      <c r="F539" s="29">
        <v>2804.05</v>
      </c>
      <c r="G539" s="29">
        <v>2804.05</v>
      </c>
      <c r="H539" s="29">
        <f>(+F539-G539)</f>
        <v>0</v>
      </c>
      <c r="I539" s="98">
        <f>IF(G539&lt;0,IF(H539=0,0,IF(OR(G539=0,F539=0),"N.M.",IF(ABS(H539/G539)&gt;=10,"N.M.",H539/(-G539)))),IF(H539=0,0,IF(OR(G539=0,F539=0),"N.M.",IF(ABS(H539/G539)&gt;=10,"N.M.",H539/G539))))</f>
        <v>0</v>
      </c>
      <c r="J539" s="115"/>
      <c r="K539" s="29">
        <v>33648.6</v>
      </c>
      <c r="L539" s="29">
        <v>33648.6</v>
      </c>
      <c r="M539" s="29">
        <f>(+K539-L539)</f>
        <v>0</v>
      </c>
      <c r="N539" s="98">
        <f>IF(L539&lt;0,IF(M539=0,0,IF(OR(L539=0,K539=0),"N.M.",IF(ABS(M539/L539)&gt;=10,"N.M.",M539/(-L539)))),IF(M539=0,0,IF(OR(L539=0,K539=0),"N.M.",IF(ABS(M539/L539)&gt;=10,"N.M.",M539/L539))))</f>
        <v>0</v>
      </c>
      <c r="O539" s="115"/>
      <c r="P539" s="29">
        <v>8412.15</v>
      </c>
      <c r="Q539" s="29">
        <v>8412.15</v>
      </c>
      <c r="R539" s="29">
        <f>(+P539-Q539)</f>
        <v>0</v>
      </c>
      <c r="S539" s="98">
        <f>IF(Q539&lt;0,IF(R539=0,0,IF(OR(Q539=0,P539=0),"N.M.",IF(ABS(R539/Q539)&gt;=10,"N.M.",R539/(-Q539)))),IF(R539=0,0,IF(OR(Q539=0,P539=0),"N.M.",IF(ABS(R539/Q539)&gt;=10,"N.M.",R539/Q539))))</f>
        <v>0</v>
      </c>
      <c r="T539" s="115"/>
      <c r="U539" s="29">
        <v>33648.6</v>
      </c>
      <c r="V539" s="29">
        <v>33648.6</v>
      </c>
      <c r="W539" s="29">
        <f>(+U539-V539)</f>
        <v>0</v>
      </c>
      <c r="X539" s="98">
        <f>IF(V539&lt;0,IF(W539=0,0,IF(OR(V539=0,U539=0),"N.M.",IF(ABS(W539/V539)&gt;=10,"N.M.",W539/(-V539)))),IF(W539=0,0,IF(OR(V539=0,U539=0),"N.M.",IF(ABS(W539/V539)&gt;=10,"N.M.",W539/V539))))</f>
        <v>0</v>
      </c>
    </row>
    <row r="540" spans="3:24" s="13" customFormat="1" ht="0.75" customHeight="1" hidden="1" outlineLevel="1">
      <c r="C540" s="56"/>
      <c r="D540" s="29"/>
      <c r="E540" s="29"/>
      <c r="F540" s="29"/>
      <c r="G540" s="29"/>
      <c r="H540" s="29"/>
      <c r="I540" s="98"/>
      <c r="J540" s="115"/>
      <c r="K540" s="29"/>
      <c r="L540" s="29"/>
      <c r="M540" s="29"/>
      <c r="N540" s="98"/>
      <c r="O540" s="115"/>
      <c r="P540" s="29"/>
      <c r="Q540" s="29"/>
      <c r="R540" s="29"/>
      <c r="S540" s="98"/>
      <c r="T540" s="115"/>
      <c r="U540" s="29"/>
      <c r="V540" s="29"/>
      <c r="W540" s="29"/>
      <c r="X540" s="98"/>
    </row>
    <row r="541" spans="1:24" s="13" customFormat="1" ht="12.75" collapsed="1">
      <c r="A541" s="13" t="s">
        <v>208</v>
      </c>
      <c r="C541" s="56" t="s">
        <v>247</v>
      </c>
      <c r="D541" s="29"/>
      <c r="E541" s="29"/>
      <c r="F541" s="29">
        <v>0</v>
      </c>
      <c r="G541" s="29">
        <v>0</v>
      </c>
      <c r="H541" s="29">
        <f>(+F541-G541)</f>
        <v>0</v>
      </c>
      <c r="I541" s="98">
        <f>IF(G541&lt;0,IF(H541=0,0,IF(OR(G541=0,F541=0),"N.M.",IF(ABS(H541/G541)&gt;=10,"N.M.",H541/(-G541)))),IF(H541=0,0,IF(OR(G541=0,F541=0),"N.M.",IF(ABS(H541/G541)&gt;=10,"N.M.",H541/G541))))</f>
        <v>0</v>
      </c>
      <c r="J541" s="115"/>
      <c r="K541" s="29">
        <v>0</v>
      </c>
      <c r="L541" s="29">
        <v>0</v>
      </c>
      <c r="M541" s="29">
        <f>(+K541-L541)</f>
        <v>0</v>
      </c>
      <c r="N541" s="98">
        <f>IF(L541&lt;0,IF(M541=0,0,IF(OR(L541=0,K541=0),"N.M.",IF(ABS(M541/L541)&gt;=10,"N.M.",M541/(-L541)))),IF(M541=0,0,IF(OR(L541=0,K541=0),"N.M.",IF(ABS(M541/L541)&gt;=10,"N.M.",M541/L541))))</f>
        <v>0</v>
      </c>
      <c r="O541" s="115"/>
      <c r="P541" s="29">
        <v>0</v>
      </c>
      <c r="Q541" s="29">
        <v>0</v>
      </c>
      <c r="R541" s="29">
        <f>(+P541-Q541)</f>
        <v>0</v>
      </c>
      <c r="S541" s="98">
        <f>IF(Q541&lt;0,IF(R541=0,0,IF(OR(Q541=0,P541=0),"N.M.",IF(ABS(R541/Q541)&gt;=10,"N.M.",R541/(-Q541)))),IF(R541=0,0,IF(OR(Q541=0,P541=0),"N.M.",IF(ABS(R541/Q541)&gt;=10,"N.M.",R541/Q541))))</f>
        <v>0</v>
      </c>
      <c r="T541" s="115"/>
      <c r="U541" s="29">
        <v>0</v>
      </c>
      <c r="V541" s="29">
        <v>0</v>
      </c>
      <c r="W541" s="29">
        <f>(+U541-V541)</f>
        <v>0</v>
      </c>
      <c r="X541" s="98">
        <f>IF(V541&lt;0,IF(W541=0,0,IF(OR(V541=0,U541=0),"N.M.",IF(ABS(W541/V541)&gt;=10,"N.M.",W541/(-V541)))),IF(W541=0,0,IF(OR(V541=0,U541=0),"N.M.",IF(ABS(W541/V541)&gt;=10,"N.M.",W541/V541))))</f>
        <v>0</v>
      </c>
    </row>
    <row r="542" spans="3:24" s="13" customFormat="1" ht="0.75" customHeight="1" hidden="1" outlineLevel="1">
      <c r="C542" s="56"/>
      <c r="D542" s="29"/>
      <c r="E542" s="29"/>
      <c r="F542" s="29"/>
      <c r="G542" s="29"/>
      <c r="H542" s="29"/>
      <c r="I542" s="98"/>
      <c r="J542" s="115"/>
      <c r="K542" s="29"/>
      <c r="L542" s="29"/>
      <c r="M542" s="29"/>
      <c r="N542" s="98"/>
      <c r="O542" s="115"/>
      <c r="P542" s="29"/>
      <c r="Q542" s="29"/>
      <c r="R542" s="29"/>
      <c r="S542" s="98"/>
      <c r="T542" s="115"/>
      <c r="U542" s="29"/>
      <c r="V542" s="29"/>
      <c r="W542" s="29"/>
      <c r="X542" s="98"/>
    </row>
    <row r="543" spans="1:24" s="14" customFormat="1" ht="12.75" hidden="1" outlineLevel="2">
      <c r="A543" s="14" t="s">
        <v>1379</v>
      </c>
      <c r="B543" s="14" t="s">
        <v>1380</v>
      </c>
      <c r="C543" s="54" t="s">
        <v>116</v>
      </c>
      <c r="D543" s="15"/>
      <c r="E543" s="15"/>
      <c r="F543" s="15">
        <v>680.5500000000001</v>
      </c>
      <c r="G543" s="15">
        <v>8147.04</v>
      </c>
      <c r="H543" s="90">
        <f aca="true" t="shared" si="204" ref="H543:H548">(+F543-G543)</f>
        <v>-7466.49</v>
      </c>
      <c r="I543" s="103">
        <f aca="true" t="shared" si="205" ref="I543:I548">IF(G543&lt;0,IF(H543=0,0,IF(OR(G543=0,F543=0),"N.M.",IF(ABS(H543/G543)&gt;=10,"N.M.",H543/(-G543)))),IF(H543=0,0,IF(OR(G543=0,F543=0),"N.M.",IF(ABS(H543/G543)&gt;=10,"N.M.",H543/G543))))</f>
        <v>-0.9164665940022388</v>
      </c>
      <c r="J543" s="104"/>
      <c r="K543" s="15">
        <v>9876.4</v>
      </c>
      <c r="L543" s="15">
        <v>26791.670000000002</v>
      </c>
      <c r="M543" s="90">
        <f aca="true" t="shared" si="206" ref="M543:M548">(+K543-L543)</f>
        <v>-16915.270000000004</v>
      </c>
      <c r="N543" s="103">
        <f aca="true" t="shared" si="207" ref="N543:N548">IF(L543&lt;0,IF(M543=0,0,IF(OR(L543=0,K543=0),"N.M.",IF(ABS(M543/L543)&gt;=10,"N.M.",M543/(-L543)))),IF(M543=0,0,IF(OR(L543=0,K543=0),"N.M.",IF(ABS(M543/L543)&gt;=10,"N.M.",M543/L543))))</f>
        <v>-0.6313630318677411</v>
      </c>
      <c r="O543" s="104"/>
      <c r="P543" s="15">
        <v>2536.52</v>
      </c>
      <c r="Q543" s="15">
        <v>10400.52</v>
      </c>
      <c r="R543" s="90">
        <f aca="true" t="shared" si="208" ref="R543:R548">(+P543-Q543)</f>
        <v>-7864</v>
      </c>
      <c r="S543" s="103">
        <f aca="true" t="shared" si="209" ref="S543:S548">IF(Q543&lt;0,IF(R543=0,0,IF(OR(Q543=0,P543=0),"N.M.",IF(ABS(R543/Q543)&gt;=10,"N.M.",R543/(-Q543)))),IF(R543=0,0,IF(OR(Q543=0,P543=0),"N.M.",IF(ABS(R543/Q543)&gt;=10,"N.M.",R543/Q543))))</f>
        <v>-0.7561160403518286</v>
      </c>
      <c r="T543" s="104"/>
      <c r="U543" s="15">
        <v>9876.4</v>
      </c>
      <c r="V543" s="15">
        <v>26791.670000000002</v>
      </c>
      <c r="W543" s="90">
        <f aca="true" t="shared" si="210" ref="W543:W548">(+U543-V543)</f>
        <v>-16915.270000000004</v>
      </c>
      <c r="X543" s="103">
        <f aca="true" t="shared" si="211" ref="X543:X548">IF(V543&lt;0,IF(W543=0,0,IF(OR(V543=0,U543=0),"N.M.",IF(ABS(W543/V543)&gt;=10,"N.M.",W543/(-V543)))),IF(W543=0,0,IF(OR(V543=0,U543=0),"N.M.",IF(ABS(W543/V543)&gt;=10,"N.M.",W543/V543))))</f>
        <v>-0.6313630318677411</v>
      </c>
    </row>
    <row r="544" spans="1:24" s="14" customFormat="1" ht="12.75" hidden="1" outlineLevel="2">
      <c r="A544" s="14" t="s">
        <v>1381</v>
      </c>
      <c r="B544" s="14" t="s">
        <v>1382</v>
      </c>
      <c r="C544" s="54" t="s">
        <v>117</v>
      </c>
      <c r="D544" s="15"/>
      <c r="E544" s="15"/>
      <c r="F544" s="15">
        <v>111195.66</v>
      </c>
      <c r="G544" s="15">
        <v>98586.52</v>
      </c>
      <c r="H544" s="90">
        <f t="shared" si="204"/>
        <v>12609.14</v>
      </c>
      <c r="I544" s="103">
        <f t="shared" si="205"/>
        <v>0.12789923003672307</v>
      </c>
      <c r="J544" s="104"/>
      <c r="K544" s="15">
        <v>1236767.04</v>
      </c>
      <c r="L544" s="15">
        <v>1115253.38</v>
      </c>
      <c r="M544" s="90">
        <f t="shared" si="206"/>
        <v>121513.66000000015</v>
      </c>
      <c r="N544" s="103">
        <f t="shared" si="207"/>
        <v>0.1089561010790213</v>
      </c>
      <c r="O544" s="104"/>
      <c r="P544" s="15">
        <v>326542.55</v>
      </c>
      <c r="Q544" s="15">
        <v>289089.17</v>
      </c>
      <c r="R544" s="90">
        <f t="shared" si="208"/>
        <v>37453.380000000005</v>
      </c>
      <c r="S544" s="103">
        <f t="shared" si="209"/>
        <v>0.12955649635716207</v>
      </c>
      <c r="T544" s="104"/>
      <c r="U544" s="15">
        <v>1236767.04</v>
      </c>
      <c r="V544" s="15">
        <v>1115253.38</v>
      </c>
      <c r="W544" s="90">
        <f t="shared" si="210"/>
        <v>121513.66000000015</v>
      </c>
      <c r="X544" s="103">
        <f t="shared" si="211"/>
        <v>0.1089561010790213</v>
      </c>
    </row>
    <row r="545" spans="1:24" s="14" customFormat="1" ht="12.75" hidden="1" outlineLevel="2">
      <c r="A545" s="14" t="s">
        <v>1383</v>
      </c>
      <c r="B545" s="14" t="s">
        <v>1384</v>
      </c>
      <c r="C545" s="54" t="s">
        <v>118</v>
      </c>
      <c r="D545" s="15"/>
      <c r="E545" s="15"/>
      <c r="F545" s="15">
        <v>0</v>
      </c>
      <c r="G545" s="15">
        <v>-230</v>
      </c>
      <c r="H545" s="90">
        <f t="shared" si="204"/>
        <v>230</v>
      </c>
      <c r="I545" s="103" t="str">
        <f t="shared" si="205"/>
        <v>N.M.</v>
      </c>
      <c r="J545" s="104"/>
      <c r="K545" s="15">
        <v>-165787</v>
      </c>
      <c r="L545" s="15">
        <v>364024</v>
      </c>
      <c r="M545" s="90">
        <f t="shared" si="206"/>
        <v>-529811</v>
      </c>
      <c r="N545" s="103">
        <f t="shared" si="207"/>
        <v>-1.4554287629387073</v>
      </c>
      <c r="O545" s="104"/>
      <c r="P545" s="15">
        <v>-232554</v>
      </c>
      <c r="Q545" s="15">
        <v>80922</v>
      </c>
      <c r="R545" s="90">
        <f t="shared" si="208"/>
        <v>-313476</v>
      </c>
      <c r="S545" s="103">
        <f t="shared" si="209"/>
        <v>-3.8738044042411213</v>
      </c>
      <c r="T545" s="104"/>
      <c r="U545" s="15">
        <v>-165787</v>
      </c>
      <c r="V545" s="15">
        <v>364024</v>
      </c>
      <c r="W545" s="90">
        <f t="shared" si="210"/>
        <v>-529811</v>
      </c>
      <c r="X545" s="103">
        <f t="shared" si="211"/>
        <v>-1.4554287629387073</v>
      </c>
    </row>
    <row r="546" spans="1:24" s="14" customFormat="1" ht="12.75" hidden="1" outlineLevel="2">
      <c r="A546" s="14" t="s">
        <v>1385</v>
      </c>
      <c r="B546" s="14" t="s">
        <v>1386</v>
      </c>
      <c r="C546" s="54" t="s">
        <v>119</v>
      </c>
      <c r="D546" s="15"/>
      <c r="E546" s="15"/>
      <c r="F546" s="15">
        <v>-1</v>
      </c>
      <c r="G546" s="15">
        <v>0</v>
      </c>
      <c r="H546" s="90">
        <f t="shared" si="204"/>
        <v>-1</v>
      </c>
      <c r="I546" s="103" t="str">
        <f t="shared" si="205"/>
        <v>N.M.</v>
      </c>
      <c r="J546" s="104"/>
      <c r="K546" s="15">
        <v>74598</v>
      </c>
      <c r="L546" s="15">
        <v>-245618</v>
      </c>
      <c r="M546" s="90">
        <f t="shared" si="206"/>
        <v>320216</v>
      </c>
      <c r="N546" s="103">
        <f t="shared" si="207"/>
        <v>1.3037155257350845</v>
      </c>
      <c r="O546" s="104"/>
      <c r="P546" s="15">
        <v>25709</v>
      </c>
      <c r="Q546" s="15">
        <v>-313776</v>
      </c>
      <c r="R546" s="90">
        <f t="shared" si="208"/>
        <v>339485</v>
      </c>
      <c r="S546" s="103">
        <f t="shared" si="209"/>
        <v>1.0819342460863801</v>
      </c>
      <c r="T546" s="104"/>
      <c r="U546" s="15">
        <v>74598</v>
      </c>
      <c r="V546" s="15">
        <v>-245618</v>
      </c>
      <c r="W546" s="90">
        <f t="shared" si="210"/>
        <v>320216</v>
      </c>
      <c r="X546" s="103">
        <f t="shared" si="211"/>
        <v>1.3037155257350845</v>
      </c>
    </row>
    <row r="547" spans="1:24" s="13" customFormat="1" ht="12.75" collapsed="1">
      <c r="A547" s="13" t="s">
        <v>209</v>
      </c>
      <c r="C547" s="56" t="s">
        <v>248</v>
      </c>
      <c r="D547" s="29"/>
      <c r="E547" s="29"/>
      <c r="F547" s="129">
        <v>111875.21</v>
      </c>
      <c r="G547" s="129">
        <v>106503.56</v>
      </c>
      <c r="H547" s="129">
        <f t="shared" si="204"/>
        <v>5371.650000000009</v>
      </c>
      <c r="I547" s="99">
        <f t="shared" si="205"/>
        <v>0.05043634222179999</v>
      </c>
      <c r="J547" s="115"/>
      <c r="K547" s="129">
        <v>1155454.44</v>
      </c>
      <c r="L547" s="129">
        <v>1260451.0499999998</v>
      </c>
      <c r="M547" s="129">
        <f t="shared" si="206"/>
        <v>-104996.60999999987</v>
      </c>
      <c r="N547" s="99">
        <f t="shared" si="207"/>
        <v>-0.0833008231458095</v>
      </c>
      <c r="O547" s="115"/>
      <c r="P547" s="129">
        <v>122234.07</v>
      </c>
      <c r="Q547" s="129">
        <v>66635.69</v>
      </c>
      <c r="R547" s="129">
        <f t="shared" si="208"/>
        <v>55598.380000000005</v>
      </c>
      <c r="S547" s="99">
        <f t="shared" si="209"/>
        <v>0.8343633869477453</v>
      </c>
      <c r="T547" s="115"/>
      <c r="U547" s="129">
        <v>1155454.44</v>
      </c>
      <c r="V547" s="129">
        <v>1260451.0499999998</v>
      </c>
      <c r="W547" s="129">
        <f t="shared" si="210"/>
        <v>-104996.60999999987</v>
      </c>
      <c r="X547" s="99">
        <f t="shared" si="211"/>
        <v>-0.0833008231458095</v>
      </c>
    </row>
    <row r="548" spans="1:24" s="1" customFormat="1" ht="12.75">
      <c r="A548" s="32" t="s">
        <v>210</v>
      </c>
      <c r="C548" s="52" t="s">
        <v>255</v>
      </c>
      <c r="D548" s="29"/>
      <c r="E548" s="29"/>
      <c r="F548" s="29">
        <v>3138915.21</v>
      </c>
      <c r="G548" s="29">
        <v>3082154.06</v>
      </c>
      <c r="H548" s="29">
        <f t="shared" si="204"/>
        <v>56761.14999999991</v>
      </c>
      <c r="I548" s="98">
        <f t="shared" si="205"/>
        <v>0.01841606515931261</v>
      </c>
      <c r="J548" s="115"/>
      <c r="K548" s="29">
        <v>37311764.669999994</v>
      </c>
      <c r="L548" s="29">
        <v>37036788.879999995</v>
      </c>
      <c r="M548" s="29">
        <f t="shared" si="206"/>
        <v>274975.7899999991</v>
      </c>
      <c r="N548" s="98">
        <f t="shared" si="207"/>
        <v>0.007424396075235536</v>
      </c>
      <c r="O548" s="115"/>
      <c r="P548" s="29">
        <v>9169249.74</v>
      </c>
      <c r="Q548" s="29">
        <v>8999585.6</v>
      </c>
      <c r="R548" s="29">
        <f t="shared" si="208"/>
        <v>169664.1400000006</v>
      </c>
      <c r="S548" s="98">
        <f t="shared" si="209"/>
        <v>0.01885243916119878</v>
      </c>
      <c r="T548" s="115"/>
      <c r="U548" s="29">
        <v>37311764.669999994</v>
      </c>
      <c r="V548" s="29">
        <v>37036788.879999995</v>
      </c>
      <c r="W548" s="29">
        <f t="shared" si="210"/>
        <v>274975.7899999991</v>
      </c>
      <c r="X548" s="98">
        <f t="shared" si="211"/>
        <v>0.007424396075235536</v>
      </c>
    </row>
    <row r="549" spans="1:24" s="1" customFormat="1" ht="0.75" customHeight="1" hidden="1" outlineLevel="1">
      <c r="A549" s="32"/>
      <c r="C549" s="52"/>
      <c r="D549" s="29"/>
      <c r="E549" s="29"/>
      <c r="F549" s="29"/>
      <c r="G549" s="29"/>
      <c r="H549" s="29"/>
      <c r="I549" s="98"/>
      <c r="J549" s="115"/>
      <c r="K549" s="29"/>
      <c r="L549" s="29"/>
      <c r="M549" s="29"/>
      <c r="N549" s="98"/>
      <c r="O549" s="115"/>
      <c r="P549" s="29"/>
      <c r="Q549" s="29"/>
      <c r="R549" s="29"/>
      <c r="S549" s="98"/>
      <c r="T549" s="115"/>
      <c r="U549" s="29"/>
      <c r="V549" s="29"/>
      <c r="W549" s="29"/>
      <c r="X549" s="98"/>
    </row>
    <row r="550" spans="1:24" s="14" customFormat="1" ht="12.75" hidden="1" outlineLevel="2">
      <c r="A550" s="14" t="s">
        <v>1387</v>
      </c>
      <c r="B550" s="14" t="s">
        <v>1388</v>
      </c>
      <c r="C550" s="54" t="s">
        <v>120</v>
      </c>
      <c r="D550" s="15"/>
      <c r="E550" s="15"/>
      <c r="F550" s="15">
        <v>-119000.6</v>
      </c>
      <c r="G550" s="15">
        <v>-63075.18</v>
      </c>
      <c r="H550" s="90">
        <f>(+F550-G550)</f>
        <v>-55925.420000000006</v>
      </c>
      <c r="I550" s="103">
        <f>IF(G550&lt;0,IF(H550=0,0,IF(OR(G550=0,F550=0),"N.M.",IF(ABS(H550/G550)&gt;=10,"N.M.",H550/(-G550)))),IF(H550=0,0,IF(OR(G550=0,F550=0),"N.M.",IF(ABS(H550/G550)&gt;=10,"N.M.",H550/G550))))</f>
        <v>-0.8866470139284581</v>
      </c>
      <c r="J550" s="104"/>
      <c r="K550" s="15">
        <v>-900289.87</v>
      </c>
      <c r="L550" s="15">
        <v>-594242.22</v>
      </c>
      <c r="M550" s="90">
        <f>(+K550-L550)</f>
        <v>-306047.65</v>
      </c>
      <c r="N550" s="103">
        <f>IF(L550&lt;0,IF(M550=0,0,IF(OR(L550=0,K550=0),"N.M.",IF(ABS(M550/L550)&gt;=10,"N.M.",M550/(-L550)))),IF(M550=0,0,IF(OR(L550=0,K550=0),"N.M.",IF(ABS(M550/L550)&gt;=10,"N.M.",M550/L550))))</f>
        <v>-0.5150217195944106</v>
      </c>
      <c r="O550" s="104"/>
      <c r="P550" s="15">
        <v>-302869.59</v>
      </c>
      <c r="Q550" s="15">
        <v>-168414.35</v>
      </c>
      <c r="R550" s="90">
        <f>(+P550-Q550)</f>
        <v>-134455.24000000002</v>
      </c>
      <c r="S550" s="103">
        <f>IF(Q550&lt;0,IF(R550=0,0,IF(OR(Q550=0,P550=0),"N.M.",IF(ABS(R550/Q550)&gt;=10,"N.M.",R550/(-Q550)))),IF(R550=0,0,IF(OR(Q550=0,P550=0),"N.M.",IF(ABS(R550/Q550)&gt;=10,"N.M.",R550/Q550))))</f>
        <v>-0.7983597597235629</v>
      </c>
      <c r="T550" s="104"/>
      <c r="U550" s="15">
        <v>-900289.87</v>
      </c>
      <c r="V550" s="15">
        <v>-594242.22</v>
      </c>
      <c r="W550" s="90">
        <f>(+U550-V550)</f>
        <v>-306047.65</v>
      </c>
      <c r="X550" s="103">
        <f>IF(V550&lt;0,IF(W550=0,0,IF(OR(V550=0,U550=0),"N.M.",IF(ABS(W550/V550)&gt;=10,"N.M.",W550/(-V550)))),IF(W550=0,0,IF(OR(V550=0,U550=0),"N.M.",IF(ABS(W550/V550)&gt;=10,"N.M.",W550/V550))))</f>
        <v>-0.5150217195944106</v>
      </c>
    </row>
    <row r="551" spans="1:24" s="1" customFormat="1" ht="12.75" collapsed="1">
      <c r="A551" s="1" t="s">
        <v>211</v>
      </c>
      <c r="C551" s="52" t="s">
        <v>256</v>
      </c>
      <c r="D551" s="35"/>
      <c r="E551" s="35"/>
      <c r="F551" s="128">
        <v>-119000.6</v>
      </c>
      <c r="G551" s="128">
        <v>-63075.18</v>
      </c>
      <c r="H551" s="128">
        <f>(+F551-G551)</f>
        <v>-55925.420000000006</v>
      </c>
      <c r="I551" s="96">
        <f>IF(G551&lt;0,IF(H551=0,0,IF(OR(G551=0,F551=0),"N.M.",IF(ABS(H551/G551)&gt;=10,"N.M.",H551/(-G551)))),IF(H551=0,0,IF(OR(G551=0,F551=0),"N.M.",IF(ABS(H551/G551)&gt;=10,"N.M.",H551/G551))))</f>
        <v>-0.8866470139284581</v>
      </c>
      <c r="J551" s="115"/>
      <c r="K551" s="128">
        <v>-900289.87</v>
      </c>
      <c r="L551" s="128">
        <v>-594242.22</v>
      </c>
      <c r="M551" s="128">
        <f>(+K551-L551)</f>
        <v>-306047.65</v>
      </c>
      <c r="N551" s="96">
        <f>IF(L551&lt;0,IF(M551=0,0,IF(OR(L551=0,K551=0),"N.M.",IF(ABS(M551/L551)&gt;=10,"N.M.",M551/(-L551)))),IF(M551=0,0,IF(OR(L551=0,K551=0),"N.M.",IF(ABS(M551/L551)&gt;=10,"N.M.",M551/L551))))</f>
        <v>-0.5150217195944106</v>
      </c>
      <c r="O551" s="115"/>
      <c r="P551" s="128">
        <v>-302869.59</v>
      </c>
      <c r="Q551" s="128">
        <v>-168414.35</v>
      </c>
      <c r="R551" s="128">
        <f>(+P551-Q551)</f>
        <v>-134455.24000000002</v>
      </c>
      <c r="S551" s="96">
        <f>IF(Q551&lt;0,IF(R551=0,0,IF(OR(Q551=0,P551=0),"N.M.",IF(ABS(R551/Q551)&gt;=10,"N.M.",R551/(-Q551)))),IF(R551=0,0,IF(OR(Q551=0,P551=0),"N.M.",IF(ABS(R551/Q551)&gt;=10,"N.M.",R551/Q551))))</f>
        <v>-0.7983597597235629</v>
      </c>
      <c r="T551" s="115"/>
      <c r="U551" s="128">
        <v>-900289.87</v>
      </c>
      <c r="V551" s="128">
        <v>-594242.22</v>
      </c>
      <c r="W551" s="128">
        <f>(+U551-V551)</f>
        <v>-306047.65</v>
      </c>
      <c r="X551" s="96">
        <f>IF(V551&lt;0,IF(W551=0,0,IF(OR(V551=0,U551=0),"N.M.",IF(ABS(W551/V551)&gt;=10,"N.M.",W551/(-V551)))),IF(W551=0,0,IF(OR(V551=0,U551=0),"N.M.",IF(ABS(W551/V551)&gt;=10,"N.M.",W551/V551))))</f>
        <v>-0.5150217195944106</v>
      </c>
    </row>
    <row r="552" spans="1:24" s="1" customFormat="1" ht="12.75">
      <c r="A552" s="32" t="s">
        <v>212</v>
      </c>
      <c r="C552" s="51" t="s">
        <v>257</v>
      </c>
      <c r="D552" s="29"/>
      <c r="E552" s="29"/>
      <c r="F552" s="29">
        <v>3019914.61</v>
      </c>
      <c r="G552" s="29">
        <v>3019078.88</v>
      </c>
      <c r="H552" s="29">
        <f>(+F552-G552)</f>
        <v>835.7299999999814</v>
      </c>
      <c r="I552" s="98">
        <f>IF(G552&lt;0,IF(H552=0,0,IF(OR(G552=0,F552=0),"N.M.",IF(ABS(H552/G552)&gt;=10,"N.M.",H552/(-G552)))),IF(H552=0,0,IF(OR(G552=0,F552=0),"N.M.",IF(ABS(H552/G552)&gt;=10,"N.M.",H552/G552))))</f>
        <v>0.00027681621885943615</v>
      </c>
      <c r="J552" s="115"/>
      <c r="K552" s="29">
        <v>36411474.8</v>
      </c>
      <c r="L552" s="29">
        <v>36442546.66</v>
      </c>
      <c r="M552" s="29">
        <f>(+K552-L552)</f>
        <v>-31071.859999999404</v>
      </c>
      <c r="N552" s="98">
        <f>IF(L552&lt;0,IF(M552=0,0,IF(OR(L552=0,K552=0),"N.M.",IF(ABS(M552/L552)&gt;=10,"N.M.",M552/(-L552)))),IF(M552=0,0,IF(OR(L552=0,K552=0),"N.M.",IF(ABS(M552/L552)&gt;=10,"N.M.",M552/L552))))</f>
        <v>-0.0008526259234814795</v>
      </c>
      <c r="O552" s="115"/>
      <c r="P552" s="29">
        <v>8866380.15</v>
      </c>
      <c r="Q552" s="29">
        <v>8831171.25</v>
      </c>
      <c r="R552" s="29">
        <f>(+P552-Q552)</f>
        <v>35208.90000000037</v>
      </c>
      <c r="S552" s="98">
        <f>IF(Q552&lt;0,IF(R552=0,0,IF(OR(Q552=0,P552=0),"N.M.",IF(ABS(R552/Q552)&gt;=10,"N.M.",R552/(-Q552)))),IF(R552=0,0,IF(OR(Q552=0,P552=0),"N.M.",IF(ABS(R552/Q552)&gt;=10,"N.M.",R552/Q552))))</f>
        <v>0.00398688905506168</v>
      </c>
      <c r="T552" s="115"/>
      <c r="U552" s="29">
        <v>36411474.8</v>
      </c>
      <c r="V552" s="29">
        <v>36442546.66</v>
      </c>
      <c r="W552" s="29">
        <f>(+U552-V552)</f>
        <v>-31071.859999999404</v>
      </c>
      <c r="X552" s="98">
        <f>IF(V552&lt;0,IF(W552=0,0,IF(OR(V552=0,U552=0),"N.M.",IF(ABS(W552/V552)&gt;=10,"N.M.",W552/(-V552)))),IF(W552=0,0,IF(OR(V552=0,U552=0),"N.M.",IF(ABS(W552/V552)&gt;=10,"N.M.",W552/V552))))</f>
        <v>-0.0008526259234814795</v>
      </c>
    </row>
    <row r="553" spans="3:24" s="1" customFormat="1" ht="5.25" customHeight="1">
      <c r="C553" s="57"/>
      <c r="D553" s="35"/>
      <c r="E553" s="35"/>
      <c r="F553" s="130" t="str">
        <f>IF(ABS(F527+F530+F533+F536+F539+F541+F547+F548+F551-F548-F552)&gt;$C$563,$C$564," ")</f>
        <v> </v>
      </c>
      <c r="G553" s="130" t="str">
        <f>IF(ABS(G527+G530+G533+G536+G539+G541+G547+G548+G551-G548-G552)&gt;$C$563,$C$564," ")</f>
        <v> </v>
      </c>
      <c r="H553" s="130" t="str">
        <f>IF(ABS(H527+H530+H533+H536+H539+H541+H547+H548+H551-H548-H552)&gt;$C$563,$C$564," ")</f>
        <v> </v>
      </c>
      <c r="I553" s="101"/>
      <c r="J553" s="106"/>
      <c r="K553" s="130" t="str">
        <f>IF(ABS(K527+K530+K533+K536+K539+K541+K547+K548+K551-K548-K552)&gt;$C$563,$C$564," ")</f>
        <v> </v>
      </c>
      <c r="L553" s="130" t="str">
        <f>IF(ABS(L527+L530+L533+L536+L539+L541+L547+L548+L551-L548-L552)&gt;$C$563,$C$564," ")</f>
        <v> </v>
      </c>
      <c r="M553" s="130" t="str">
        <f>IF(ABS(M527+M530+M533+M536+M539+M541+M547+M548+M551-M548-M552)&gt;$C$563,$C$564," ")</f>
        <v> </v>
      </c>
      <c r="N553" s="101"/>
      <c r="O553" s="106"/>
      <c r="P553" s="130" t="str">
        <f>IF(ABS(P527+P530+P533+P536+P539+P541+P547+P548+P551-P548-P552)&gt;$C$563,$C$564," ")</f>
        <v> </v>
      </c>
      <c r="Q553" s="130" t="str">
        <f>IF(ABS(Q527+Q530+Q533+Q536+Q539+Q541+Q547+Q548+Q551-Q548-Q552)&gt;$C$563,$C$564," ")</f>
        <v> </v>
      </c>
      <c r="R553" s="130" t="str">
        <f>IF(ABS(R527+R530+R533+R536+R539+R541+R547+R548+R551-R548-R552)&gt;$C$563,$C$564," ")</f>
        <v> </v>
      </c>
      <c r="S553" s="101"/>
      <c r="T553" s="106"/>
      <c r="U553" s="130" t="str">
        <f>IF(ABS(U527+U530+U533+U536+U539+U541+U547+U548+U551-U548-U552)&gt;$C$563,$C$564," ")</f>
        <v> </v>
      </c>
      <c r="V553" s="130" t="str">
        <f>IF(ABS(V527+V530+V533+V536+V539+V541+V547+V548+V551-V548-V552)&gt;$C$563,$C$564," ")</f>
        <v> </v>
      </c>
      <c r="W553" s="130" t="str">
        <f>IF(ABS(W527+W530+W533+W536+W539+W541+W547+W548+W551-W548-W552)&gt;$C$563,$C$564," ")</f>
        <v> </v>
      </c>
      <c r="X553" s="101"/>
    </row>
    <row r="554" spans="1:24" s="1" customFormat="1" ht="12.75">
      <c r="A554" s="32" t="s">
        <v>213</v>
      </c>
      <c r="C554" s="51" t="s">
        <v>258</v>
      </c>
      <c r="D554" s="35"/>
      <c r="E554" s="35"/>
      <c r="F554" s="29">
        <v>0</v>
      </c>
      <c r="G554" s="29">
        <v>0</v>
      </c>
      <c r="H554" s="29">
        <f>(+F554-G554)</f>
        <v>0</v>
      </c>
      <c r="I554" s="98">
        <f>IF(G554&lt;0,IF(H554=0,0,IF(OR(G554=0,F554=0),"N.M.",IF(ABS(H554/G554)&gt;=10,"N.M.",H554/(-G554)))),IF(H554=0,0,IF(OR(G554=0,F554=0),"N.M.",IF(ABS(H554/G554)&gt;=10,"N.M.",H554/G554))))</f>
        <v>0</v>
      </c>
      <c r="J554" s="115"/>
      <c r="K554" s="29">
        <v>0</v>
      </c>
      <c r="L554" s="29">
        <v>0</v>
      </c>
      <c r="M554" s="29">
        <f>(+K554-L554)</f>
        <v>0</v>
      </c>
      <c r="N554" s="98">
        <f>IF(L554&lt;0,IF(M554=0,0,IF(OR(L554=0,K554=0),"N.M.",IF(ABS(M554/L554)&gt;=10,"N.M.",M554/(-L554)))),IF(M554=0,0,IF(OR(L554=0,K554=0),"N.M.",IF(ABS(M554/L554)&gt;=10,"N.M.",M554/L554))))</f>
        <v>0</v>
      </c>
      <c r="O554" s="115"/>
      <c r="P554" s="29">
        <v>0</v>
      </c>
      <c r="Q554" s="29">
        <v>0</v>
      </c>
      <c r="R554" s="29">
        <f>(+P554-Q554)</f>
        <v>0</v>
      </c>
      <c r="S554" s="98">
        <f>IF(Q554&lt;0,IF(R554=0,0,IF(OR(Q554=0,P554=0),"N.M.",IF(ABS(R554/Q554)&gt;=10,"N.M.",R554/(-Q554)))),IF(R554=0,0,IF(OR(Q554=0,P554=0),"N.M.",IF(ABS(R554/Q554)&gt;=10,"N.M.",R554/Q554))))</f>
        <v>0</v>
      </c>
      <c r="T554" s="115"/>
      <c r="U554" s="29">
        <v>0</v>
      </c>
      <c r="V554" s="29">
        <v>0</v>
      </c>
      <c r="W554" s="29">
        <f>(+U554-V554)</f>
        <v>0</v>
      </c>
      <c r="X554" s="98">
        <f>IF(V554&lt;0,IF(W554=0,0,IF(OR(V554=0,U554=0),"N.M.",IF(ABS(W554/V554)&gt;=10,"N.M.",W554/(-V554)))),IF(W554=0,0,IF(OR(V554=0,U554=0),"N.M.",IF(ABS(W554/V554)&gt;=10,"N.M.",W554/V554))))</f>
        <v>0</v>
      </c>
    </row>
    <row r="555" spans="4:24" s="1" customFormat="1" ht="5.25" customHeight="1">
      <c r="D555" s="35"/>
      <c r="E555" s="35"/>
      <c r="F555" s="130"/>
      <c r="G555" s="130"/>
      <c r="H555" s="130"/>
      <c r="I555" s="101"/>
      <c r="J555" s="106"/>
      <c r="K555" s="130"/>
      <c r="L555" s="130"/>
      <c r="M555" s="130"/>
      <c r="N555" s="101"/>
      <c r="O555" s="106"/>
      <c r="P555" s="130"/>
      <c r="Q555" s="130"/>
      <c r="R555" s="130"/>
      <c r="S555" s="101"/>
      <c r="T555" s="106"/>
      <c r="U555" s="130"/>
      <c r="V555" s="130"/>
      <c r="W555" s="130"/>
      <c r="X555" s="101"/>
    </row>
    <row r="556" spans="1:24" ht="12.75">
      <c r="A556" s="32" t="s">
        <v>214</v>
      </c>
      <c r="B556" s="1"/>
      <c r="C556" s="13" t="s">
        <v>250</v>
      </c>
      <c r="D556" s="29"/>
      <c r="E556" s="29"/>
      <c r="F556" s="29">
        <v>5212712.285000012</v>
      </c>
      <c r="G556" s="29">
        <v>9799803.421999997</v>
      </c>
      <c r="H556" s="29">
        <f>+F556-G556</f>
        <v>-4587091.136999984</v>
      </c>
      <c r="I556" s="98">
        <f>IF(G556&lt;0,IF(H556=0,0,IF(OR(G556=0,F556=0),"N.M.",IF(ABS(H556/G556)&gt;=10,"N.M.",H556/(-G556)))),IF(H556=0,0,IF(OR(G556=0,F556=0),"N.M.",IF(ABS(H556/G556)&gt;=10,"N.M.",H556/G556))))</f>
        <v>-0.46807991338910204</v>
      </c>
      <c r="J556" s="115"/>
      <c r="K556" s="29">
        <v>42373948.29299974</v>
      </c>
      <c r="L556" s="29">
        <v>35281875.101</v>
      </c>
      <c r="M556" s="29">
        <f>+K556-L556</f>
        <v>7092073.191999733</v>
      </c>
      <c r="N556" s="98">
        <f>IF(L556&lt;0,IF(M556=0,0,IF(OR(L556=0,K556=0),"N.M.",IF(ABS(M556/L556)&gt;=10,"N.M.",M556/(-L556)))),IF(M556=0,0,IF(OR(L556=0,K556=0),"N.M.",IF(ABS(M556/L556)&gt;=10,"N.M.",M556/L556))))</f>
        <v>0.20101179916593268</v>
      </c>
      <c r="O556" s="115"/>
      <c r="P556" s="29">
        <v>10179204.60799999</v>
      </c>
      <c r="Q556" s="29">
        <v>16890651.186000038</v>
      </c>
      <c r="R556" s="29">
        <f>+P556-Q556</f>
        <v>-6711446.578000048</v>
      </c>
      <c r="S556" s="98">
        <f>IF(Q556&lt;0,IF(R556=0,0,IF(OR(Q556=0,P556=0),"N.M.",IF(ABS(R556/Q556)&gt;=10,"N.M.",R556/(-Q556)))),IF(R556=0,0,IF(OR(Q556=0,P556=0),"N.M.",IF(ABS(R556/Q556)&gt;=10,"N.M.",R556/Q556))))</f>
        <v>-0.39734682245779185</v>
      </c>
      <c r="T556" s="115"/>
      <c r="U556" s="29">
        <v>42373948.29299974</v>
      </c>
      <c r="V556" s="29">
        <v>35281875.101</v>
      </c>
      <c r="W556" s="29">
        <f>+U556-V556</f>
        <v>7092073.191999733</v>
      </c>
      <c r="X556" s="98">
        <f>IF(V556&lt;0,IF(W556=0,0,IF(OR(V556=0,U556=0),"N.M.",IF(ABS(W556/V556)&gt;=10,"N.M.",W556/(-V556)))),IF(W556=0,0,IF(OR(V556=0,U556=0),"N.M.",IF(ABS(W556/V556)&gt;=10,"N.M.",W556/V556))))</f>
        <v>0.20101179916593268</v>
      </c>
    </row>
    <row r="557" spans="4:24" s="1" customFormat="1" ht="5.25" customHeight="1" hidden="1" outlineLevel="1">
      <c r="D557" s="35"/>
      <c r="E557" s="35"/>
      <c r="F557" s="130"/>
      <c r="G557" s="130"/>
      <c r="H557" s="130"/>
      <c r="I557" s="101"/>
      <c r="J557" s="106"/>
      <c r="K557" s="130"/>
      <c r="L557" s="130"/>
      <c r="M557" s="130"/>
      <c r="N557" s="101"/>
      <c r="O557" s="106"/>
      <c r="P557" s="130"/>
      <c r="Q557" s="130"/>
      <c r="R557" s="130"/>
      <c r="S557" s="101"/>
      <c r="T557" s="106"/>
      <c r="U557" s="130"/>
      <c r="V557" s="130"/>
      <c r="W557" s="130"/>
      <c r="X557" s="101"/>
    </row>
    <row r="558" spans="1:24" ht="12.75" collapsed="1">
      <c r="A558" s="9" t="s">
        <v>321</v>
      </c>
      <c r="C558" s="53" t="s">
        <v>249</v>
      </c>
      <c r="F558" s="17">
        <v>0</v>
      </c>
      <c r="G558" s="17">
        <v>0</v>
      </c>
      <c r="H558" s="35">
        <f>+F558-G558</f>
        <v>0</v>
      </c>
      <c r="I558" s="95">
        <f>IF(G558&lt;0,IF(H558=0,0,IF(OR(G558=0,F558=0),"N.M.",IF(ABS(H558/G558)&gt;=10,"N.M.",H558/(-G558)))),IF(H558=0,0,IF(OR(G558=0,F558=0),"N.M.",IF(ABS(H558/G558)&gt;=10,"N.M.",H558/G558))))</f>
        <v>0</v>
      </c>
      <c r="J558" s="114"/>
      <c r="K558" s="17">
        <v>0</v>
      </c>
      <c r="L558" s="17">
        <v>0</v>
      </c>
      <c r="M558" s="35">
        <f>+K558-L558</f>
        <v>0</v>
      </c>
      <c r="N558" s="95">
        <f>IF(L558&lt;0,IF(M558=0,0,IF(OR(L558=0,K558=0),"N.M.",IF(ABS(M558/L558)&gt;=10,"N.M.",M558/(-L558)))),IF(M558=0,0,IF(OR(L558=0,K558=0),"N.M.",IF(ABS(M558/L558)&gt;=10,"N.M.",M558/L558))))</f>
        <v>0</v>
      </c>
      <c r="O558" s="114"/>
      <c r="P558" s="17">
        <v>0</v>
      </c>
      <c r="Q558" s="17">
        <v>0</v>
      </c>
      <c r="R558" s="35">
        <f>+P558-Q558</f>
        <v>0</v>
      </c>
      <c r="S558" s="95">
        <f>IF(Q558&lt;0,IF(R558=0,0,IF(OR(Q558=0,P558=0),"N.M.",IF(ABS(R558/Q558)&gt;=10,"N.M.",R558/(-Q558)))),IF(R558=0,0,IF(OR(Q558=0,P558=0),"N.M.",IF(ABS(R558/Q558)&gt;=10,"N.M.",R558/Q558))))</f>
        <v>0</v>
      </c>
      <c r="T558" s="114"/>
      <c r="U558" s="17">
        <v>0</v>
      </c>
      <c r="V558" s="17">
        <v>0</v>
      </c>
      <c r="W558" s="35">
        <f>+U558-V558</f>
        <v>0</v>
      </c>
      <c r="X558" s="95">
        <f>IF(V558&lt;0,IF(W558=0,0,IF(OR(V558=0,U558=0),"N.M.",IF(ABS(W558/V558)&gt;=10,"N.M.",W558/(-V558)))),IF(W558=0,0,IF(OR(V558=0,U558=0),"N.M.",IF(ABS(W558/V558)&gt;=10,"N.M.",W558/V558))))</f>
        <v>0</v>
      </c>
    </row>
    <row r="559" spans="3:24" ht="13.5" thickBot="1">
      <c r="C559" s="12" t="s">
        <v>251</v>
      </c>
      <c r="D559" s="34"/>
      <c r="E559" s="34"/>
      <c r="F559" s="131">
        <f>+F556-F558</f>
        <v>5212712.285000012</v>
      </c>
      <c r="G559" s="131">
        <f>+G556-G558</f>
        <v>9799803.421999997</v>
      </c>
      <c r="H559" s="135">
        <f>+F559-G559</f>
        <v>-4587091.136999984</v>
      </c>
      <c r="I559" s="102">
        <f>IF(G559&lt;0,IF(H559=0,0,IF(OR(G559=0,F559=0),"N.M.",IF(ABS(H559/G559)&gt;=10,"N.M.",H559/(-G559)))),IF(H559=0,0,IF(OR(G559=0,F559=0),"N.M.",IF(ABS(H559/G559)&gt;=10,"N.M.",H559/G559))))</f>
        <v>-0.46807991338910204</v>
      </c>
      <c r="J559" s="115"/>
      <c r="K559" s="131">
        <f>+K556-K558</f>
        <v>42373948.29299974</v>
      </c>
      <c r="L559" s="131">
        <f>+L556-L558</f>
        <v>35281875.101</v>
      </c>
      <c r="M559" s="135">
        <f>+K559-L559</f>
        <v>7092073.191999733</v>
      </c>
      <c r="N559" s="102">
        <f>IF(L559&lt;0,IF(M559=0,0,IF(OR(L559=0,K559=0),"N.M.",IF(ABS(M559/L559)&gt;=10,"N.M.",M559/(-L559)))),IF(M559=0,0,IF(OR(L559=0,K559=0),"N.M.",IF(ABS(M559/L559)&gt;=10,"N.M.",M559/L559))))</f>
        <v>0.20101179916593268</v>
      </c>
      <c r="O559" s="115"/>
      <c r="P559" s="131">
        <f>+P556-P558</f>
        <v>10179204.60799999</v>
      </c>
      <c r="Q559" s="131">
        <f>+Q556-Q558</f>
        <v>16890651.186000038</v>
      </c>
      <c r="R559" s="135">
        <f>+P559-Q559</f>
        <v>-6711446.578000048</v>
      </c>
      <c r="S559" s="102">
        <f>IF(Q559&lt;0,IF(R559=0,0,IF(OR(Q559=0,P559=0),"N.M.",IF(ABS(R559/Q559)&gt;=10,"N.M.",R559/(-Q559)))),IF(R559=0,0,IF(OR(Q559=0,P559=0),"N.M.",IF(ABS(R559/Q559)&gt;=10,"N.M.",R559/Q559))))</f>
        <v>-0.39734682245779185</v>
      </c>
      <c r="T559" s="115"/>
      <c r="U559" s="131">
        <f>+U556-U558</f>
        <v>42373948.29299974</v>
      </c>
      <c r="V559" s="131">
        <f>+V556-V558</f>
        <v>35281875.101</v>
      </c>
      <c r="W559" s="135">
        <f>+U559-V559</f>
        <v>7092073.191999733</v>
      </c>
      <c r="X559" s="102">
        <f>IF(V559&lt;0,IF(W559=0,0,IF(OR(V559=0,U559=0),"N.M.",IF(ABS(W559/V559)&gt;=10,"N.M.",W559/(-V559)))),IF(W559=0,0,IF(OR(V559=0,U559=0),"N.M.",IF(ABS(W559/V559)&gt;=10,"N.M.",W559/V559))))</f>
        <v>0.20101179916593268</v>
      </c>
    </row>
    <row r="560" spans="6:24" ht="13.5" thickTop="1">
      <c r="F560" s="36" t="str">
        <f>IF(ABS(F146-F382-F395-F435-F443-F449+F520-F552+F554-F556)&gt;$C$563,$C$564," ")</f>
        <v> </v>
      </c>
      <c r="G560" s="36" t="str">
        <f>IF(ABS(G146-G382-G395-G435-G443-G449+G520-G552+G554-G556)&gt;$C$563,$C$564," ")</f>
        <v> </v>
      </c>
      <c r="H560" s="36" t="str">
        <f>IF(ABS(H146-H382-H395-H435-H443-H449+H520-H552+H554-H556)&gt;$C$563,$C$564," ")</f>
        <v> </v>
      </c>
      <c r="I560" s="117"/>
      <c r="K560" s="36" t="str">
        <f>IF(ABS(K146-K382-K395-K435-K443-K449+K520-K552+K554-K556)&gt;$C$563,$C$564," ")</f>
        <v> </v>
      </c>
      <c r="L560" s="36" t="str">
        <f>IF(ABS(L146-L382-L395-L435-L443-L449+L520-L552+L554-L556)&gt;$C$563,$C$564," ")</f>
        <v> </v>
      </c>
      <c r="M560" s="36" t="str">
        <f>IF(ABS(M146-M382-M395-M435-M443-M449+M520-M552+M554-M556)&gt;$C$563,$C$564," ")</f>
        <v> </v>
      </c>
      <c r="N560" s="117"/>
      <c r="P560" s="36" t="str">
        <f>IF(ABS(P146-P382-P395-P435-P443-P449+P520-P552+P554-P556)&gt;$C$563,$C$564," ")</f>
        <v> </v>
      </c>
      <c r="Q560" s="36" t="str">
        <f>IF(ABS(Q146-Q382-Q395-Q435-Q443-Q449+Q520-Q552+Q554-Q556)&gt;$C$563,$C$564," ")</f>
        <v> </v>
      </c>
      <c r="R560" s="36"/>
      <c r="S560" s="117"/>
      <c r="U560" s="36" t="str">
        <f>IF(ABS(U146-U382-U395-U435-U443-U449+U520-U552+U554-U556)&gt;$C$563,$C$564," ")</f>
        <v> </v>
      </c>
      <c r="V560" s="36" t="str">
        <f>IF(ABS(V146-V382-V395-V435-V443-V449+V520-V552+V554-V556)&gt;$C$563,$C$564," ")</f>
        <v> </v>
      </c>
      <c r="W560" s="36" t="str">
        <f>IF(ABS(W146-W382-W395-W435-W443-W449+W520-W552+W554-W556)&gt;$C$563,$C$564," ")</f>
        <v> </v>
      </c>
      <c r="X560" s="117"/>
    </row>
    <row r="561" spans="6:24" ht="12.75">
      <c r="F561" s="17" t="s">
        <v>151</v>
      </c>
      <c r="G561" s="17"/>
      <c r="I561" s="118"/>
      <c r="K561" s="17"/>
      <c r="L561" s="17"/>
      <c r="N561" s="118"/>
      <c r="P561" s="17"/>
      <c r="Q561" s="17"/>
      <c r="S561" s="118"/>
      <c r="U561" s="17"/>
      <c r="V561" s="17"/>
      <c r="X561" s="118"/>
    </row>
    <row r="562" spans="2:24" s="38" customFormat="1" ht="12.75" hidden="1" outlineLevel="2">
      <c r="B562" s="39" t="s">
        <v>215</v>
      </c>
      <c r="C562" s="136" t="s">
        <v>121</v>
      </c>
      <c r="D562" s="40"/>
      <c r="E562" s="40"/>
      <c r="F562" s="87"/>
      <c r="G562" s="87"/>
      <c r="H562" s="41"/>
      <c r="I562" s="119"/>
      <c r="J562" s="120"/>
      <c r="K562" s="87"/>
      <c r="L562" s="87"/>
      <c r="M562" s="41"/>
      <c r="N562" s="119"/>
      <c r="O562" s="120"/>
      <c r="P562" s="87"/>
      <c r="Q562" s="87"/>
      <c r="R562" s="41"/>
      <c r="S562" s="119"/>
      <c r="T562" s="120"/>
      <c r="U562" s="87"/>
      <c r="V562" s="87"/>
      <c r="W562" s="41"/>
      <c r="X562" s="119"/>
    </row>
    <row r="563" spans="1:24" s="38" customFormat="1" ht="12.75" hidden="1" outlineLevel="2">
      <c r="A563" s="40"/>
      <c r="B563" s="38" t="s">
        <v>216</v>
      </c>
      <c r="C563" s="48">
        <v>0.001</v>
      </c>
      <c r="D563" s="40"/>
      <c r="E563" s="40"/>
      <c r="F563" s="87"/>
      <c r="G563" s="87"/>
      <c r="H563" s="41"/>
      <c r="I563" s="119"/>
      <c r="J563" s="120"/>
      <c r="K563" s="87"/>
      <c r="L563" s="87"/>
      <c r="M563" s="41"/>
      <c r="N563" s="119"/>
      <c r="O563" s="120"/>
      <c r="P563" s="87"/>
      <c r="Q563" s="87"/>
      <c r="R563" s="41"/>
      <c r="S563" s="119"/>
      <c r="T563" s="120"/>
      <c r="U563" s="87"/>
      <c r="V563" s="87"/>
      <c r="W563" s="41"/>
      <c r="X563" s="119"/>
    </row>
    <row r="564" spans="1:24" s="38" customFormat="1" ht="12.75" hidden="1" outlineLevel="2">
      <c r="A564" s="40"/>
      <c r="B564" s="38" t="s">
        <v>217</v>
      </c>
      <c r="C564" s="48" t="s">
        <v>218</v>
      </c>
      <c r="D564" s="40"/>
      <c r="E564" s="40"/>
      <c r="F564" s="87"/>
      <c r="G564" s="87"/>
      <c r="H564" s="41"/>
      <c r="I564" s="119"/>
      <c r="J564" s="120"/>
      <c r="K564" s="87"/>
      <c r="L564" s="87"/>
      <c r="M564" s="41"/>
      <c r="N564" s="119"/>
      <c r="O564" s="120"/>
      <c r="P564" s="87"/>
      <c r="Q564" s="87"/>
      <c r="R564" s="41"/>
      <c r="S564" s="119"/>
      <c r="T564" s="120"/>
      <c r="U564" s="87"/>
      <c r="V564" s="87"/>
      <c r="W564" s="41"/>
      <c r="X564" s="119"/>
    </row>
    <row r="565" spans="1:24" s="38" customFormat="1" ht="12.75" hidden="1" outlineLevel="2">
      <c r="A565" s="40"/>
      <c r="B565" s="38" t="s">
        <v>217</v>
      </c>
      <c r="C565" s="48" t="s">
        <v>219</v>
      </c>
      <c r="F565" s="87"/>
      <c r="G565" s="87"/>
      <c r="H565" s="41"/>
      <c r="I565" s="119"/>
      <c r="J565" s="120"/>
      <c r="K565" s="87"/>
      <c r="L565" s="87"/>
      <c r="M565" s="41"/>
      <c r="N565" s="119"/>
      <c r="O565" s="120"/>
      <c r="P565" s="87"/>
      <c r="Q565" s="87"/>
      <c r="R565" s="41"/>
      <c r="S565" s="119"/>
      <c r="T565" s="120"/>
      <c r="U565" s="87"/>
      <c r="V565" s="87"/>
      <c r="W565" s="41"/>
      <c r="X565" s="119"/>
    </row>
    <row r="566" spans="1:24" s="38" customFormat="1" ht="12.75" hidden="1" outlineLevel="2">
      <c r="A566" s="40"/>
      <c r="B566" s="38" t="s">
        <v>220</v>
      </c>
      <c r="C566" s="48">
        <f>COUNTIF($F$451:$X$560,+C564)</f>
        <v>0</v>
      </c>
      <c r="F566" s="87"/>
      <c r="G566" s="87"/>
      <c r="H566" s="41"/>
      <c r="I566" s="119"/>
      <c r="J566" s="120"/>
      <c r="K566" s="87"/>
      <c r="L566" s="87"/>
      <c r="M566" s="41"/>
      <c r="N566" s="119"/>
      <c r="O566" s="120"/>
      <c r="P566" s="87"/>
      <c r="Q566" s="87"/>
      <c r="R566" s="41"/>
      <c r="S566" s="119"/>
      <c r="T566" s="120"/>
      <c r="U566" s="87"/>
      <c r="V566" s="87"/>
      <c r="W566" s="41"/>
      <c r="X566" s="119"/>
    </row>
    <row r="567" spans="1:24" s="38" customFormat="1" ht="12.75" hidden="1" outlineLevel="2">
      <c r="A567" s="40"/>
      <c r="B567" s="38" t="s">
        <v>220</v>
      </c>
      <c r="C567" s="48">
        <f>COUNTIF($F$451:$X$560,+C565)</f>
        <v>0</v>
      </c>
      <c r="F567" s="87"/>
      <c r="G567" s="87"/>
      <c r="H567" s="41"/>
      <c r="I567" s="119"/>
      <c r="J567" s="120"/>
      <c r="K567" s="87"/>
      <c r="L567" s="87"/>
      <c r="M567" s="41"/>
      <c r="N567" s="119"/>
      <c r="O567" s="120"/>
      <c r="P567" s="87"/>
      <c r="Q567" s="87"/>
      <c r="R567" s="41"/>
      <c r="S567" s="119"/>
      <c r="T567" s="120"/>
      <c r="U567" s="87"/>
      <c r="V567" s="87"/>
      <c r="W567" s="41"/>
      <c r="X567" s="119"/>
    </row>
    <row r="568" spans="1:24" s="38" customFormat="1" ht="12.75" hidden="1" outlineLevel="2">
      <c r="A568" s="40"/>
      <c r="B568" s="38" t="s">
        <v>221</v>
      </c>
      <c r="C568" s="48">
        <f>SUM(C566:C567)</f>
        <v>0</v>
      </c>
      <c r="F568" s="87"/>
      <c r="G568" s="87"/>
      <c r="H568" s="41"/>
      <c r="I568" s="119"/>
      <c r="J568" s="120"/>
      <c r="K568" s="87"/>
      <c r="L568" s="87"/>
      <c r="M568" s="41"/>
      <c r="N568" s="119"/>
      <c r="O568" s="120"/>
      <c r="P568" s="87"/>
      <c r="Q568" s="87"/>
      <c r="R568" s="41"/>
      <c r="S568" s="119"/>
      <c r="T568" s="120"/>
      <c r="U568" s="87"/>
      <c r="V568" s="87"/>
      <c r="W568" s="41"/>
      <c r="X568" s="119"/>
    </row>
    <row r="569" spans="1:24" s="38" customFormat="1" ht="12.75" hidden="1" outlineLevel="2">
      <c r="A569" s="40"/>
      <c r="B569" s="42" t="s">
        <v>373</v>
      </c>
      <c r="C569" s="137" t="s">
        <v>122</v>
      </c>
      <c r="D569" s="43"/>
      <c r="E569" s="43"/>
      <c r="F569" s="88"/>
      <c r="G569" s="88"/>
      <c r="H569" s="41"/>
      <c r="I569" s="119"/>
      <c r="J569" s="120"/>
      <c r="K569" s="88"/>
      <c r="L569" s="88"/>
      <c r="M569" s="41"/>
      <c r="N569" s="119"/>
      <c r="O569" s="120"/>
      <c r="P569" s="88"/>
      <c r="Q569" s="88"/>
      <c r="R569" s="41"/>
      <c r="S569" s="119"/>
      <c r="T569" s="120"/>
      <c r="U569" s="88"/>
      <c r="V569" s="88"/>
      <c r="W569" s="41"/>
      <c r="X569" s="119"/>
    </row>
    <row r="570" spans="1:24" s="38" customFormat="1" ht="12.75" hidden="1" outlineLevel="2">
      <c r="A570" s="40"/>
      <c r="B570" s="42" t="s">
        <v>222</v>
      </c>
      <c r="C570" s="137" t="s">
        <v>123</v>
      </c>
      <c r="D570" s="43"/>
      <c r="E570" s="43"/>
      <c r="F570" s="88"/>
      <c r="G570" s="88"/>
      <c r="H570" s="41"/>
      <c r="I570" s="119"/>
      <c r="J570" s="120"/>
      <c r="K570" s="88"/>
      <c r="L570" s="88"/>
      <c r="M570" s="41"/>
      <c r="N570" s="119"/>
      <c r="O570" s="120"/>
      <c r="P570" s="88"/>
      <c r="Q570" s="88"/>
      <c r="R570" s="41"/>
      <c r="S570" s="119"/>
      <c r="T570" s="120"/>
      <c r="U570" s="88"/>
      <c r="V570" s="88"/>
      <c r="W570" s="41"/>
      <c r="X570" s="119"/>
    </row>
    <row r="571" spans="1:24" s="38" customFormat="1" ht="12.75" hidden="1" outlineLevel="2">
      <c r="A571" s="40"/>
      <c r="B571" s="42" t="s">
        <v>223</v>
      </c>
      <c r="C571" s="137" t="s">
        <v>123</v>
      </c>
      <c r="D571" s="43"/>
      <c r="E571" s="43"/>
      <c r="F571" s="88"/>
      <c r="G571" s="88"/>
      <c r="H571" s="41"/>
      <c r="I571" s="119"/>
      <c r="J571" s="120"/>
      <c r="K571" s="88"/>
      <c r="L571" s="88"/>
      <c r="M571" s="41"/>
      <c r="N571" s="119"/>
      <c r="O571" s="120"/>
      <c r="P571" s="88"/>
      <c r="Q571" s="88"/>
      <c r="R571" s="41"/>
      <c r="S571" s="119"/>
      <c r="T571" s="120"/>
      <c r="U571" s="88"/>
      <c r="V571" s="88"/>
      <c r="W571" s="41"/>
      <c r="X571" s="119"/>
    </row>
    <row r="572" spans="1:24" s="38" customFormat="1" ht="12.75" hidden="1" outlineLevel="2">
      <c r="A572" s="40"/>
      <c r="B572" s="44" t="s">
        <v>232</v>
      </c>
      <c r="C572" s="137" t="s">
        <v>124</v>
      </c>
      <c r="D572" s="44"/>
      <c r="E572" s="44"/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44" t="s">
        <v>224</v>
      </c>
      <c r="C573" s="137" t="s">
        <v>125</v>
      </c>
      <c r="D573" s="44"/>
      <c r="E573" s="44"/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44" t="s">
        <v>225</v>
      </c>
      <c r="C574" s="137" t="s">
        <v>126</v>
      </c>
      <c r="D574" s="44"/>
      <c r="E574" s="44"/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44" t="s">
        <v>226</v>
      </c>
      <c r="C575" s="137" t="s">
        <v>127</v>
      </c>
      <c r="D575" s="44"/>
      <c r="E575" s="44"/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44" t="s">
        <v>227</v>
      </c>
      <c r="C576" s="137" t="s">
        <v>128</v>
      </c>
      <c r="D576" s="44"/>
      <c r="E576" s="44"/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44" t="s">
        <v>228</v>
      </c>
      <c r="C577" s="137" t="s">
        <v>129</v>
      </c>
      <c r="D577" s="44"/>
      <c r="E577" s="44"/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44" t="s">
        <v>229</v>
      </c>
      <c r="C578" s="137" t="s">
        <v>130</v>
      </c>
      <c r="D578" s="44"/>
      <c r="E578" s="44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44" t="s">
        <v>230</v>
      </c>
      <c r="C579" s="137" t="s">
        <v>131</v>
      </c>
      <c r="D579" s="44"/>
      <c r="E579" s="44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41" t="s">
        <v>231</v>
      </c>
      <c r="C580" s="49" t="str">
        <f>UPPER(TEXT(NvsElapsedTime,"hh:mm:ss"))</f>
        <v>00:00:38</v>
      </c>
      <c r="D580" s="41"/>
      <c r="E580" s="41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2:24" s="38" customFormat="1" ht="12.75" collapsed="1">
      <c r="B581" s="45" t="s">
        <v>152</v>
      </c>
      <c r="C581" s="50"/>
      <c r="D581" s="46"/>
      <c r="E581" s="46"/>
      <c r="F581" s="89"/>
      <c r="G581" s="89"/>
      <c r="H581" s="41"/>
      <c r="I581" s="119"/>
      <c r="J581" s="120"/>
      <c r="K581" s="89"/>
      <c r="L581" s="89"/>
      <c r="M581" s="41"/>
      <c r="N581" s="119"/>
      <c r="O581" s="120"/>
      <c r="P581" s="89"/>
      <c r="Q581" s="89"/>
      <c r="R581" s="41"/>
      <c r="S581" s="119"/>
      <c r="T581" s="120"/>
      <c r="U581" s="89"/>
      <c r="V581" s="89"/>
      <c r="W581" s="41"/>
      <c r="X581" s="119"/>
    </row>
    <row r="582" spans="9:24" ht="12.75">
      <c r="I582" s="118"/>
      <c r="N582" s="118"/>
      <c r="S582" s="118"/>
      <c r="X582" s="118"/>
    </row>
    <row r="583" spans="9:24" ht="12.75">
      <c r="I583" s="118"/>
      <c r="N583" s="118"/>
      <c r="S583" s="118"/>
      <c r="X583" s="118"/>
    </row>
  </sheetData>
  <sheetProtection/>
  <printOptions horizontalCentered="1"/>
  <pageMargins left="0.25" right="0.71" top="0.75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134</v>
      </c>
      <c r="C2" s="3" t="s">
        <v>384</v>
      </c>
    </row>
    <row r="3" spans="1:3" ht="12.75">
      <c r="A3" s="6" t="s">
        <v>135</v>
      </c>
      <c r="C3" s="3" t="s">
        <v>148</v>
      </c>
    </row>
    <row r="4" spans="1:3" ht="12.75">
      <c r="A4" s="6" t="s">
        <v>136</v>
      </c>
      <c r="C4" s="3" t="s">
        <v>149</v>
      </c>
    </row>
    <row r="5" spans="1:3" ht="12.75">
      <c r="A5" s="6" t="s">
        <v>137</v>
      </c>
      <c r="C5" s="3" t="s">
        <v>383</v>
      </c>
    </row>
    <row r="6" spans="1:3" ht="12.75">
      <c r="A6" s="6" t="s">
        <v>138</v>
      </c>
      <c r="C6" s="3" t="s">
        <v>384</v>
      </c>
    </row>
    <row r="7" spans="1:3" ht="12.75">
      <c r="A7" s="6" t="s">
        <v>139</v>
      </c>
      <c r="C7" s="4">
        <v>40881</v>
      </c>
    </row>
    <row r="8" spans="1:3" ht="12.75">
      <c r="A8" s="6" t="s">
        <v>140</v>
      </c>
      <c r="C8" s="3" t="s">
        <v>385</v>
      </c>
    </row>
    <row r="9" spans="1:3" ht="12.75">
      <c r="A9" s="6" t="s">
        <v>141</v>
      </c>
      <c r="C9" s="3" t="s">
        <v>386</v>
      </c>
    </row>
    <row r="10" spans="1:3" ht="25.5">
      <c r="A10" s="6" t="s">
        <v>142</v>
      </c>
      <c r="C10" s="3" t="s">
        <v>387</v>
      </c>
    </row>
    <row r="11" spans="1:3" ht="12.75">
      <c r="A11" s="6" t="s">
        <v>143</v>
      </c>
      <c r="C11" s="3" t="s">
        <v>150</v>
      </c>
    </row>
    <row r="12" spans="1:3" ht="38.25">
      <c r="A12" s="6" t="s">
        <v>144</v>
      </c>
      <c r="C12" s="3" t="s">
        <v>388</v>
      </c>
    </row>
    <row r="13" spans="1:3" ht="12.75">
      <c r="A13" s="6" t="s">
        <v>145</v>
      </c>
      <c r="C13" s="3"/>
    </row>
    <row r="14" spans="1:3" ht="12.75">
      <c r="A14" s="6" t="s">
        <v>146</v>
      </c>
      <c r="C14" s="3"/>
    </row>
    <row r="15" spans="1:3" ht="12.75">
      <c r="A15" s="6" t="s">
        <v>147</v>
      </c>
      <c r="C15" s="3"/>
    </row>
    <row r="18" spans="1:5" ht="25.5">
      <c r="A18" s="6" t="s">
        <v>160</v>
      </c>
      <c r="C18" s="6" t="s">
        <v>148</v>
      </c>
      <c r="E18" s="2" t="s">
        <v>161</v>
      </c>
    </row>
    <row r="20" spans="1:5" ht="12.75">
      <c r="A20" s="6" t="s">
        <v>162</v>
      </c>
      <c r="C20" s="6" t="s">
        <v>148</v>
      </c>
      <c r="E20" s="2" t="s">
        <v>163</v>
      </c>
    </row>
    <row r="22" spans="1:5" ht="51">
      <c r="A22" s="6" t="s">
        <v>153</v>
      </c>
      <c r="C22" s="6" t="s">
        <v>148</v>
      </c>
      <c r="E22" s="2" t="s">
        <v>154</v>
      </c>
    </row>
    <row r="24" spans="1:5" ht="25.5">
      <c r="A24" s="6" t="s">
        <v>164</v>
      </c>
      <c r="C24" s="6" t="s">
        <v>148</v>
      </c>
      <c r="E24" s="2" t="s">
        <v>165</v>
      </c>
    </row>
    <row r="26" spans="1:5" ht="38.25">
      <c r="A26" s="6" t="s">
        <v>155</v>
      </c>
      <c r="C26" s="6" t="s">
        <v>148</v>
      </c>
      <c r="E26" s="2" t="s">
        <v>156</v>
      </c>
    </row>
    <row r="28" spans="1:5" ht="38.25">
      <c r="A28" s="6" t="s">
        <v>157</v>
      </c>
      <c r="C28" s="6" t="s">
        <v>148</v>
      </c>
      <c r="E28" s="2" t="s">
        <v>166</v>
      </c>
    </row>
    <row r="30" spans="1:5" ht="12.75">
      <c r="A30" s="7">
        <v>38923</v>
      </c>
      <c r="C30" s="6" t="s">
        <v>148</v>
      </c>
      <c r="E30" s="2" t="s">
        <v>167</v>
      </c>
    </row>
    <row r="32" spans="1:5" ht="25.5">
      <c r="A32" s="6" t="s">
        <v>168</v>
      </c>
      <c r="C32" s="6" t="s">
        <v>148</v>
      </c>
      <c r="E32" s="2" t="s">
        <v>169</v>
      </c>
    </row>
    <row r="34" spans="1:5" ht="76.5">
      <c r="A34" s="6" t="s">
        <v>158</v>
      </c>
      <c r="C34" s="6" t="s">
        <v>148</v>
      </c>
      <c r="E34" s="2" t="s">
        <v>159</v>
      </c>
    </row>
    <row r="36" spans="1:5" ht="12.75">
      <c r="A36" s="7">
        <v>39692</v>
      </c>
      <c r="C36" s="6" t="s">
        <v>148</v>
      </c>
      <c r="E36" s="2" t="s">
        <v>170</v>
      </c>
    </row>
    <row r="38" spans="1:5" ht="25.5">
      <c r="A38" s="6" t="s">
        <v>171</v>
      </c>
      <c r="C38" s="6" t="s">
        <v>148</v>
      </c>
      <c r="E38" s="2" t="s">
        <v>172</v>
      </c>
    </row>
    <row r="40" spans="1:5" ht="12.75">
      <c r="A40" s="6" t="s">
        <v>173</v>
      </c>
      <c r="C40" s="6" t="s">
        <v>148</v>
      </c>
      <c r="E40" s="2" t="s">
        <v>174</v>
      </c>
    </row>
    <row r="42" spans="1:5" ht="25.5">
      <c r="A42" s="6" t="s">
        <v>175</v>
      </c>
      <c r="C42" s="6" t="s">
        <v>148</v>
      </c>
      <c r="E42" s="2" t="s">
        <v>176</v>
      </c>
    </row>
    <row r="44" spans="1:5" ht="38.25">
      <c r="A44" s="6" t="s">
        <v>177</v>
      </c>
      <c r="C44" s="6" t="s">
        <v>148</v>
      </c>
      <c r="E44" s="2" t="s">
        <v>178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2012-01-26T00:56:11Z</cp:lastPrinted>
  <dcterms:created xsi:type="dcterms:W3CDTF">1997-11-19T15:48:19Z</dcterms:created>
  <dcterms:modified xsi:type="dcterms:W3CDTF">2012-01-26T00:56:12Z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