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2120" windowHeight="8265" tabRatio="254" activeTab="0"/>
  </bookViews>
  <sheets>
    <sheet name="Sheet1" sheetId="1" r:id="rId1"/>
    <sheet name="Modification History" sheetId="2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'Sheet1'!$N$566</definedName>
    <definedName name="End_Print2">'Sheet1'!$X$566</definedName>
    <definedName name="Keywords">'Modification History'!$C$15</definedName>
    <definedName name="NvsASD">"V2010-12-31"</definedName>
    <definedName name="NvsAutoDrillOk">"VN"</definedName>
    <definedName name="NvsDrillHyperLink" localSheetId="0">"http://psfinweb.aepsc.com/psp/fcm90prd_newwin/EMPLOYEE/ERP/c/REPORT_BOOKS.IC_RUN_DRILLDOWN.GBL?Action=A&amp;NVS_INSTANCE=2616969_2677711"</definedName>
    <definedName name="NvsElapsedTime">0.000370370369637385</definedName>
    <definedName name="NvsEndTime">40554.6016319444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'Sheet1'!$F$8:$N$566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'Sheet1'!$B$742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<sst xmlns="http://schemas.openxmlformats.org/spreadsheetml/2006/main" count="1659" uniqueCount="1548">
  <si>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</si>
  <si>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</si>
  <si>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</si>
  <si>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</si>
  <si>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</si>
  <si>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</si>
  <si>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</si>
  <si>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</si>
  <si>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</si>
  <si>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</si>
  <si>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</si>
  <si>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</si>
  <si>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</si>
  <si>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</si>
  <si>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</si>
  <si>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</si>
  <si>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</si>
  <si>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</si>
  <si>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</si>
  <si>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</si>
  <si>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</si>
  <si>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</si>
  <si>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</si>
  <si>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</si>
  <si>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</si>
  <si>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</si>
  <si>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</si>
  <si>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</si>
  <si>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</si>
  <si>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</si>
  <si>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</si>
  <si>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</si>
  <si>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</si>
  <si>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</si>
  <si>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</si>
  <si>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</si>
  <si>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</si>
  <si>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</si>
  <si>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</si>
  <si>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</si>
  <si>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</si>
  <si>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</si>
  <si>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</si>
  <si>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</si>
  <si>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</si>
  <si>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</si>
  <si>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</si>
  <si>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</si>
  <si>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</si>
  <si>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</si>
  <si>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</si>
  <si>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</si>
  <si>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</si>
  <si>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</si>
  <si>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</si>
  <si>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</si>
  <si>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</si>
  <si>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</si>
  <si>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</si>
  <si>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</si>
  <si>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</si>
  <si>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</si>
  <si>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</si>
  <si>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</si>
  <si>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</si>
  <si>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</si>
  <si>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</si>
  <si>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</si>
  <si>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</si>
  <si>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</si>
  <si>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</si>
  <si>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</si>
  <si>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</si>
  <si>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</si>
  <si>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</si>
  <si>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</si>
  <si>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</si>
  <si>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</si>
  <si>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</si>
  <si>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</si>
  <si>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</si>
  <si>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</si>
  <si>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</si>
  <si>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</si>
  <si>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</si>
  <si>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</si>
  <si>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</si>
  <si>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</si>
  <si>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</si>
  <si>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</si>
  <si>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</si>
  <si>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</si>
  <si>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</si>
  <si>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</si>
  <si>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</si>
  <si>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</si>
  <si>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</si>
  <si>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</si>
  <si>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</si>
  <si>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</si>
  <si>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</si>
  <si>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</si>
  <si>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</si>
  <si>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</si>
  <si>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</si>
  <si>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</si>
  <si>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</si>
  <si>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</si>
  <si>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</si>
  <si>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</si>
  <si>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</si>
  <si>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</si>
  <si>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</si>
  <si>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</si>
  <si>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</si>
  <si>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</si>
  <si>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</si>
  <si>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</si>
  <si>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</si>
  <si>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Specul. Allow. Gains-CO2</t>
  </si>
  <si>
    <t>St Lic-Registration Tax-Fees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</si>
  <si>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</si>
  <si>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</si>
  <si>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</si>
  <si>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</si>
  <si>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</si>
  <si>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</si>
  <si>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</si>
  <si>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</si>
  <si>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</si>
  <si>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</si>
  <si>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</si>
  <si>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</si>
  <si>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</si>
  <si>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</si>
  <si>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</si>
  <si>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</si>
  <si>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</si>
  <si>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</si>
  <si>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</si>
  <si>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</si>
  <si>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</si>
  <si>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</si>
  <si>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</si>
  <si>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</si>
  <si>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</si>
  <si>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2010-12-31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</si>
  <si>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</si>
  <si>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</si>
  <si>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</si>
  <si>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</si>
  <si>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</si>
  <si>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</si>
  <si>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</si>
  <si>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</si>
  <si>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</si>
  <si>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</si>
  <si>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</si>
  <si>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</si>
  <si>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</si>
  <si>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</si>
  <si>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</si>
  <si>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</si>
  <si>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</si>
  <si>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</si>
  <si>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</si>
  <si>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</si>
  <si>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</si>
  <si>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</si>
  <si>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</si>
  <si>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</si>
  <si>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</si>
  <si>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</si>
  <si>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</si>
  <si>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</si>
  <si>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</si>
  <si>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</si>
  <si>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</si>
  <si>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</si>
  <si>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</si>
  <si>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</si>
  <si>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</si>
  <si>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</si>
  <si>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</si>
  <si>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</si>
  <si>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</si>
  <si>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</si>
  <si>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</si>
  <si>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</si>
  <si>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</si>
  <si>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</si>
  <si>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</si>
  <si>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</si>
  <si>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</si>
  <si>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</si>
  <si>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</si>
  <si>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</si>
  <si>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</si>
  <si>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</si>
  <si>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</si>
  <si>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</si>
  <si>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</si>
  <si>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</si>
  <si>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</si>
  <si>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</si>
  <si>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</si>
  <si>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</si>
  <si>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</si>
  <si>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</si>
  <si>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</si>
  <si>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</si>
  <si>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</si>
  <si>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</si>
  <si>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</si>
  <si>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</si>
  <si>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</si>
  <si>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</si>
  <si>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</si>
  <si>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</si>
  <si>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</si>
  <si>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</si>
  <si>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</si>
  <si>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</si>
  <si>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</si>
  <si>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</si>
  <si>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</si>
  <si>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</si>
  <si>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</si>
  <si>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</si>
  <si>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</si>
  <si>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</si>
  <si>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</si>
  <si>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</si>
  <si>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</si>
  <si>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</si>
  <si>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</si>
  <si>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</si>
  <si>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</si>
  <si>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</si>
  <si>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</si>
  <si>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</si>
  <si>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</si>
  <si>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</si>
  <si>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</si>
  <si>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</si>
  <si>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</si>
  <si>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</si>
  <si>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</si>
  <si>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</si>
  <si>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</si>
  <si>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</si>
  <si>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</si>
  <si>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</si>
  <si>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</si>
  <si>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</si>
  <si>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</si>
  <si>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</si>
  <si>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</si>
  <si>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</si>
  <si>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</si>
  <si>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</si>
  <si>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</si>
  <si>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</si>
  <si>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</si>
  <si>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</si>
  <si>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</si>
  <si>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</si>
  <si>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</si>
  <si>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</si>
  <si>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</si>
  <si>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</si>
  <si>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</si>
  <si>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</si>
  <si>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</si>
  <si>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</si>
  <si>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</si>
  <si>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</si>
  <si>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</si>
  <si>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</si>
  <si>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</si>
  <si>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</si>
  <si>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</si>
  <si>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</si>
  <si>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</si>
  <si>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</si>
  <si>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</si>
  <si>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</si>
  <si>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</si>
  <si>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</si>
  <si>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</si>
  <si>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</si>
  <si>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</si>
  <si>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</si>
  <si>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</si>
  <si>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</si>
  <si>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</si>
  <si>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</si>
  <si>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</si>
  <si>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</si>
  <si>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</si>
  <si>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</si>
  <si>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</si>
  <si>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</si>
  <si>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</si>
  <si>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</si>
  <si>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</si>
  <si>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</si>
  <si>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</si>
  <si>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</si>
  <si>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</si>
  <si>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</si>
  <si>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</si>
  <si>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</si>
  <si>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</si>
  <si>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</si>
  <si>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</si>
  <si>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</si>
  <si>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</si>
  <si>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</si>
  <si>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</si>
  <si>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</si>
  <si>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</si>
  <si>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</si>
  <si>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</si>
  <si>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</si>
  <si>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</si>
  <si>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</si>
  <si>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</si>
  <si>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</si>
  <si>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</si>
  <si>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</si>
  <si>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</si>
  <si>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</si>
  <si>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</si>
  <si>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</si>
  <si>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</si>
  <si>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</si>
  <si>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</si>
  <si>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</si>
  <si>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</si>
  <si>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</si>
  <si>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</si>
  <si>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</si>
  <si>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</si>
  <si>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</si>
  <si>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</si>
  <si>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</si>
  <si>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</si>
  <si>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</si>
  <si>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</si>
  <si>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</si>
  <si>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</si>
  <si>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</si>
  <si>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</si>
  <si>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</si>
  <si>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</si>
  <si>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</si>
  <si>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</si>
  <si>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</si>
  <si>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</si>
  <si>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</si>
  <si>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</si>
  <si>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</si>
  <si>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</si>
  <si>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</si>
  <si>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</si>
  <si>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</si>
  <si>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</si>
  <si>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</si>
  <si>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</si>
  <si>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</si>
  <si>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</si>
  <si>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</si>
  <si>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</si>
  <si>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</si>
  <si>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</si>
  <si>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</si>
  <si>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</si>
  <si>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</si>
  <si>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</si>
  <si>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</si>
  <si>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</si>
  <si>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</si>
  <si>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</si>
  <si>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</si>
  <si>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</si>
  <si>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</si>
  <si>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</si>
  <si>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</si>
  <si>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</si>
  <si>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</si>
  <si>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</si>
  <si>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</si>
  <si>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</si>
  <si>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</si>
  <si>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</si>
  <si>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</si>
  <si>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</si>
  <si>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</si>
  <si>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</si>
  <si>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</si>
  <si>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</si>
  <si>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</si>
  <si>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</si>
  <si>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</si>
  <si>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</si>
  <si>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</si>
  <si>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</si>
  <si>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PRPT_ACCOUNT</t>
  </si>
  <si>
    <t>Scope-based</t>
  </si>
  <si>
    <t>Regulated style Comparative Income Statement</t>
  </si>
  <si>
    <t>Income Statement</t>
  </si>
  <si>
    <t>Regulatory (FERC) style Comparative Income Statement</t>
  </si>
  <si>
    <t>Acct:   PRPT_ACCOUNT
BU:     Scope-based
Sunset: 12/4/2011 1:00:00 AM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</si>
  <si>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</si>
  <si>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</si>
  <si>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</si>
  <si>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</si>
  <si>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</si>
  <si>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</si>
  <si>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</si>
  <si>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</si>
  <si>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</si>
  <si>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</si>
  <si>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</si>
  <si>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</si>
  <si>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</si>
  <si>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</si>
  <si>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</si>
  <si>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</si>
  <si>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</si>
  <si>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</si>
  <si>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</si>
  <si>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</si>
  <si>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</si>
  <si>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</si>
  <si>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</si>
  <si>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</si>
  <si>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</si>
  <si>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</si>
  <si>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</si>
  <si>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</si>
  <si>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</si>
  <si>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</si>
  <si>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</si>
  <si>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</si>
  <si>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</si>
  <si>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</si>
  <si>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</si>
  <si>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</si>
  <si>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</si>
  <si>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</si>
  <si>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</si>
  <si>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</si>
  <si>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</si>
  <si>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</si>
  <si>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</si>
  <si>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</si>
  <si>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</si>
  <si>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</si>
  <si>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</si>
  <si>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</si>
  <si>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</si>
  <si>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</si>
  <si>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</si>
  <si>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</si>
  <si>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</si>
  <si>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</si>
  <si>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</si>
  <si>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</si>
  <si>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</si>
  <si>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</si>
  <si>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</si>
  <si>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</si>
  <si>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</si>
  <si>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</si>
  <si>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</si>
  <si>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</si>
  <si>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</si>
  <si>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</si>
  <si>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</si>
  <si>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</si>
  <si>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</si>
  <si>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</si>
  <si>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</si>
  <si>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</si>
  <si>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</si>
  <si>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</si>
  <si>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</si>
  <si>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</si>
  <si>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</si>
  <si>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</si>
  <si>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</si>
  <si>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</si>
  <si>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</si>
  <si>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</si>
  <si>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</si>
  <si>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</si>
  <si>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</si>
  <si>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</si>
  <si>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</si>
  <si>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</si>
  <si>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</si>
  <si>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</si>
  <si>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</si>
  <si>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</si>
  <si>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</si>
  <si>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</si>
  <si>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</si>
  <si>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</si>
  <si>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</si>
  <si>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</si>
  <si>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</si>
  <si>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</si>
  <si>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</si>
  <si>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</si>
  <si>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</si>
  <si>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</si>
  <si>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</si>
  <si>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</si>
  <si>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</si>
  <si>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</si>
  <si>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</si>
  <si>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</si>
  <si>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</si>
  <si>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</si>
  <si>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</si>
  <si>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</si>
  <si>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</si>
  <si>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</si>
  <si>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</si>
  <si>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</si>
  <si>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</si>
  <si>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</si>
  <si>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</si>
  <si>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</si>
  <si>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</si>
  <si>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</si>
  <si>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</si>
  <si>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</si>
  <si>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</si>
  <si>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</si>
  <si>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</si>
  <si>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</si>
  <si>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</si>
  <si>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</si>
  <si>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</si>
  <si>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</si>
  <si>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</si>
  <si>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</si>
  <si>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</si>
  <si>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</si>
  <si>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</si>
  <si>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</si>
  <si>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</si>
  <si>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</si>
  <si>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</si>
  <si>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</si>
  <si>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</si>
  <si>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</si>
  <si>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</si>
  <si>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</si>
  <si>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</si>
  <si>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</si>
  <si>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</si>
  <si>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</si>
  <si>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</si>
  <si>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</si>
  <si>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</si>
  <si>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</si>
  <si>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</si>
  <si>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</si>
  <si>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</si>
  <si>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</si>
  <si>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</si>
  <si>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</si>
  <si>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</si>
  <si>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</si>
  <si>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</si>
  <si>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</si>
  <si>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</si>
  <si>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</si>
  <si>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</si>
  <si>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</si>
  <si>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</si>
  <si>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</si>
  <si>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</si>
  <si>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</si>
  <si>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</si>
  <si>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</si>
  <si>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</si>
  <si>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</si>
  <si>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</si>
  <si>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</si>
  <si>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</si>
  <si>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</si>
  <si>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</si>
  <si>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</si>
  <si>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</si>
  <si>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</si>
  <si>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</si>
  <si>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</si>
  <si>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</si>
  <si>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</si>
  <si>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</si>
  <si>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</si>
  <si>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</si>
  <si>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</si>
  <si>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</si>
  <si>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</si>
  <si>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</si>
  <si>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</si>
  <si>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</si>
  <si>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</si>
  <si>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</si>
  <si>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</si>
  <si>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</si>
  <si>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</si>
  <si>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</si>
  <si>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</si>
  <si>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</si>
  <si>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</si>
  <si>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</si>
  <si>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</si>
  <si>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</si>
  <si>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</si>
  <si>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</si>
  <si>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</si>
  <si>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</si>
  <si>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</si>
  <si>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</si>
  <si>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</si>
  <si>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</si>
  <si>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</si>
  <si>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</si>
  <si>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</si>
  <si>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</si>
  <si>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</si>
  <si>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</si>
  <si>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</si>
  <si>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</si>
  <si>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</si>
  <si>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</si>
  <si>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</si>
  <si>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</si>
  <si>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</si>
  <si>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</si>
  <si>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</si>
  <si>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</si>
  <si>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</si>
  <si>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</si>
  <si>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</si>
  <si>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</si>
  <si>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</si>
  <si>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</si>
  <si>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</si>
  <si>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</si>
  <si>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</si>
  <si>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</si>
  <si>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</si>
  <si>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</si>
  <si>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</si>
  <si>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</si>
  <si>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%,V4561004</t>
  </si>
  <si>
    <t>4561004</t>
  </si>
  <si>
    <t>SECA Transmission Rev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</si>
  <si>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</si>
  <si>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</si>
  <si>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</si>
  <si>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</si>
  <si>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</si>
  <si>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</si>
  <si>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</si>
  <si>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</si>
  <si>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</si>
  <si>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</si>
  <si>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</si>
  <si>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</si>
  <si>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</si>
  <si>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</si>
  <si>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</si>
  <si>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</si>
  <si>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</si>
  <si>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</si>
  <si>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</si>
  <si>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</si>
  <si>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</si>
  <si>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%,V4561058</t>
  </si>
  <si>
    <t>4561058</t>
  </si>
  <si>
    <t>NonAffil PJM Trans Enhncmt Rev</t>
  </si>
  <si>
    <t>%,V4561031</t>
  </si>
  <si>
    <t>4561031</t>
  </si>
  <si>
    <t>GFA Trans Base Rev Unb - Aff</t>
  </si>
  <si>
    <t>%,V4561032</t>
  </si>
  <si>
    <t>4561032</t>
  </si>
  <si>
    <t>GFA Trans Ancillary Rev - 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</si>
  <si>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</si>
  <si>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</si>
  <si>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</si>
  <si>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</si>
  <si>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</si>
  <si>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</si>
  <si>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</si>
  <si>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</si>
  <si>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</si>
  <si>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</si>
  <si>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</si>
  <si>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</si>
  <si>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</si>
  <si>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</si>
  <si>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</si>
  <si>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</si>
  <si>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</si>
  <si>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</si>
  <si>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</si>
  <si>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</si>
  <si>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</si>
  <si>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</si>
  <si>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</si>
  <si>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</si>
  <si>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%,V4540001</t>
  </si>
  <si>
    <t>4540001</t>
  </si>
  <si>
    <t>Rent From Elect Property - Af</t>
  </si>
  <si>
    <t>%,V4500000</t>
  </si>
  <si>
    <t>4500000</t>
  </si>
  <si>
    <t>Forfeited Discounts</t>
  </si>
  <si>
    <t>%,V4510001</t>
  </si>
  <si>
    <t>4510001</t>
  </si>
  <si>
    <t>Misc Service Rev - Nonaffil</t>
  </si>
  <si>
    <t>%,V4118002</t>
  </si>
  <si>
    <t>4118002</t>
  </si>
  <si>
    <t>Comp. Allow. Gains SO2</t>
  </si>
  <si>
    <t>%,V5010000</t>
  </si>
  <si>
    <t>5010000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</si>
  <si>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</si>
  <si>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</si>
  <si>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</si>
  <si>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</si>
  <si>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</si>
  <si>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</si>
  <si>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</si>
  <si>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</si>
  <si>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</si>
  <si>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</si>
  <si>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</si>
  <si>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</si>
  <si>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</si>
  <si>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</si>
  <si>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</si>
  <si>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</si>
  <si>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</si>
  <si>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</si>
  <si>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</si>
  <si>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</si>
  <si>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</si>
  <si>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</si>
  <si>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</si>
  <si>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</si>
  <si>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</si>
  <si>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</si>
  <si>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</si>
  <si>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</si>
  <si>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</si>
  <si>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</si>
  <si>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</si>
  <si>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</si>
  <si>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</si>
  <si>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</si>
  <si>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</si>
  <si>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</si>
  <si>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</si>
  <si>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</si>
  <si>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</si>
  <si>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</si>
  <si>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</si>
  <si>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</si>
  <si>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</si>
  <si>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</si>
  <si>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</si>
  <si>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</si>
  <si>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</si>
  <si>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</si>
  <si>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</si>
  <si>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</si>
  <si>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</si>
  <si>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</si>
  <si>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</si>
  <si>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</si>
  <si>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</si>
  <si>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</si>
  <si>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</si>
  <si>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%,V5550096</t>
  </si>
  <si>
    <t>5550096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</si>
  <si>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</si>
  <si>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</si>
  <si>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</si>
  <si>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</si>
  <si>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</si>
  <si>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</si>
  <si>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</si>
  <si>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</si>
  <si>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</si>
  <si>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</si>
  <si>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</si>
  <si>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</si>
  <si>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</si>
  <si>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</si>
  <si>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</si>
  <si>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</si>
  <si>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</si>
  <si>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</si>
  <si>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</si>
  <si>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</si>
  <si>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</si>
  <si>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</si>
  <si>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</si>
  <si>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</si>
  <si>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</si>
  <si>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</si>
  <si>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</si>
  <si>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</si>
  <si>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</si>
  <si>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</si>
  <si>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</si>
  <si>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</si>
  <si>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</si>
  <si>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</si>
  <si>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</si>
  <si>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</si>
  <si>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</si>
  <si>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</si>
  <si>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%,V5020003</t>
  </si>
  <si>
    <t>5020003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</si>
  <si>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</si>
  <si>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</si>
  <si>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</si>
  <si>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</si>
  <si>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</si>
  <si>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</si>
  <si>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</si>
  <si>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</si>
  <si>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</si>
  <si>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</si>
  <si>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</si>
  <si>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</si>
  <si>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</si>
  <si>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</si>
  <si>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</si>
  <si>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</si>
  <si>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</si>
  <si>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</si>
  <si>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</si>
  <si>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</si>
  <si>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</si>
  <si>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</si>
  <si>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</si>
  <si>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</si>
  <si>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</si>
  <si>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</si>
  <si>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</si>
  <si>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</si>
  <si>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</si>
  <si>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</si>
  <si>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</si>
  <si>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</si>
  <si>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</si>
  <si>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</si>
  <si>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</si>
  <si>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</si>
  <si>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</si>
  <si>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</si>
  <si>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</si>
  <si>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</si>
  <si>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</si>
  <si>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</si>
  <si>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</si>
  <si>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</si>
  <si>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</si>
  <si>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</si>
  <si>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</si>
  <si>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</si>
  <si>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</si>
  <si>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</si>
  <si>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</si>
  <si>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</si>
  <si>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</si>
  <si>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</si>
  <si>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</si>
  <si>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</si>
  <si>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</si>
  <si>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</si>
  <si>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</si>
  <si>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</si>
  <si>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</si>
  <si>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</si>
  <si>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</si>
  <si>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</si>
  <si>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</si>
  <si>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</si>
  <si>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</si>
  <si>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</si>
  <si>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</si>
  <si>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</si>
  <si>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</si>
  <si>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</si>
  <si>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</si>
  <si>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</si>
  <si>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</si>
  <si>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</si>
  <si>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</si>
  <si>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</si>
  <si>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</si>
  <si>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</si>
  <si>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</si>
  <si>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</si>
  <si>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</si>
  <si>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</si>
  <si>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</si>
  <si>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</si>
  <si>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</si>
  <si>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</si>
  <si>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</si>
  <si>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</si>
  <si>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</si>
  <si>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</si>
  <si>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</si>
  <si>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</si>
  <si>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</si>
  <si>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</si>
  <si>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</si>
  <si>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</si>
  <si>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</si>
  <si>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</si>
  <si>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</si>
  <si>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</si>
  <si>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</si>
  <si>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</si>
  <si>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</si>
  <si>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</si>
  <si>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</si>
  <si>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</si>
  <si>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</si>
  <si>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</si>
  <si>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</si>
  <si>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</si>
  <si>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</si>
  <si>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</si>
  <si>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</si>
  <si>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</si>
  <si>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</si>
  <si>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</si>
  <si>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</si>
  <si>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</si>
  <si>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</si>
  <si>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</si>
  <si>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</si>
  <si>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</si>
  <si>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</si>
  <si>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</si>
  <si>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</si>
  <si>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</si>
  <si>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</si>
  <si>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</si>
  <si>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</si>
  <si>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</si>
  <si>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</si>
  <si>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</si>
  <si>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</si>
  <si>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</si>
  <si>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</si>
  <si>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</si>
  <si>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</si>
  <si>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</si>
  <si>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</si>
  <si>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</si>
  <si>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</si>
  <si>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</si>
  <si>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</si>
  <si>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</si>
  <si>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</si>
  <si>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</si>
  <si>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</si>
  <si>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</si>
  <si>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%,V9110001</t>
  </si>
  <si>
    <t>9110001</t>
  </si>
  <si>
    <t>%,V9110002</t>
  </si>
  <si>
    <t>9110002</t>
  </si>
  <si>
    <t>%,V9130001</t>
  </si>
  <si>
    <t>9130001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</si>
  <si>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</si>
  <si>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</si>
  <si>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</si>
  <si>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</si>
  <si>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</si>
  <si>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</si>
  <si>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</si>
  <si>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</si>
  <si>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</si>
  <si>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</si>
  <si>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</si>
  <si>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</si>
  <si>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</si>
  <si>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</si>
  <si>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</si>
  <si>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</si>
  <si>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</si>
  <si>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</si>
  <si>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</si>
  <si>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</si>
  <si>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</si>
  <si>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</si>
  <si>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</si>
  <si>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</si>
  <si>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</si>
  <si>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</si>
  <si>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</si>
  <si>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</si>
  <si>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</si>
  <si>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</si>
  <si>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</si>
  <si>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</si>
  <si>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</si>
  <si>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</si>
  <si>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</si>
  <si>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</si>
  <si>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</si>
  <si>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</si>
  <si>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</si>
  <si>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</si>
  <si>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</si>
  <si>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</si>
  <si>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</si>
  <si>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</si>
  <si>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</si>
  <si>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</si>
  <si>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</si>
  <si>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</si>
  <si>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</si>
  <si>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</si>
  <si>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</si>
  <si>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</si>
  <si>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</si>
  <si>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</si>
  <si>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</si>
  <si>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</si>
  <si>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</si>
  <si>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</si>
  <si>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</si>
  <si>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</si>
  <si>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</si>
  <si>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</si>
  <si>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</si>
  <si>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</si>
  <si>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</si>
  <si>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</si>
  <si>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</si>
  <si>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</si>
  <si>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</si>
  <si>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</si>
  <si>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</si>
  <si>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</si>
  <si>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</si>
  <si>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</si>
  <si>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</si>
  <si>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</si>
  <si>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</si>
  <si>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</si>
  <si>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</si>
  <si>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</si>
  <si>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</si>
  <si>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</si>
  <si>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</si>
  <si>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</si>
  <si>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</si>
  <si>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</si>
  <si>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</si>
  <si>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</si>
  <si>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</si>
  <si>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</si>
  <si>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</si>
  <si>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</si>
  <si>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</si>
  <si>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</si>
  <si>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</si>
  <si>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</si>
  <si>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</si>
  <si>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</si>
  <si>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</si>
  <si>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</si>
  <si>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</si>
  <si>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</si>
  <si>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</si>
  <si>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</si>
  <si>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</si>
  <si>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</si>
  <si>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</si>
  <si>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</si>
  <si>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</si>
  <si>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</si>
  <si>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</si>
  <si>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</si>
  <si>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</si>
  <si>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</si>
  <si>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</si>
  <si>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</si>
  <si>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</si>
  <si>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</si>
  <si>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</si>
  <si>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</si>
  <si>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</si>
  <si>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</si>
  <si>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</si>
  <si>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</si>
  <si>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</si>
  <si>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</si>
  <si>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</si>
  <si>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</si>
  <si>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</si>
  <si>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</si>
  <si>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</si>
  <si>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</si>
  <si>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</si>
  <si>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</si>
  <si>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</si>
  <si>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</si>
  <si>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</si>
  <si>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</si>
  <si>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</si>
  <si>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</si>
  <si>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</si>
  <si>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</si>
  <si>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</si>
  <si>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</si>
  <si>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</si>
  <si>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</si>
  <si>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</si>
  <si>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</si>
  <si>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</si>
  <si>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</si>
  <si>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</si>
  <si>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</si>
  <si>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</si>
  <si>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</si>
  <si>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</si>
  <si>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</si>
  <si>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</si>
  <si>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</si>
  <si>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</si>
  <si>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</si>
  <si>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</si>
  <si>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</si>
  <si>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</si>
  <si>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</si>
  <si>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</si>
  <si>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</si>
  <si>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</si>
  <si>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</si>
  <si>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</si>
  <si>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</si>
  <si>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</si>
  <si>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</si>
  <si>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</si>
  <si>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</si>
  <si>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</si>
  <si>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</si>
  <si>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</si>
  <si>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</si>
  <si>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</si>
  <si>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</si>
  <si>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</si>
  <si>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</si>
  <si>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</si>
  <si>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</si>
  <si>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</si>
  <si>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</si>
  <si>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</si>
  <si>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</si>
  <si>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</si>
  <si>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</si>
  <si>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</si>
  <si>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</si>
  <si>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</si>
  <si>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</si>
  <si>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</si>
  <si>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</si>
  <si>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</si>
  <si>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</si>
  <si>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</si>
  <si>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</si>
  <si>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</si>
  <si>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</si>
  <si>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</si>
  <si>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</si>
  <si>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</si>
  <si>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</si>
  <si>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</si>
  <si>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</si>
  <si>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</si>
  <si>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</si>
  <si>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</si>
  <si>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</si>
  <si>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</si>
  <si>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</si>
  <si>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</si>
  <si>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</si>
  <si>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</si>
  <si>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</si>
  <si>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</si>
  <si>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</si>
  <si>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</si>
  <si>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</si>
  <si>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</si>
  <si>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</si>
  <si>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</si>
  <si>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</si>
  <si>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%,V408100608</t>
  </si>
  <si>
    <t>408100608</t>
  </si>
  <si>
    <t>%,V408100609</t>
  </si>
  <si>
    <t>408100609</t>
  </si>
  <si>
    <t>%,V408100610</t>
  </si>
  <si>
    <t>408100610</t>
  </si>
  <si>
    <t>%,V4081007</t>
  </si>
  <si>
    <t>4081007</t>
  </si>
  <si>
    <t>%,V408100800</t>
  </si>
  <si>
    <t>408100800</t>
  </si>
  <si>
    <t>%,V408100808</t>
  </si>
  <si>
    <t>408100808</t>
  </si>
  <si>
    <t>%,V408100809</t>
  </si>
  <si>
    <t>408100809</t>
  </si>
  <si>
    <t>%,V408100810</t>
  </si>
  <si>
    <t>408100810</t>
  </si>
  <si>
    <t>%,V408101409</t>
  </si>
  <si>
    <t>408101409</t>
  </si>
  <si>
    <t>%,V408101410</t>
  </si>
  <si>
    <t>408101410</t>
  </si>
  <si>
    <t>%,V408101709</t>
  </si>
  <si>
    <t>408101709</t>
  </si>
  <si>
    <t>%,V408101710</t>
  </si>
  <si>
    <t>408101710</t>
  </si>
  <si>
    <t>%,V408101808</t>
  </si>
  <si>
    <t>408101808</t>
  </si>
  <si>
    <t>%,V408101809</t>
  </si>
  <si>
    <t>408101809</t>
  </si>
  <si>
    <t>%,V408101810</t>
  </si>
  <si>
    <t>408101810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</si>
  <si>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</si>
  <si>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</si>
  <si>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</si>
  <si>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</si>
  <si>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</si>
  <si>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</si>
  <si>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</si>
  <si>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</si>
  <si>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%,V408102209</t>
  </si>
  <si>
    <t>408102209</t>
  </si>
  <si>
    <t>%,V408102210</t>
  </si>
  <si>
    <t>408102210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</si>
  <si>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</si>
  <si>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</si>
  <si>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</si>
  <si>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</si>
  <si>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</si>
  <si>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</si>
  <si>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</si>
  <si>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</si>
  <si>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%,V4081033</t>
  </si>
  <si>
    <t>4081033</t>
  </si>
  <si>
    <t>%,V4081034</t>
  </si>
  <si>
    <t>4081034</t>
  </si>
  <si>
    <t>%,V4081035</t>
  </si>
  <si>
    <t>4081035</t>
  </si>
  <si>
    <t>%,V408103608</t>
  </si>
  <si>
    <t>408103608</t>
  </si>
  <si>
    <t>%,V408103609</t>
  </si>
  <si>
    <t>408103609</t>
  </si>
  <si>
    <t>%,V408103610</t>
  </si>
  <si>
    <t>408103610</t>
  </si>
  <si>
    <t>%,V409100206</t>
  </si>
  <si>
    <t>409100206</t>
  </si>
  <si>
    <t>%,V409100208</t>
  </si>
  <si>
    <t>409100208</t>
  </si>
  <si>
    <t>%,V409100209</t>
  </si>
  <si>
    <t>409100209</t>
  </si>
  <si>
    <t>%,V409100210</t>
  </si>
  <si>
    <t>409100210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</si>
  <si>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</si>
  <si>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</si>
  <si>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</si>
  <si>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</si>
  <si>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</si>
  <si>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</si>
  <si>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</si>
  <si>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</si>
  <si>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</si>
  <si>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</si>
  <si>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</si>
  <si>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</si>
  <si>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</si>
  <si>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</si>
  <si>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</si>
  <si>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</si>
  <si>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</si>
  <si>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</si>
  <si>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</si>
  <si>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</si>
  <si>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</si>
  <si>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</si>
  <si>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</si>
  <si>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</si>
  <si>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</si>
  <si>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</si>
  <si>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</si>
  <si>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</si>
  <si>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</si>
  <si>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</si>
  <si>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</si>
  <si>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</si>
  <si>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</si>
  <si>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</si>
  <si>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</si>
  <si>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</si>
  <si>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</si>
  <si>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</si>
  <si>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</si>
  <si>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</si>
  <si>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</si>
  <si>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</si>
  <si>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</si>
  <si>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</si>
  <si>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</si>
  <si>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</si>
  <si>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</si>
  <si>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</si>
  <si>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</si>
  <si>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</si>
  <si>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</si>
  <si>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</si>
  <si>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</si>
  <si>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</si>
  <si>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</si>
  <si>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</si>
  <si>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</si>
  <si>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</si>
  <si>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%,V4210056</t>
  </si>
  <si>
    <t>4210056</t>
  </si>
  <si>
    <t>%,V408200508</t>
  </si>
  <si>
    <t>408200508</t>
  </si>
  <si>
    <t>%,V408200509</t>
  </si>
  <si>
    <t>408200509</t>
  </si>
  <si>
    <t>%,V408201410</t>
  </si>
  <si>
    <t>408201410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</si>
  <si>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</si>
  <si>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</si>
  <si>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</si>
  <si>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</si>
  <si>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</si>
  <si>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</si>
  <si>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</si>
  <si>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</si>
  <si>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</si>
  <si>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</si>
  <si>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</si>
  <si>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</si>
  <si>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</si>
  <si>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</si>
  <si>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</si>
  <si>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</si>
  <si>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</si>
  <si>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</si>
  <si>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%,V409200208</t>
  </si>
  <si>
    <t>409200208</t>
  </si>
  <si>
    <t>%,V409200209</t>
  </si>
  <si>
    <t>409200209</t>
  </si>
  <si>
    <t>%,V409200210</t>
  </si>
  <si>
    <t>409200210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</si>
  <si>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</si>
  <si>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</si>
  <si>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</si>
  <si>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</si>
  <si>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</si>
  <si>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</si>
  <si>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</si>
  <si>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</si>
  <si>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</si>
  <si>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</si>
  <si>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</si>
  <si>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</si>
  <si>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</si>
  <si>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</si>
  <si>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</si>
  <si>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</si>
  <si>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</si>
  <si>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</si>
  <si>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</si>
  <si>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</si>
  <si>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</si>
  <si>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</si>
  <si>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</si>
  <si>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</si>
  <si>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</si>
  <si>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</si>
  <si>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</si>
  <si>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</si>
  <si>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</si>
  <si>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</si>
  <si>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</si>
  <si>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</si>
  <si>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</si>
  <si>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</si>
  <si>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</si>
  <si>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</si>
  <si>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</si>
  <si>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</si>
  <si>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</si>
  <si>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</si>
  <si>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</si>
  <si>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</si>
  <si>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</si>
  <si>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</si>
  <si>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</si>
  <si>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</si>
  <si>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</si>
  <si>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</si>
  <si>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</si>
  <si>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 Power-Non Trad-Non-Fuel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</si>
  <si>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</si>
  <si>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</si>
  <si>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</si>
  <si>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</si>
  <si>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</si>
  <si>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</si>
  <si>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</si>
  <si>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</si>
  <si>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</si>
  <si>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</si>
  <si>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</si>
  <si>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</si>
  <si>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</si>
  <si>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</si>
  <si>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</si>
  <si>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</si>
  <si>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</si>
  <si>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</si>
  <si>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</si>
  <si>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Trona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</si>
  <si>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</si>
  <si>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</si>
  <si>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</si>
  <si>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</si>
  <si>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</si>
  <si>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</si>
  <si>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</si>
  <si>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</si>
  <si>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</si>
  <si>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</si>
  <si>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</si>
  <si>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An. NOx Cons. Exp</t>
  </si>
  <si>
    <t>Sys Control &amp; Load Dispatching</t>
  </si>
  <si>
    <t>Other Expenses</t>
  </si>
  <si>
    <t>Other Pwr Exp - Wholesale RECs</t>
  </si>
  <si>
    <t>Other Pwr Exp - Retail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</si>
  <si>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</si>
  <si>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</si>
  <si>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</si>
  <si>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</si>
  <si>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</si>
  <si>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</si>
  <si>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</si>
  <si>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</si>
  <si>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</si>
  <si>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</si>
  <si>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</si>
  <si>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</si>
  <si>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</si>
  <si>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</si>
  <si>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</si>
  <si>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</si>
  <si>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</si>
  <si>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</si>
  <si>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</si>
  <si>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</si>
  <si>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</si>
  <si>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</si>
  <si>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</si>
  <si>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</si>
  <si>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</si>
  <si>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</si>
  <si>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</si>
  <si>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</si>
  <si>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</si>
  <si>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</si>
  <si>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</si>
  <si>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</si>
  <si>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</si>
  <si>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</si>
  <si>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</si>
  <si>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</si>
  <si>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</si>
  <si>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</si>
  <si>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</si>
  <si>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</si>
  <si>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</si>
  <si>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</si>
  <si>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</si>
  <si>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</si>
  <si>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</si>
  <si>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</si>
  <si>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</si>
  <si>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</si>
  <si>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</si>
  <si>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</si>
  <si>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</si>
  <si>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</si>
  <si>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</si>
  <si>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</si>
  <si>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Supervision - Residential</t>
  </si>
  <si>
    <t>Supervision - Comm &amp; Ind</t>
  </si>
  <si>
    <t>Advertising Exp - Residential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</si>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</sst>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89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204</v>
      </c>
      <c r="B1" s="14" t="s">
        <v>157</v>
      </c>
      <c r="C1" s="54" t="s">
        <v>158</v>
      </c>
      <c r="D1" s="15"/>
      <c r="E1" s="15"/>
      <c r="F1" s="15" t="s">
        <v>204</v>
      </c>
      <c r="G1" s="15" t="s">
        <v>205</v>
      </c>
      <c r="H1" s="90" t="s">
        <v>206</v>
      </c>
      <c r="I1" s="103" t="s">
        <v>206</v>
      </c>
      <c r="J1" s="104"/>
      <c r="K1" s="15" t="s">
        <v>373</v>
      </c>
      <c r="L1" s="15" t="s">
        <v>374</v>
      </c>
      <c r="M1" s="90" t="s">
        <v>206</v>
      </c>
      <c r="N1" s="103" t="s">
        <v>206</v>
      </c>
      <c r="O1" s="104"/>
      <c r="P1" s="15" t="s">
        <v>375</v>
      </c>
      <c r="Q1" s="15" t="s">
        <v>376</v>
      </c>
      <c r="R1" s="90" t="s">
        <v>206</v>
      </c>
      <c r="S1" s="103" t="s">
        <v>206</v>
      </c>
      <c r="T1" s="104"/>
      <c r="U1" s="15" t="s">
        <v>378</v>
      </c>
      <c r="V1" s="15" t="s">
        <v>377</v>
      </c>
      <c r="W1" s="90" t="s">
        <v>206</v>
      </c>
      <c r="X1" s="103" t="s">
        <v>206</v>
      </c>
    </row>
    <row r="2" spans="3:24" ht="12.75">
      <c r="C2" s="16"/>
      <c r="F2" s="122"/>
      <c r="G2" s="123" t="str">
        <f>IF($C$578="Error",$C$583,IF($C$584="Error",$C$580&amp;" - "&amp;$C$579,IF($C$584=$C$583,$C$584&amp;" -"&amp;$C$578,$C$584&amp;" - "&amp;$C$583)))</f>
        <v>Kentucky Power Corp Consol</v>
      </c>
      <c r="H2" s="18"/>
      <c r="I2" s="105"/>
      <c r="K2" s="122"/>
      <c r="L2" s="123" t="str">
        <f>IF($C$578="Error",$C$583,IF($C$584="Error",$C$580&amp;" - "&amp;$C$579,IF($C$584=$C$583,$C$584&amp;" -"&amp;$C$578,$C$584&amp;" - "&amp;$C$583)))</f>
        <v>Kentucky Power Corp Consol</v>
      </c>
      <c r="M2" s="18"/>
      <c r="N2" s="105"/>
      <c r="P2" s="122"/>
      <c r="Q2" s="123" t="str">
        <f>IF($C$578="Error",$C$583,IF($C$584="Error",$C$580&amp;" - "&amp;$C$579,IF($C$584=$C$583,$C$584&amp;" -"&amp;$C$578,$C$584&amp;" - "&amp;$C$583)))</f>
        <v>Kentucky Power Corp Consol</v>
      </c>
      <c r="R2" s="18"/>
      <c r="S2" s="105"/>
      <c r="U2" s="122"/>
      <c r="V2" s="123" t="str">
        <f>IF($C$578="Error",$C$583,IF($C$584="Error",$C$580&amp;" - "&amp;$C$579,IF($C$584=$C$583,$C$584&amp;" -"&amp;$C$578,$C$584&amp;" - "&amp;$C$583)))</f>
        <v>Kentucky Power Corp Consol</v>
      </c>
      <c r="W2" s="18"/>
      <c r="X2" s="105"/>
    </row>
    <row r="3" spans="3:24" ht="12.75">
      <c r="C3" s="20">
        <f>IF(C574&gt;0,"REPORT HAS "&amp;C574&amp;" DATA ERROR(S)","")</f>
      </c>
      <c r="F3" s="82"/>
      <c r="G3" s="124" t="s">
        <v>207</v>
      </c>
      <c r="H3" s="18"/>
      <c r="I3" s="105"/>
      <c r="K3" s="82"/>
      <c r="L3" s="124" t="s">
        <v>207</v>
      </c>
      <c r="M3" s="18"/>
      <c r="N3" s="105"/>
      <c r="P3" s="82"/>
      <c r="Q3" s="124" t="s">
        <v>207</v>
      </c>
      <c r="R3" s="18"/>
      <c r="S3" s="105"/>
      <c r="U3" s="82"/>
      <c r="V3" s="124" t="s">
        <v>207</v>
      </c>
      <c r="W3" s="18"/>
      <c r="X3" s="105"/>
    </row>
    <row r="4" spans="3:24" ht="12.75">
      <c r="C4" s="27"/>
      <c r="F4" s="121"/>
      <c r="G4" s="124" t="str">
        <f>TEXT(+$C$568,"MMMM YYYY")</f>
        <v>December 2010</v>
      </c>
      <c r="H4" s="18"/>
      <c r="I4" s="105"/>
      <c r="K4" s="121"/>
      <c r="L4" s="124" t="str">
        <f>TEXT(+$C$568,"MMMM YYYY")</f>
        <v>December 2010</v>
      </c>
      <c r="M4" s="18"/>
      <c r="N4" s="105"/>
      <c r="P4" s="121"/>
      <c r="Q4" s="124" t="str">
        <f>TEXT(+$C$568,"MMMM YYYY")</f>
        <v>December 2010</v>
      </c>
      <c r="R4" s="18"/>
      <c r="S4" s="105"/>
      <c r="U4" s="121"/>
      <c r="V4" s="124" t="str">
        <f>TEXT(+$C$568,"MMMM YYYY")</f>
        <v>December 2010</v>
      </c>
      <c r="W4" s="18"/>
      <c r="X4" s="105"/>
    </row>
    <row r="5" spans="2:24" ht="13.5" thickBot="1">
      <c r="B5" s="55" t="str">
        <f>"Run Date: "&amp;TEXT(NvsEndTime,"MM/DD/YYYY  hh:mm")</f>
        <v>Run Date: 01/11/2011  14:26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IF(C581&lt;&gt;"Error",C581,"")</f>
        <v>X_OPR_COS</v>
      </c>
      <c r="C6" s="47" t="str">
        <f>"Rpt ID: "&amp;C576&amp;"      Layout: "&amp;C577</f>
        <v>Rpt ID: GLR2100V      Layout: GLR2100V</v>
      </c>
      <c r="D6" s="19"/>
      <c r="E6" s="19"/>
      <c r="F6" s="84" t="s">
        <v>208</v>
      </c>
      <c r="G6" s="91"/>
      <c r="H6" s="59" t="s">
        <v>278</v>
      </c>
      <c r="I6" s="105"/>
      <c r="J6" s="109"/>
      <c r="K6" s="84" t="s">
        <v>210</v>
      </c>
      <c r="L6" s="91"/>
      <c r="M6" s="59" t="s">
        <v>278</v>
      </c>
      <c r="N6" s="105"/>
      <c r="O6" s="109"/>
      <c r="P6" s="84" t="s">
        <v>209</v>
      </c>
      <c r="Q6" s="91"/>
      <c r="R6" s="59" t="s">
        <v>278</v>
      </c>
      <c r="S6" s="105"/>
      <c r="T6" s="109"/>
      <c r="U6" s="84" t="s">
        <v>211</v>
      </c>
      <c r="V6" s="91"/>
      <c r="W6" s="59" t="s">
        <v>278</v>
      </c>
      <c r="X6" s="105"/>
    </row>
    <row r="7" spans="1:24" s="12" customFormat="1" ht="13.5" thickBot="1">
      <c r="A7" s="9"/>
      <c r="B7" s="21" t="str">
        <f>IF(C578="Error",""&amp;C584,IF(C584="Error",""&amp;C580,""&amp;C584))</f>
        <v>KYP_CORP_CONSOL</v>
      </c>
      <c r="C7" s="8" t="str">
        <f>IF($C$578="Error",NvsTreeASD&amp;" Acct: PRPT_ACCOUNT      BU: "&amp;+$C$585,IF(C584="Error",NvsTreeASD&amp;" Acct: PRPT_ACCOUNT     BU: "&amp;+$C$580,NvsTreeASD&amp;"  Acct: PRPT_ACCOUNT    BU: "&amp;+$C$584))</f>
        <v>V2099-01-01 Acct: PRPT_ACCOUNT      BU: GL_PRPT_CONS</v>
      </c>
      <c r="D7" s="5"/>
      <c r="E7" s="5"/>
      <c r="F7" s="85" t="str">
        <f>TEXT($C$568,"YYYY")</f>
        <v>2010</v>
      </c>
      <c r="G7" s="92">
        <f>+F7-1</f>
        <v>2009</v>
      </c>
      <c r="H7" s="24" t="s">
        <v>212</v>
      </c>
      <c r="I7" s="110" t="s">
        <v>213</v>
      </c>
      <c r="J7" s="111"/>
      <c r="K7" s="85" t="str">
        <f>TEXT($C$568,"YYYY")</f>
        <v>2010</v>
      </c>
      <c r="L7" s="92">
        <f>+K7-1</f>
        <v>2009</v>
      </c>
      <c r="M7" s="24" t="s">
        <v>212</v>
      </c>
      <c r="N7" s="110" t="s">
        <v>213</v>
      </c>
      <c r="O7" s="111"/>
      <c r="P7" s="85" t="str">
        <f>TEXT($C$568,"YYYY")</f>
        <v>2010</v>
      </c>
      <c r="Q7" s="92">
        <f>+P7-1</f>
        <v>2009</v>
      </c>
      <c r="R7" s="24" t="s">
        <v>212</v>
      </c>
      <c r="S7" s="110" t="s">
        <v>213</v>
      </c>
      <c r="T7" s="111"/>
      <c r="U7" s="85" t="str">
        <f>TEXT($C$568,"YYYY")</f>
        <v>2010</v>
      </c>
      <c r="V7" s="92">
        <f>+U7-1</f>
        <v>2009</v>
      </c>
      <c r="W7" s="24" t="s">
        <v>212</v>
      </c>
      <c r="X7" s="110" t="s">
        <v>213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414</v>
      </c>
      <c r="B10" s="14" t="s">
        <v>415</v>
      </c>
      <c r="C10" s="54" t="s">
        <v>416</v>
      </c>
      <c r="D10" s="15"/>
      <c r="E10" s="15"/>
      <c r="F10" s="15">
        <v>16793100.47</v>
      </c>
      <c r="G10" s="15">
        <v>9241613.53</v>
      </c>
      <c r="H10" s="90">
        <f>+F10-G10</f>
        <v>7551486.9399999995</v>
      </c>
      <c r="I10" s="103">
        <f>IF(G10&lt;0,IF(H10=0,0,IF(OR(G10=0,F10=0),"N.M.",IF(ABS(H10/G10)&gt;=10,"N.M.",H10/(-G10)))),IF(H10=0,0,IF(OR(G10=0,F10=0),"N.M.",IF(ABS(H10/G10)&gt;=10,"N.M.",H10/G10))))</f>
        <v>0.8171178025878777</v>
      </c>
      <c r="J10" s="104"/>
      <c r="K10" s="15">
        <v>104482089.58</v>
      </c>
      <c r="L10" s="15">
        <v>82219315.38</v>
      </c>
      <c r="M10" s="90">
        <f>+K10-L10</f>
        <v>22262774.200000003</v>
      </c>
      <c r="N10" s="103">
        <f>IF(L10&lt;0,IF(M10=0,0,IF(OR(L10=0,K10=0),"N.M.",IF(ABS(M10/L10)&gt;=10,"N.M.",M10/(-L10)))),IF(M10=0,0,IF(OR(L10=0,K10=0),"N.M.",IF(ABS(M10/L10)&gt;=10,"N.M.",M10/L10))))</f>
        <v>0.2707730427711086</v>
      </c>
      <c r="O10" s="104"/>
      <c r="P10" s="15">
        <v>31626423.84</v>
      </c>
      <c r="Q10" s="15">
        <v>20817371.46</v>
      </c>
      <c r="R10" s="90">
        <f>+P10-Q10</f>
        <v>10809052.379999999</v>
      </c>
      <c r="S10" s="103">
        <f>IF(Q10&lt;0,IF(R10=0,0,IF(OR(Q10=0,P10=0),"N.M.",IF(ABS(R10/Q10)&gt;=10,"N.M.",R10/(-Q10)))),IF(R10=0,0,IF(OR(Q10=0,P10=0),"N.M.",IF(ABS(R10/Q10)&gt;=10,"N.M.",R10/Q10))))</f>
        <v>0.5192323344361363</v>
      </c>
      <c r="T10" s="104"/>
      <c r="U10" s="15">
        <v>104482089.58</v>
      </c>
      <c r="V10" s="15">
        <v>82219315.38</v>
      </c>
      <c r="W10" s="90">
        <f>+U10-V10</f>
        <v>22262774.200000003</v>
      </c>
      <c r="X10" s="103">
        <f>IF(V10&lt;0,IF(W10=0,0,IF(OR(V10=0,U10=0),"N.M.",IF(ABS(W10/V10)&gt;=10,"N.M.",W10/(-V10)))),IF(W10=0,0,IF(OR(V10=0,U10=0),"N.M.",IF(ABS(W10/V10)&gt;=10,"N.M.",W10/V10))))</f>
        <v>0.2707730427711086</v>
      </c>
    </row>
    <row r="11" spans="1:24" s="14" customFormat="1" ht="12.75" hidden="1" outlineLevel="2">
      <c r="A11" s="14" t="s">
        <v>417</v>
      </c>
      <c r="B11" s="14" t="s">
        <v>418</v>
      </c>
      <c r="C11" s="54" t="s">
        <v>419</v>
      </c>
      <c r="D11" s="15"/>
      <c r="E11" s="15"/>
      <c r="F11" s="15">
        <v>6614258.83</v>
      </c>
      <c r="G11" s="15">
        <v>3904171.5300000003</v>
      </c>
      <c r="H11" s="90">
        <f>+F11-G11</f>
        <v>2710087.3</v>
      </c>
      <c r="I11" s="103">
        <f>IF(G11&lt;0,IF(H11=0,0,IF(OR(G11=0,F11=0),"N.M.",IF(ABS(H11/G11)&gt;=10,"N.M.",H11/(-G11)))),IF(H11=0,0,IF(OR(G11=0,F11=0),"N.M.",IF(ABS(H11/G11)&gt;=10,"N.M.",H11/G11))))</f>
        <v>0.6941516988112455</v>
      </c>
      <c r="J11" s="104"/>
      <c r="K11" s="15">
        <v>50923541.92</v>
      </c>
      <c r="L11" s="15">
        <v>40499586.71</v>
      </c>
      <c r="M11" s="90">
        <f>+K11-L11</f>
        <v>10423955.21</v>
      </c>
      <c r="N11" s="103">
        <f>IF(L11&lt;0,IF(M11=0,0,IF(OR(L11=0,K11=0),"N.M.",IF(ABS(M11/L11)&gt;=10,"N.M.",M11/(-L11)))),IF(M11=0,0,IF(OR(L11=0,K11=0),"N.M.",IF(ABS(M11/L11)&gt;=10,"N.M.",M11/L11))))</f>
        <v>0.25738423665015225</v>
      </c>
      <c r="O11" s="104"/>
      <c r="P11" s="15">
        <v>13949694.74</v>
      </c>
      <c r="Q11" s="15">
        <v>9615288.06</v>
      </c>
      <c r="R11" s="90">
        <f>+P11-Q11</f>
        <v>4334406.68</v>
      </c>
      <c r="S11" s="103">
        <f>IF(Q11&lt;0,IF(R11=0,0,IF(OR(Q11=0,P11=0),"N.M.",IF(ABS(R11/Q11)&gt;=10,"N.M.",R11/(-Q11)))),IF(R11=0,0,IF(OR(Q11=0,P11=0),"N.M.",IF(ABS(R11/Q11)&gt;=10,"N.M.",R11/Q11))))</f>
        <v>0.4507828213729043</v>
      </c>
      <c r="T11" s="104"/>
      <c r="U11" s="15">
        <v>50923541.92</v>
      </c>
      <c r="V11" s="15">
        <v>40499586.71</v>
      </c>
      <c r="W11" s="90">
        <f>+U11-V11</f>
        <v>10423955.21</v>
      </c>
      <c r="X11" s="103">
        <f>IF(V11&lt;0,IF(W11=0,0,IF(OR(V11=0,U11=0),"N.M.",IF(ABS(W11/V11)&gt;=10,"N.M.",W11/(-V11)))),IF(W11=0,0,IF(OR(V11=0,U11=0),"N.M.",IF(ABS(W11/V11)&gt;=10,"N.M.",W11/V11))))</f>
        <v>0.25738423665015225</v>
      </c>
    </row>
    <row r="12" spans="1:24" s="14" customFormat="1" ht="12.75" hidden="1" outlineLevel="2">
      <c r="A12" s="14" t="s">
        <v>420</v>
      </c>
      <c r="B12" s="14" t="s">
        <v>421</v>
      </c>
      <c r="C12" s="54" t="s">
        <v>422</v>
      </c>
      <c r="D12" s="15"/>
      <c r="E12" s="15"/>
      <c r="F12" s="15">
        <v>9922544.16</v>
      </c>
      <c r="G12" s="15">
        <v>6497906.59</v>
      </c>
      <c r="H12" s="90">
        <f>+F12-G12</f>
        <v>3424637.5700000003</v>
      </c>
      <c r="I12" s="103">
        <f>IF(G12&lt;0,IF(H12=0,0,IF(OR(G12=0,F12=0),"N.M.",IF(ABS(H12/G12)&gt;=10,"N.M.",H12/(-G12)))),IF(H12=0,0,IF(OR(G12=0,F12=0),"N.M.",IF(ABS(H12/G12)&gt;=10,"N.M.",H12/G12))))</f>
        <v>0.5270370576379739</v>
      </c>
      <c r="J12" s="104"/>
      <c r="K12" s="15">
        <v>70531982.3</v>
      </c>
      <c r="L12" s="15">
        <v>69543621.84</v>
      </c>
      <c r="M12" s="90">
        <f>+K12-L12</f>
        <v>988360.4599999934</v>
      </c>
      <c r="N12" s="103">
        <f>IF(L12&lt;0,IF(M12=0,0,IF(OR(L12=0,K12=0),"N.M.",IF(ABS(M12/L12)&gt;=10,"N.M.",M12/(-L12)))),IF(M12=0,0,IF(OR(L12=0,K12=0),"N.M.",IF(ABS(M12/L12)&gt;=10,"N.M.",M12/L12))))</f>
        <v>0.014212093558686495</v>
      </c>
      <c r="O12" s="104"/>
      <c r="P12" s="15">
        <v>18715405.35</v>
      </c>
      <c r="Q12" s="15">
        <v>14517381.49</v>
      </c>
      <c r="R12" s="90">
        <f>+P12-Q12</f>
        <v>4198023.860000001</v>
      </c>
      <c r="S12" s="103">
        <f>IF(Q12&lt;0,IF(R12=0,0,IF(OR(Q12=0,P12=0),"N.M.",IF(ABS(R12/Q12)&gt;=10,"N.M.",R12/(-Q12)))),IF(R12=0,0,IF(OR(Q12=0,P12=0),"N.M.",IF(ABS(R12/Q12)&gt;=10,"N.M.",R12/Q12))))</f>
        <v>0.2891722493406765</v>
      </c>
      <c r="T12" s="104"/>
      <c r="U12" s="15">
        <v>70531982.3</v>
      </c>
      <c r="V12" s="15">
        <v>69543621.84</v>
      </c>
      <c r="W12" s="90">
        <f>+U12-V12</f>
        <v>988360.4599999934</v>
      </c>
      <c r="X12" s="103">
        <f>IF(V12&lt;0,IF(W12=0,0,IF(OR(V12=0,U12=0),"N.M.",IF(ABS(W12/V12)&gt;=10,"N.M.",W12/(-V12)))),IF(W12=0,0,IF(OR(V12=0,U12=0),"N.M.",IF(ABS(W12/V12)&gt;=10,"N.M.",W12/V12))))</f>
        <v>0.014212093558686495</v>
      </c>
    </row>
    <row r="13" spans="1:24" ht="12.75" hidden="1" outlineLevel="1">
      <c r="A13" s="1" t="s">
        <v>306</v>
      </c>
      <c r="B13" s="9" t="s">
        <v>291</v>
      </c>
      <c r="C13" s="66" t="s">
        <v>286</v>
      </c>
      <c r="D13" s="28"/>
      <c r="E13" s="28"/>
      <c r="F13" s="17">
        <v>33329903.459999997</v>
      </c>
      <c r="G13" s="17">
        <v>19643691.65</v>
      </c>
      <c r="H13" s="35">
        <f>+F13-G13</f>
        <v>13686211.809999999</v>
      </c>
      <c r="I13" s="95">
        <f>IF(G13&lt;0,IF(H13=0,0,IF(OR(G13=0,F13=0),"N.M.",IF(ABS(H13/G13)&gt;=10,"N.M.",H13/(-G13)))),IF(H13=0,0,IF(OR(G13=0,F13=0),"N.M.",IF(ABS(H13/G13)&gt;=10,"N.M.",H13/G13))))</f>
        <v>0.6967230016563613</v>
      </c>
      <c r="K13" s="17">
        <v>225937613.8</v>
      </c>
      <c r="L13" s="17">
        <v>192262523.93</v>
      </c>
      <c r="M13" s="35">
        <f>+K13-L13</f>
        <v>33675089.870000005</v>
      </c>
      <c r="N13" s="95">
        <f>IF(L13&lt;0,IF(M13=0,0,IF(OR(L13=0,K13=0),"N.M.",IF(ABS(M13/L13)&gt;=10,"N.M.",M13/(-L13)))),IF(M13=0,0,IF(OR(L13=0,K13=0),"N.M.",IF(ABS(M13/L13)&gt;=10,"N.M.",M13/L13))))</f>
        <v>0.17515160615628148</v>
      </c>
      <c r="P13" s="17">
        <v>64291523.93</v>
      </c>
      <c r="Q13" s="17">
        <v>44950041.010000005</v>
      </c>
      <c r="R13" s="35">
        <f>+P13-Q13</f>
        <v>19341482.919999994</v>
      </c>
      <c r="S13" s="95">
        <f>IF(Q13&lt;0,IF(R13=0,0,IF(OR(Q13=0,P13=0),"N.M.",IF(ABS(R13/Q13)&gt;=10,"N.M.",R13/(-Q13)))),IF(R13=0,0,IF(OR(Q13=0,P13=0),"N.M.",IF(ABS(R13/Q13)&gt;=10,"N.M.",R13/Q13))))</f>
        <v>0.4302884376834519</v>
      </c>
      <c r="U13" s="17">
        <v>225937613.8</v>
      </c>
      <c r="V13" s="17">
        <v>192262523.93</v>
      </c>
      <c r="W13" s="35">
        <f>+U13-V13</f>
        <v>33675089.870000005</v>
      </c>
      <c r="X13" s="95">
        <f>IF(V13&lt;0,IF(W13=0,0,IF(OR(V13=0,U13=0),"N.M.",IF(ABS(W13/V13)&gt;=10,"N.M.",W13/(-V13)))),IF(W13=0,0,IF(OR(V13=0,U13=0),"N.M.",IF(ABS(W13/V13)&gt;=10,"N.M.",W13/V13))))</f>
        <v>0.17515160615628148</v>
      </c>
    </row>
    <row r="14" spans="1:24" s="14" customFormat="1" ht="12.75" hidden="1" outlineLevel="2">
      <c r="A14" s="14" t="s">
        <v>423</v>
      </c>
      <c r="B14" s="14" t="s">
        <v>424</v>
      </c>
      <c r="C14" s="54" t="s">
        <v>425</v>
      </c>
      <c r="D14" s="15"/>
      <c r="E14" s="15"/>
      <c r="F14" s="15">
        <v>7342215.48</v>
      </c>
      <c r="G14" s="15">
        <v>4680462.78</v>
      </c>
      <c r="H14" s="90">
        <f aca="true" t="shared" si="0" ref="H14:H20">+F14-G14</f>
        <v>2661752.7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0.5686943418018164</v>
      </c>
      <c r="J14" s="104"/>
      <c r="K14" s="15">
        <v>66702563.23</v>
      </c>
      <c r="L14" s="15">
        <v>55196538.14</v>
      </c>
      <c r="M14" s="90">
        <f aca="true" t="shared" si="2" ref="M14:M20">+K14-L14</f>
        <v>11506025.089999996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0.20845555677452485</v>
      </c>
      <c r="O14" s="104"/>
      <c r="P14" s="15">
        <v>19005291.31</v>
      </c>
      <c r="Q14" s="15">
        <v>13456177.45</v>
      </c>
      <c r="R14" s="90">
        <f aca="true" t="shared" si="4" ref="R14:R20">+P14-Q14</f>
        <v>5549113.859999999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0.4123841173036849</v>
      </c>
      <c r="T14" s="104"/>
      <c r="U14" s="15">
        <v>66702563.23</v>
      </c>
      <c r="V14" s="15">
        <v>55196538.14</v>
      </c>
      <c r="W14" s="90">
        <f aca="true" t="shared" si="6" ref="W14:W20">+U14-V14</f>
        <v>11506025.089999996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0.20845555677452485</v>
      </c>
    </row>
    <row r="15" spans="1:24" s="14" customFormat="1" ht="12.75" hidden="1" outlineLevel="2">
      <c r="A15" s="14" t="s">
        <v>426</v>
      </c>
      <c r="B15" s="14" t="s">
        <v>427</v>
      </c>
      <c r="C15" s="54" t="s">
        <v>428</v>
      </c>
      <c r="D15" s="15"/>
      <c r="E15" s="15"/>
      <c r="F15" s="15">
        <v>5669972.18</v>
      </c>
      <c r="G15" s="15">
        <v>4067188.5</v>
      </c>
      <c r="H15" s="90">
        <f t="shared" si="0"/>
        <v>1602783.6799999997</v>
      </c>
      <c r="I15" s="103">
        <f t="shared" si="1"/>
        <v>0.3940765666504023</v>
      </c>
      <c r="J15" s="104"/>
      <c r="K15" s="15">
        <v>57750051.44</v>
      </c>
      <c r="L15" s="15">
        <v>49066656.99</v>
      </c>
      <c r="M15" s="90">
        <f t="shared" si="2"/>
        <v>8683394.449999996</v>
      </c>
      <c r="N15" s="103">
        <f t="shared" si="3"/>
        <v>0.17697138918124602</v>
      </c>
      <c r="O15" s="104"/>
      <c r="P15" s="15">
        <v>15613976.48</v>
      </c>
      <c r="Q15" s="15">
        <v>12787958.22</v>
      </c>
      <c r="R15" s="90">
        <f t="shared" si="4"/>
        <v>2826018.26</v>
      </c>
      <c r="S15" s="103">
        <f t="shared" si="5"/>
        <v>0.22099057655507415</v>
      </c>
      <c r="T15" s="104"/>
      <c r="U15" s="15">
        <v>57750051.44</v>
      </c>
      <c r="V15" s="15">
        <v>49066656.99</v>
      </c>
      <c r="W15" s="90">
        <f t="shared" si="6"/>
        <v>8683394.449999996</v>
      </c>
      <c r="X15" s="103">
        <f t="shared" si="7"/>
        <v>0.17697138918124602</v>
      </c>
    </row>
    <row r="16" spans="1:24" s="14" customFormat="1" ht="12.75" hidden="1" outlineLevel="2">
      <c r="A16" s="14" t="s">
        <v>429</v>
      </c>
      <c r="B16" s="14" t="s">
        <v>430</v>
      </c>
      <c r="C16" s="54" t="s">
        <v>431</v>
      </c>
      <c r="D16" s="15"/>
      <c r="E16" s="15"/>
      <c r="F16" s="15">
        <v>3957320.8200000003</v>
      </c>
      <c r="G16" s="15">
        <v>2674290.67</v>
      </c>
      <c r="H16" s="90">
        <f t="shared" si="0"/>
        <v>1283030.1500000004</v>
      </c>
      <c r="I16" s="103">
        <f t="shared" si="1"/>
        <v>0.47976465849166666</v>
      </c>
      <c r="J16" s="104"/>
      <c r="K16" s="15">
        <v>38989675.58</v>
      </c>
      <c r="L16" s="15">
        <v>36130854.07</v>
      </c>
      <c r="M16" s="90">
        <f t="shared" si="2"/>
        <v>2858821.509999998</v>
      </c>
      <c r="N16" s="103">
        <f t="shared" si="3"/>
        <v>0.07912410552104056</v>
      </c>
      <c r="O16" s="104"/>
      <c r="P16" s="15">
        <v>11209252.69</v>
      </c>
      <c r="Q16" s="15">
        <v>8741975.58</v>
      </c>
      <c r="R16" s="90">
        <f t="shared" si="4"/>
        <v>2467277.1099999994</v>
      </c>
      <c r="S16" s="103">
        <f t="shared" si="5"/>
        <v>0.28223335645602426</v>
      </c>
      <c r="T16" s="104"/>
      <c r="U16" s="15">
        <v>38989675.58</v>
      </c>
      <c r="V16" s="15">
        <v>36130854.07</v>
      </c>
      <c r="W16" s="90">
        <f t="shared" si="6"/>
        <v>2858821.509999998</v>
      </c>
      <c r="X16" s="103">
        <f t="shared" si="7"/>
        <v>0.07912410552104056</v>
      </c>
    </row>
    <row r="17" spans="1:24" s="14" customFormat="1" ht="12.75" hidden="1" outlineLevel="2">
      <c r="A17" s="14" t="s">
        <v>432</v>
      </c>
      <c r="B17" s="14" t="s">
        <v>433</v>
      </c>
      <c r="C17" s="54" t="s">
        <v>434</v>
      </c>
      <c r="D17" s="15"/>
      <c r="E17" s="15"/>
      <c r="F17" s="15">
        <v>1464766.98</v>
      </c>
      <c r="G17" s="15">
        <v>873782.51</v>
      </c>
      <c r="H17" s="90">
        <f t="shared" si="0"/>
        <v>590984.47</v>
      </c>
      <c r="I17" s="103">
        <f t="shared" si="1"/>
        <v>0.6763519105000168</v>
      </c>
      <c r="J17" s="104"/>
      <c r="K17" s="15">
        <v>12152492.75</v>
      </c>
      <c r="L17" s="15">
        <v>9853396.63</v>
      </c>
      <c r="M17" s="90">
        <f t="shared" si="2"/>
        <v>2299096.119999999</v>
      </c>
      <c r="N17" s="103">
        <f t="shared" si="3"/>
        <v>0.23333031302120627</v>
      </c>
      <c r="O17" s="104"/>
      <c r="P17" s="15">
        <v>3677790.83</v>
      </c>
      <c r="Q17" s="15">
        <v>2481708.01</v>
      </c>
      <c r="R17" s="90">
        <f t="shared" si="4"/>
        <v>1196082.8200000003</v>
      </c>
      <c r="S17" s="103">
        <f t="shared" si="5"/>
        <v>0.4819595275432908</v>
      </c>
      <c r="T17" s="104"/>
      <c r="U17" s="15">
        <v>12152492.75</v>
      </c>
      <c r="V17" s="15">
        <v>9853396.63</v>
      </c>
      <c r="W17" s="90">
        <f t="shared" si="6"/>
        <v>2299096.119999999</v>
      </c>
      <c r="X17" s="103">
        <f t="shared" si="7"/>
        <v>0.23333031302120627</v>
      </c>
    </row>
    <row r="18" spans="1:24" s="14" customFormat="1" ht="12.75" hidden="1" outlineLevel="2">
      <c r="A18" s="14" t="s">
        <v>435</v>
      </c>
      <c r="B18" s="14" t="s">
        <v>436</v>
      </c>
      <c r="C18" s="54" t="s">
        <v>437</v>
      </c>
      <c r="D18" s="15"/>
      <c r="E18" s="15"/>
      <c r="F18" s="15">
        <v>1307573.03</v>
      </c>
      <c r="G18" s="15">
        <v>835013.6900000001</v>
      </c>
      <c r="H18" s="90">
        <f t="shared" si="0"/>
        <v>472559.33999999997</v>
      </c>
      <c r="I18" s="103">
        <f t="shared" si="1"/>
        <v>0.5659300507995263</v>
      </c>
      <c r="J18" s="104"/>
      <c r="K18" s="15">
        <v>11644801.74</v>
      </c>
      <c r="L18" s="15">
        <v>9650887.88</v>
      </c>
      <c r="M18" s="90">
        <f t="shared" si="2"/>
        <v>1993913.8599999994</v>
      </c>
      <c r="N18" s="103">
        <f t="shared" si="3"/>
        <v>0.20660418862932634</v>
      </c>
      <c r="O18" s="104"/>
      <c r="P18" s="15">
        <v>3400076.87</v>
      </c>
      <c r="Q18" s="15">
        <v>2413028.7</v>
      </c>
      <c r="R18" s="90">
        <f t="shared" si="4"/>
        <v>987048.1699999999</v>
      </c>
      <c r="S18" s="103">
        <f t="shared" si="5"/>
        <v>0.4090494945211385</v>
      </c>
      <c r="T18" s="104"/>
      <c r="U18" s="15">
        <v>11644801.74</v>
      </c>
      <c r="V18" s="15">
        <v>9650887.88</v>
      </c>
      <c r="W18" s="90">
        <f t="shared" si="6"/>
        <v>1993913.8599999994</v>
      </c>
      <c r="X18" s="103">
        <f t="shared" si="7"/>
        <v>0.20660418862932634</v>
      </c>
    </row>
    <row r="19" spans="1:24" s="14" customFormat="1" ht="12.75" hidden="1" outlineLevel="2">
      <c r="A19" s="14" t="s">
        <v>438</v>
      </c>
      <c r="B19" s="14" t="s">
        <v>439</v>
      </c>
      <c r="C19" s="54" t="s">
        <v>440</v>
      </c>
      <c r="D19" s="15"/>
      <c r="E19" s="15"/>
      <c r="F19" s="15">
        <v>4106589.01</v>
      </c>
      <c r="G19" s="15">
        <v>3058079.61</v>
      </c>
      <c r="H19" s="90">
        <f t="shared" si="0"/>
        <v>1048509.3999999999</v>
      </c>
      <c r="I19" s="103">
        <f t="shared" si="1"/>
        <v>0.3428653055896082</v>
      </c>
      <c r="J19" s="104"/>
      <c r="K19" s="15">
        <v>39446554.94</v>
      </c>
      <c r="L19" s="15">
        <v>41265450.48</v>
      </c>
      <c r="M19" s="90">
        <f t="shared" si="2"/>
        <v>-1818895.539999999</v>
      </c>
      <c r="N19" s="103">
        <f t="shared" si="3"/>
        <v>-0.044077927632985806</v>
      </c>
      <c r="O19" s="104"/>
      <c r="P19" s="15">
        <v>10305734.95</v>
      </c>
      <c r="Q19" s="15">
        <v>8430209.15</v>
      </c>
      <c r="R19" s="90">
        <f t="shared" si="4"/>
        <v>1875525.7999999989</v>
      </c>
      <c r="S19" s="103">
        <f t="shared" si="5"/>
        <v>0.22247678161104684</v>
      </c>
      <c r="T19" s="104"/>
      <c r="U19" s="15">
        <v>39446554.94</v>
      </c>
      <c r="V19" s="15">
        <v>41265450.48</v>
      </c>
      <c r="W19" s="90">
        <f t="shared" si="6"/>
        <v>-1818895.539999999</v>
      </c>
      <c r="X19" s="103">
        <f t="shared" si="7"/>
        <v>-0.044077927632985806</v>
      </c>
    </row>
    <row r="20" spans="1:24" s="14" customFormat="1" ht="12.75" hidden="1" outlineLevel="2">
      <c r="A20" s="14" t="s">
        <v>441</v>
      </c>
      <c r="B20" s="14" t="s">
        <v>442</v>
      </c>
      <c r="C20" s="54" t="s">
        <v>443</v>
      </c>
      <c r="D20" s="15"/>
      <c r="E20" s="15"/>
      <c r="F20" s="15">
        <v>8153215.5</v>
      </c>
      <c r="G20" s="15">
        <v>6432853.73</v>
      </c>
      <c r="H20" s="90">
        <f t="shared" si="0"/>
        <v>1720361.7699999996</v>
      </c>
      <c r="I20" s="103">
        <f t="shared" si="1"/>
        <v>0.26743368374396403</v>
      </c>
      <c r="J20" s="104"/>
      <c r="K20" s="15">
        <v>87003411.51</v>
      </c>
      <c r="L20" s="15">
        <v>93255195.45</v>
      </c>
      <c r="M20" s="90">
        <f t="shared" si="2"/>
        <v>-6251783.939999998</v>
      </c>
      <c r="N20" s="103">
        <f t="shared" si="3"/>
        <v>-0.06703952428422043</v>
      </c>
      <c r="O20" s="104"/>
      <c r="P20" s="15">
        <v>23628231</v>
      </c>
      <c r="Q20" s="15">
        <v>20390940.76</v>
      </c>
      <c r="R20" s="90">
        <f t="shared" si="4"/>
        <v>3237290.2399999984</v>
      </c>
      <c r="S20" s="103">
        <f t="shared" si="5"/>
        <v>0.15876120077551528</v>
      </c>
      <c r="T20" s="104"/>
      <c r="U20" s="15">
        <v>87003411.51</v>
      </c>
      <c r="V20" s="15">
        <v>93255195.45</v>
      </c>
      <c r="W20" s="90">
        <f t="shared" si="6"/>
        <v>-6251783.939999998</v>
      </c>
      <c r="X20" s="103">
        <f t="shared" si="7"/>
        <v>-0.06703952428422043</v>
      </c>
    </row>
    <row r="21" spans="1:24" ht="12.75" hidden="1" outlineLevel="1">
      <c r="A21" s="1" t="s">
        <v>307</v>
      </c>
      <c r="B21" s="9" t="s">
        <v>291</v>
      </c>
      <c r="C21" s="66" t="s">
        <v>379</v>
      </c>
      <c r="D21" s="28"/>
      <c r="E21" s="28"/>
      <c r="F21" s="17">
        <v>32001653</v>
      </c>
      <c r="G21" s="17">
        <v>22621671.490000002</v>
      </c>
      <c r="H21" s="35">
        <f aca="true" t="shared" si="8" ref="H21:H26">+F21-G21</f>
        <v>9379981.509999998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0.4146458193483384</v>
      </c>
      <c r="J21" s="106" t="s">
        <v>288</v>
      </c>
      <c r="K21" s="17">
        <v>313689551.19</v>
      </c>
      <c r="L21" s="17">
        <v>294418979.64</v>
      </c>
      <c r="M21" s="35">
        <f aca="true" t="shared" si="10" ref="M21:M26">+K21-L21</f>
        <v>19270571.550000012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0.0654528847751699</v>
      </c>
      <c r="P21" s="17">
        <v>86840354.13</v>
      </c>
      <c r="Q21" s="17">
        <v>68701997.87</v>
      </c>
      <c r="R21" s="35">
        <f aca="true" t="shared" si="12" ref="R21:R26">+P21-Q21</f>
        <v>18138356.25999999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0.2640149751441281</v>
      </c>
      <c r="T21" s="106" t="s">
        <v>289</v>
      </c>
      <c r="U21" s="17">
        <v>313689551.19</v>
      </c>
      <c r="V21" s="17">
        <v>294418979.64</v>
      </c>
      <c r="W21" s="35">
        <f aca="true" t="shared" si="14" ref="W21:W26">+U21-V21</f>
        <v>19270571.550000012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0.0654528847751699</v>
      </c>
    </row>
    <row r="22" spans="1:24" ht="12.75" hidden="1" outlineLevel="1">
      <c r="A22" s="1" t="s">
        <v>308</v>
      </c>
      <c r="B22" s="9" t="s">
        <v>290</v>
      </c>
      <c r="C22" s="66" t="s">
        <v>292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288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289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444</v>
      </c>
      <c r="B23" s="14" t="s">
        <v>445</v>
      </c>
      <c r="C23" s="54" t="s">
        <v>446</v>
      </c>
      <c r="D23" s="15"/>
      <c r="E23" s="15"/>
      <c r="F23" s="15">
        <v>98540.7</v>
      </c>
      <c r="G23" s="15">
        <v>74030.25</v>
      </c>
      <c r="H23" s="90">
        <f t="shared" si="8"/>
        <v>24510.449999999997</v>
      </c>
      <c r="I23" s="103">
        <f t="shared" si="9"/>
        <v>0.33108695431934915</v>
      </c>
      <c r="J23" s="104"/>
      <c r="K23" s="15">
        <v>1177119.98</v>
      </c>
      <c r="L23" s="15">
        <v>1020999.41</v>
      </c>
      <c r="M23" s="90">
        <f t="shared" si="10"/>
        <v>156120.56999999995</v>
      </c>
      <c r="N23" s="103">
        <f t="shared" si="11"/>
        <v>0.1529095594678159</v>
      </c>
      <c r="O23" s="104"/>
      <c r="P23" s="15">
        <v>323326.09</v>
      </c>
      <c r="Q23" s="15">
        <v>247666.31</v>
      </c>
      <c r="R23" s="90">
        <f t="shared" si="12"/>
        <v>75659.78000000003</v>
      </c>
      <c r="S23" s="103">
        <f t="shared" si="13"/>
        <v>0.30549080333130507</v>
      </c>
      <c r="T23" s="104"/>
      <c r="U23" s="15">
        <v>1177119.98</v>
      </c>
      <c r="V23" s="15">
        <v>1020999.41</v>
      </c>
      <c r="W23" s="90">
        <f t="shared" si="14"/>
        <v>156120.56999999995</v>
      </c>
      <c r="X23" s="103">
        <f t="shared" si="15"/>
        <v>0.1529095594678159</v>
      </c>
    </row>
    <row r="24" spans="1:24" s="14" customFormat="1" ht="12.75" hidden="1" outlineLevel="2">
      <c r="A24" s="14" t="s">
        <v>447</v>
      </c>
      <c r="B24" s="14" t="s">
        <v>448</v>
      </c>
      <c r="C24" s="54" t="s">
        <v>449</v>
      </c>
      <c r="D24" s="15"/>
      <c r="E24" s="15"/>
      <c r="F24" s="15">
        <v>28621.57</v>
      </c>
      <c r="G24" s="15">
        <v>24057.77</v>
      </c>
      <c r="H24" s="90">
        <f t="shared" si="8"/>
        <v>4563.799999999999</v>
      </c>
      <c r="I24" s="103">
        <f t="shared" si="9"/>
        <v>0.189701705519672</v>
      </c>
      <c r="J24" s="104"/>
      <c r="K24" s="15">
        <v>275180.91000000003</v>
      </c>
      <c r="L24" s="15">
        <v>295087.21</v>
      </c>
      <c r="M24" s="90">
        <f t="shared" si="10"/>
        <v>-19906.29999999999</v>
      </c>
      <c r="N24" s="103">
        <f t="shared" si="11"/>
        <v>-0.06745904032912842</v>
      </c>
      <c r="O24" s="104"/>
      <c r="P24" s="15">
        <v>84708.22</v>
      </c>
      <c r="Q24" s="15">
        <v>74761.94</v>
      </c>
      <c r="R24" s="90">
        <f t="shared" si="12"/>
        <v>9946.279999999999</v>
      </c>
      <c r="S24" s="103">
        <f t="shared" si="13"/>
        <v>0.133039351306293</v>
      </c>
      <c r="T24" s="104"/>
      <c r="U24" s="15">
        <v>275180.91000000003</v>
      </c>
      <c r="V24" s="15">
        <v>295087.21</v>
      </c>
      <c r="W24" s="90">
        <f t="shared" si="14"/>
        <v>-19906.29999999999</v>
      </c>
      <c r="X24" s="103">
        <f t="shared" si="15"/>
        <v>-0.06745904032912842</v>
      </c>
    </row>
    <row r="25" spans="1:24" ht="12.75" hidden="1" outlineLevel="1">
      <c r="A25" s="1" t="s">
        <v>309</v>
      </c>
      <c r="B25" s="9" t="s">
        <v>291</v>
      </c>
      <c r="C25" s="67" t="s">
        <v>287</v>
      </c>
      <c r="D25" s="28"/>
      <c r="E25" s="28"/>
      <c r="F25" s="125">
        <v>127162.26999999999</v>
      </c>
      <c r="G25" s="125">
        <v>98088.02</v>
      </c>
      <c r="H25" s="128">
        <f t="shared" si="8"/>
        <v>29074.249999999985</v>
      </c>
      <c r="I25" s="96">
        <f t="shared" si="9"/>
        <v>0.29640979601790296</v>
      </c>
      <c r="J25" s="106" t="s">
        <v>288</v>
      </c>
      <c r="K25" s="125">
        <v>1452300.8900000001</v>
      </c>
      <c r="L25" s="125">
        <v>1316086.62</v>
      </c>
      <c r="M25" s="128">
        <f t="shared" si="10"/>
        <v>136214.27000000002</v>
      </c>
      <c r="N25" s="96">
        <f t="shared" si="11"/>
        <v>0.10349947179008628</v>
      </c>
      <c r="P25" s="125">
        <v>408034.31000000006</v>
      </c>
      <c r="Q25" s="125">
        <v>322428.25</v>
      </c>
      <c r="R25" s="128">
        <f t="shared" si="12"/>
        <v>85606.06000000006</v>
      </c>
      <c r="S25" s="96">
        <f t="shared" si="13"/>
        <v>0.26550421682963593</v>
      </c>
      <c r="T25" s="106" t="s">
        <v>289</v>
      </c>
      <c r="U25" s="125">
        <v>1452300.8900000001</v>
      </c>
      <c r="V25" s="125">
        <v>1316086.62</v>
      </c>
      <c r="W25" s="128">
        <f t="shared" si="14"/>
        <v>136214.27000000002</v>
      </c>
      <c r="X25" s="96">
        <f t="shared" si="15"/>
        <v>0.10349947179008628</v>
      </c>
    </row>
    <row r="26" spans="1:24" ht="12.75" collapsed="1">
      <c r="A26" s="1" t="s">
        <v>310</v>
      </c>
      <c r="C26" s="62" t="s">
        <v>302</v>
      </c>
      <c r="D26" s="28"/>
      <c r="E26" s="28"/>
      <c r="F26" s="17">
        <v>65458718.730000004</v>
      </c>
      <c r="G26" s="17">
        <v>42363451.160000004</v>
      </c>
      <c r="H26" s="35">
        <f t="shared" si="8"/>
        <v>23095267.57</v>
      </c>
      <c r="I26" s="95">
        <f t="shared" si="9"/>
        <v>0.5451696435867053</v>
      </c>
      <c r="J26" s="106" t="s">
        <v>288</v>
      </c>
      <c r="K26" s="17">
        <v>541079465.88</v>
      </c>
      <c r="L26" s="17">
        <v>487997590.19</v>
      </c>
      <c r="M26" s="35">
        <f t="shared" si="10"/>
        <v>53081875.69</v>
      </c>
      <c r="N26" s="95">
        <f t="shared" si="11"/>
        <v>0.10877487257535999</v>
      </c>
      <c r="P26" s="17">
        <v>151539912.37</v>
      </c>
      <c r="Q26" s="17">
        <v>113974467.13</v>
      </c>
      <c r="R26" s="35">
        <f t="shared" si="12"/>
        <v>37565445.24000001</v>
      </c>
      <c r="S26" s="95">
        <f t="shared" si="13"/>
        <v>0.3295952697646976</v>
      </c>
      <c r="T26" s="106" t="s">
        <v>289</v>
      </c>
      <c r="U26" s="17">
        <v>541079465.88</v>
      </c>
      <c r="V26" s="17">
        <v>487997590.19</v>
      </c>
      <c r="W26" s="35">
        <f t="shared" si="14"/>
        <v>53081875.69</v>
      </c>
      <c r="X26" s="95">
        <f t="shared" si="15"/>
        <v>0.10877487257535999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450</v>
      </c>
      <c r="B28" s="14" t="s">
        <v>451</v>
      </c>
      <c r="C28" s="54" t="s">
        <v>452</v>
      </c>
      <c r="D28" s="15"/>
      <c r="E28" s="15"/>
      <c r="F28" s="15">
        <v>-43019.41</v>
      </c>
      <c r="G28" s="15">
        <v>1194012.74</v>
      </c>
      <c r="H28" s="90">
        <f aca="true" t="shared" si="16" ref="H28:H59">+F28-G28</f>
        <v>-1237032.15</v>
      </c>
      <c r="I28" s="103">
        <f aca="true" t="shared" si="17" ref="I28:I59">IF(G28&lt;0,IF(H28=0,0,IF(OR(G28=0,F28=0),"N.M.",IF(ABS(H28/G28)&gt;=10,"N.M.",H28/(-G28)))),IF(H28=0,0,IF(OR(G28=0,F28=0),"N.M.",IF(ABS(H28/G28)&gt;=10,"N.M.",H28/G28))))</f>
        <v>-1.0360292721834776</v>
      </c>
      <c r="J28" s="104"/>
      <c r="K28" s="15">
        <v>11367912.52</v>
      </c>
      <c r="L28" s="15">
        <v>13226315.51</v>
      </c>
      <c r="M28" s="90">
        <f aca="true" t="shared" si="18" ref="M28:M59">+K28-L28</f>
        <v>-1858402.9900000002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-0.14050798868323686</v>
      </c>
      <c r="O28" s="104"/>
      <c r="P28" s="15">
        <v>1203167.5</v>
      </c>
      <c r="Q28" s="15">
        <v>3405755.79</v>
      </c>
      <c r="R28" s="90">
        <f aca="true" t="shared" si="20" ref="R28:R59">+P28-Q28</f>
        <v>-2202588.29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-0.6467252574207618</v>
      </c>
      <c r="T28" s="104"/>
      <c r="U28" s="15">
        <v>11367912.52</v>
      </c>
      <c r="V28" s="15">
        <v>13226315.51</v>
      </c>
      <c r="W28" s="90">
        <f aca="true" t="shared" si="22" ref="W28:W59">+U28-V28</f>
        <v>-1858402.9900000002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-0.14050798868323686</v>
      </c>
    </row>
    <row r="29" spans="1:24" s="14" customFormat="1" ht="12.75" hidden="1" outlineLevel="2">
      <c r="A29" s="14" t="s">
        <v>453</v>
      </c>
      <c r="B29" s="14" t="s">
        <v>454</v>
      </c>
      <c r="C29" s="54" t="s">
        <v>455</v>
      </c>
      <c r="D29" s="15"/>
      <c r="E29" s="15"/>
      <c r="F29" s="15">
        <v>1043.48</v>
      </c>
      <c r="G29" s="15">
        <v>4924.83</v>
      </c>
      <c r="H29" s="90">
        <f t="shared" si="16"/>
        <v>-3881.35</v>
      </c>
      <c r="I29" s="103">
        <f t="shared" si="17"/>
        <v>-0.7881185746513077</v>
      </c>
      <c r="J29" s="104"/>
      <c r="K29" s="15">
        <v>10656.69</v>
      </c>
      <c r="L29" s="15">
        <v>77516.93000000001</v>
      </c>
      <c r="M29" s="90">
        <f t="shared" si="18"/>
        <v>-66860.24</v>
      </c>
      <c r="N29" s="103">
        <f t="shared" si="19"/>
        <v>-0.8625243543571708</v>
      </c>
      <c r="O29" s="104"/>
      <c r="P29" s="15">
        <v>3098.1800000000003</v>
      </c>
      <c r="Q29" s="15">
        <v>15262.960000000001</v>
      </c>
      <c r="R29" s="90">
        <f t="shared" si="20"/>
        <v>-12164.78</v>
      </c>
      <c r="S29" s="103">
        <f t="shared" si="21"/>
        <v>-0.7970131612740909</v>
      </c>
      <c r="T29" s="104"/>
      <c r="U29" s="15">
        <v>10656.69</v>
      </c>
      <c r="V29" s="15">
        <v>77516.93000000001</v>
      </c>
      <c r="W29" s="90">
        <f t="shared" si="22"/>
        <v>-66860.24</v>
      </c>
      <c r="X29" s="103">
        <f t="shared" si="23"/>
        <v>-0.8625243543571708</v>
      </c>
    </row>
    <row r="30" spans="1:24" s="14" customFormat="1" ht="12.75" hidden="1" outlineLevel="2">
      <c r="A30" s="14" t="s">
        <v>456</v>
      </c>
      <c r="B30" s="14" t="s">
        <v>457</v>
      </c>
      <c r="C30" s="54" t="s">
        <v>458</v>
      </c>
      <c r="D30" s="15"/>
      <c r="E30" s="15"/>
      <c r="F30" s="15">
        <v>25874.38</v>
      </c>
      <c r="G30" s="15">
        <v>67660.66</v>
      </c>
      <c r="H30" s="90">
        <f t="shared" si="16"/>
        <v>-41786.28</v>
      </c>
      <c r="I30" s="103">
        <f t="shared" si="17"/>
        <v>-0.6175860536979686</v>
      </c>
      <c r="J30" s="104"/>
      <c r="K30" s="15">
        <v>336642.71</v>
      </c>
      <c r="L30" s="15">
        <v>778421.34</v>
      </c>
      <c r="M30" s="90">
        <f t="shared" si="18"/>
        <v>-441778.62999999995</v>
      </c>
      <c r="N30" s="103">
        <f t="shared" si="19"/>
        <v>-0.5675314990722119</v>
      </c>
      <c r="O30" s="104"/>
      <c r="P30" s="15">
        <v>77623.14</v>
      </c>
      <c r="Q30" s="15">
        <v>208005.77000000002</v>
      </c>
      <c r="R30" s="90">
        <f t="shared" si="20"/>
        <v>-130382.63000000002</v>
      </c>
      <c r="S30" s="103">
        <f t="shared" si="21"/>
        <v>-0.6268221790193609</v>
      </c>
      <c r="T30" s="104"/>
      <c r="U30" s="15">
        <v>336642.71</v>
      </c>
      <c r="V30" s="15">
        <v>778421.34</v>
      </c>
      <c r="W30" s="90">
        <f t="shared" si="22"/>
        <v>-441778.62999999995</v>
      </c>
      <c r="X30" s="103">
        <f t="shared" si="23"/>
        <v>-0.5675314990722119</v>
      </c>
    </row>
    <row r="31" spans="1:24" s="14" customFormat="1" ht="12.75" hidden="1" outlineLevel="2">
      <c r="A31" s="14" t="s">
        <v>459</v>
      </c>
      <c r="B31" s="14" t="s">
        <v>460</v>
      </c>
      <c r="C31" s="54" t="s">
        <v>461</v>
      </c>
      <c r="D31" s="15"/>
      <c r="E31" s="15"/>
      <c r="F31" s="15">
        <v>4025628.75</v>
      </c>
      <c r="G31" s="15">
        <v>4675925.94</v>
      </c>
      <c r="H31" s="90">
        <f t="shared" si="16"/>
        <v>-650297.1900000004</v>
      </c>
      <c r="I31" s="103">
        <f t="shared" si="17"/>
        <v>-0.13907345803684829</v>
      </c>
      <c r="J31" s="104"/>
      <c r="K31" s="15">
        <v>59271132.62</v>
      </c>
      <c r="L31" s="15">
        <v>58612477.77</v>
      </c>
      <c r="M31" s="90">
        <f t="shared" si="18"/>
        <v>658654.849999994</v>
      </c>
      <c r="N31" s="103">
        <f t="shared" si="19"/>
        <v>0.011237451052395495</v>
      </c>
      <c r="O31" s="104"/>
      <c r="P31" s="15">
        <v>13074406.91</v>
      </c>
      <c r="Q31" s="15">
        <v>14052891.07</v>
      </c>
      <c r="R31" s="90">
        <f t="shared" si="20"/>
        <v>-978484.1600000001</v>
      </c>
      <c r="S31" s="103">
        <f t="shared" si="21"/>
        <v>-0.06962867321222324</v>
      </c>
      <c r="T31" s="104"/>
      <c r="U31" s="15">
        <v>59271132.62</v>
      </c>
      <c r="V31" s="15">
        <v>58612477.77</v>
      </c>
      <c r="W31" s="90">
        <f t="shared" si="22"/>
        <v>658654.849999994</v>
      </c>
      <c r="X31" s="103">
        <f t="shared" si="23"/>
        <v>0.011237451052395495</v>
      </c>
    </row>
    <row r="32" spans="1:24" s="14" customFormat="1" ht="12.75" hidden="1" outlineLevel="2">
      <c r="A32" s="14" t="s">
        <v>462</v>
      </c>
      <c r="B32" s="14" t="s">
        <v>463</v>
      </c>
      <c r="C32" s="54" t="s">
        <v>464</v>
      </c>
      <c r="D32" s="15"/>
      <c r="E32" s="15"/>
      <c r="F32" s="15">
        <v>-3880346.01</v>
      </c>
      <c r="G32" s="15">
        <v>-4309422.45</v>
      </c>
      <c r="H32" s="90">
        <f t="shared" si="16"/>
        <v>429076.4400000004</v>
      </c>
      <c r="I32" s="103">
        <f t="shared" si="17"/>
        <v>0.09956704059032329</v>
      </c>
      <c r="J32" s="104"/>
      <c r="K32" s="15">
        <v>-50334600.77</v>
      </c>
      <c r="L32" s="15">
        <v>-52258648.07</v>
      </c>
      <c r="M32" s="90">
        <f t="shared" si="18"/>
        <v>1924047.299999997</v>
      </c>
      <c r="N32" s="103">
        <f t="shared" si="19"/>
        <v>0.03681777793835678</v>
      </c>
      <c r="O32" s="104"/>
      <c r="P32" s="15">
        <v>-10775475.06</v>
      </c>
      <c r="Q32" s="15">
        <v>-12912891.12</v>
      </c>
      <c r="R32" s="90">
        <f t="shared" si="20"/>
        <v>2137416.0599999987</v>
      </c>
      <c r="S32" s="103">
        <f t="shared" si="21"/>
        <v>0.1655257556295417</v>
      </c>
      <c r="T32" s="104"/>
      <c r="U32" s="15">
        <v>-50334600.77</v>
      </c>
      <c r="V32" s="15">
        <v>-52258648.07</v>
      </c>
      <c r="W32" s="90">
        <f t="shared" si="22"/>
        <v>1924047.299999997</v>
      </c>
      <c r="X32" s="103">
        <f t="shared" si="23"/>
        <v>0.03681777793835678</v>
      </c>
    </row>
    <row r="33" spans="1:24" s="14" customFormat="1" ht="12.75" hidden="1" outlineLevel="2">
      <c r="A33" s="14" t="s">
        <v>465</v>
      </c>
      <c r="B33" s="14" t="s">
        <v>466</v>
      </c>
      <c r="C33" s="54" t="s">
        <v>467</v>
      </c>
      <c r="D33" s="15"/>
      <c r="E33" s="15"/>
      <c r="F33" s="15">
        <v>311958.66000000003</v>
      </c>
      <c r="G33" s="15">
        <v>253107.22</v>
      </c>
      <c r="H33" s="90">
        <f t="shared" si="16"/>
        <v>58851.44000000003</v>
      </c>
      <c r="I33" s="103">
        <f t="shared" si="17"/>
        <v>0.23251584842186657</v>
      </c>
      <c r="J33" s="104"/>
      <c r="K33" s="15">
        <v>2640580.39</v>
      </c>
      <c r="L33" s="15">
        <v>2797470.37</v>
      </c>
      <c r="M33" s="90">
        <f t="shared" si="18"/>
        <v>-156889.97999999998</v>
      </c>
      <c r="N33" s="103">
        <f t="shared" si="19"/>
        <v>-0.056082803121878994</v>
      </c>
      <c r="O33" s="104"/>
      <c r="P33" s="15">
        <v>636462.81</v>
      </c>
      <c r="Q33" s="15">
        <v>607772.0700000001</v>
      </c>
      <c r="R33" s="90">
        <f t="shared" si="20"/>
        <v>28690.73999999999</v>
      </c>
      <c r="S33" s="103">
        <f t="shared" si="21"/>
        <v>0.04720641407559249</v>
      </c>
      <c r="T33" s="104"/>
      <c r="U33" s="15">
        <v>2640580.39</v>
      </c>
      <c r="V33" s="15">
        <v>2797470.37</v>
      </c>
      <c r="W33" s="90">
        <f t="shared" si="22"/>
        <v>-156889.97999999998</v>
      </c>
      <c r="X33" s="103">
        <f t="shared" si="23"/>
        <v>-0.056082803121878994</v>
      </c>
    </row>
    <row r="34" spans="1:24" s="14" customFormat="1" ht="12.75" hidden="1" outlineLevel="2">
      <c r="A34" s="14" t="s">
        <v>468</v>
      </c>
      <c r="B34" s="14" t="s">
        <v>469</v>
      </c>
      <c r="C34" s="54" t="s">
        <v>470</v>
      </c>
      <c r="D34" s="15"/>
      <c r="E34" s="15"/>
      <c r="F34" s="15">
        <v>3543549.6</v>
      </c>
      <c r="G34" s="15">
        <v>2491119.29</v>
      </c>
      <c r="H34" s="90">
        <f t="shared" si="16"/>
        <v>1052430.31</v>
      </c>
      <c r="I34" s="103">
        <f t="shared" si="17"/>
        <v>0.42247286760803815</v>
      </c>
      <c r="J34" s="104"/>
      <c r="K34" s="15">
        <v>27232713.35</v>
      </c>
      <c r="L34" s="15">
        <v>29823758.39</v>
      </c>
      <c r="M34" s="90">
        <f t="shared" si="18"/>
        <v>-2591045.039999999</v>
      </c>
      <c r="N34" s="103">
        <f t="shared" si="19"/>
        <v>-0.08687855521485127</v>
      </c>
      <c r="O34" s="104"/>
      <c r="P34" s="15">
        <v>8025965.95</v>
      </c>
      <c r="Q34" s="15">
        <v>7348645.93</v>
      </c>
      <c r="R34" s="90">
        <f t="shared" si="20"/>
        <v>677320.0200000005</v>
      </c>
      <c r="S34" s="103">
        <f t="shared" si="21"/>
        <v>0.09216936377828731</v>
      </c>
      <c r="T34" s="104"/>
      <c r="U34" s="15">
        <v>27232713.35</v>
      </c>
      <c r="V34" s="15">
        <v>29823758.39</v>
      </c>
      <c r="W34" s="90">
        <f t="shared" si="22"/>
        <v>-2591045.039999999</v>
      </c>
      <c r="X34" s="103">
        <f t="shared" si="23"/>
        <v>-0.08687855521485127</v>
      </c>
    </row>
    <row r="35" spans="1:24" s="14" customFormat="1" ht="12.75" hidden="1" outlineLevel="2">
      <c r="A35" s="14" t="s">
        <v>471</v>
      </c>
      <c r="B35" s="14" t="s">
        <v>472</v>
      </c>
      <c r="C35" s="54" t="s">
        <v>473</v>
      </c>
      <c r="D35" s="15"/>
      <c r="E35" s="15"/>
      <c r="F35" s="15">
        <v>300469.58</v>
      </c>
      <c r="G35" s="15">
        <v>258805.22</v>
      </c>
      <c r="H35" s="90">
        <f t="shared" si="16"/>
        <v>41664.360000000015</v>
      </c>
      <c r="I35" s="103">
        <f t="shared" si="17"/>
        <v>0.1609873247533416</v>
      </c>
      <c r="J35" s="104"/>
      <c r="K35" s="15">
        <v>2882977.75</v>
      </c>
      <c r="L35" s="15">
        <v>3371619.29</v>
      </c>
      <c r="M35" s="90">
        <f t="shared" si="18"/>
        <v>-488641.54000000004</v>
      </c>
      <c r="N35" s="103">
        <f t="shared" si="19"/>
        <v>-0.14492785156653912</v>
      </c>
      <c r="O35" s="104"/>
      <c r="P35" s="15">
        <v>713323.25</v>
      </c>
      <c r="Q35" s="15">
        <v>661690.4500000001</v>
      </c>
      <c r="R35" s="90">
        <f t="shared" si="20"/>
        <v>51632.79999999993</v>
      </c>
      <c r="S35" s="103">
        <f t="shared" si="21"/>
        <v>0.07803165362292885</v>
      </c>
      <c r="T35" s="104"/>
      <c r="U35" s="15">
        <v>2882977.75</v>
      </c>
      <c r="V35" s="15">
        <v>3371619.29</v>
      </c>
      <c r="W35" s="90">
        <f t="shared" si="22"/>
        <v>-488641.54000000004</v>
      </c>
      <c r="X35" s="103">
        <f t="shared" si="23"/>
        <v>-0.14492785156653912</v>
      </c>
    </row>
    <row r="36" spans="1:24" s="14" customFormat="1" ht="12.75" hidden="1" outlineLevel="2">
      <c r="A36" s="14" t="s">
        <v>474</v>
      </c>
      <c r="B36" s="14" t="s">
        <v>475</v>
      </c>
      <c r="C36" s="54" t="s">
        <v>476</v>
      </c>
      <c r="D36" s="15"/>
      <c r="E36" s="15"/>
      <c r="F36" s="15">
        <v>0</v>
      </c>
      <c r="G36" s="15">
        <v>2531.4700000000003</v>
      </c>
      <c r="H36" s="90">
        <f t="shared" si="16"/>
        <v>-2531.4700000000003</v>
      </c>
      <c r="I36" s="103" t="str">
        <f t="shared" si="17"/>
        <v>N.M.</v>
      </c>
      <c r="J36" s="104"/>
      <c r="K36" s="15">
        <v>0</v>
      </c>
      <c r="L36" s="15">
        <v>0</v>
      </c>
      <c r="M36" s="90">
        <f t="shared" si="18"/>
        <v>0</v>
      </c>
      <c r="N36" s="103">
        <f t="shared" si="19"/>
        <v>0</v>
      </c>
      <c r="O36" s="104"/>
      <c r="P36" s="15">
        <v>0</v>
      </c>
      <c r="Q36" s="15">
        <v>0</v>
      </c>
      <c r="R36" s="90">
        <f t="shared" si="20"/>
        <v>0</v>
      </c>
      <c r="S36" s="103">
        <f t="shared" si="21"/>
        <v>0</v>
      </c>
      <c r="T36" s="104"/>
      <c r="U36" s="15">
        <v>0</v>
      </c>
      <c r="V36" s="15">
        <v>0</v>
      </c>
      <c r="W36" s="90">
        <f t="shared" si="22"/>
        <v>0</v>
      </c>
      <c r="X36" s="103">
        <f t="shared" si="23"/>
        <v>0</v>
      </c>
    </row>
    <row r="37" spans="1:24" s="14" customFormat="1" ht="12.75" hidden="1" outlineLevel="2">
      <c r="A37" s="14" t="s">
        <v>477</v>
      </c>
      <c r="B37" s="14" t="s">
        <v>478</v>
      </c>
      <c r="C37" s="54" t="s">
        <v>479</v>
      </c>
      <c r="D37" s="15"/>
      <c r="E37" s="15"/>
      <c r="F37" s="15">
        <v>-3484</v>
      </c>
      <c r="G37" s="15">
        <v>-3267.01</v>
      </c>
      <c r="H37" s="90">
        <f t="shared" si="16"/>
        <v>-216.98999999999978</v>
      </c>
      <c r="I37" s="103">
        <f t="shared" si="17"/>
        <v>-0.06641852948108508</v>
      </c>
      <c r="J37" s="104"/>
      <c r="K37" s="15">
        <v>-33007</v>
      </c>
      <c r="L37" s="15">
        <v>-86173.21</v>
      </c>
      <c r="M37" s="90">
        <f t="shared" si="18"/>
        <v>53166.21000000001</v>
      </c>
      <c r="N37" s="103">
        <f t="shared" si="19"/>
        <v>0.6169691253232878</v>
      </c>
      <c r="O37" s="104"/>
      <c r="P37" s="15">
        <v>-5458</v>
      </c>
      <c r="Q37" s="15">
        <v>7246.79</v>
      </c>
      <c r="R37" s="90">
        <f t="shared" si="20"/>
        <v>-12704.79</v>
      </c>
      <c r="S37" s="103">
        <f t="shared" si="21"/>
        <v>-1.7531610547566578</v>
      </c>
      <c r="T37" s="104"/>
      <c r="U37" s="15">
        <v>-33007</v>
      </c>
      <c r="V37" s="15">
        <v>-86173.21</v>
      </c>
      <c r="W37" s="90">
        <f t="shared" si="22"/>
        <v>53166.21000000001</v>
      </c>
      <c r="X37" s="103">
        <f t="shared" si="23"/>
        <v>0.6169691253232878</v>
      </c>
    </row>
    <row r="38" spans="1:24" s="14" customFormat="1" ht="12.75" hidden="1" outlineLevel="2">
      <c r="A38" s="14" t="s">
        <v>480</v>
      </c>
      <c r="B38" s="14" t="s">
        <v>481</v>
      </c>
      <c r="C38" s="54" t="s">
        <v>482</v>
      </c>
      <c r="D38" s="15"/>
      <c r="E38" s="15"/>
      <c r="F38" s="15">
        <v>789.46</v>
      </c>
      <c r="G38" s="15">
        <v>-9995.550000000001</v>
      </c>
      <c r="H38" s="90">
        <f t="shared" si="16"/>
        <v>10785.010000000002</v>
      </c>
      <c r="I38" s="103">
        <f t="shared" si="17"/>
        <v>1.0789811466102417</v>
      </c>
      <c r="J38" s="104"/>
      <c r="K38" s="15">
        <v>49133.32</v>
      </c>
      <c r="L38" s="15">
        <v>-302458.01</v>
      </c>
      <c r="M38" s="90">
        <f t="shared" si="18"/>
        <v>351591.33</v>
      </c>
      <c r="N38" s="103">
        <f t="shared" si="19"/>
        <v>1.1624467475667117</v>
      </c>
      <c r="O38" s="104"/>
      <c r="P38" s="15">
        <v>4921.35</v>
      </c>
      <c r="Q38" s="15">
        <v>-82793.61</v>
      </c>
      <c r="R38" s="90">
        <f t="shared" si="20"/>
        <v>87714.96</v>
      </c>
      <c r="S38" s="103">
        <f t="shared" si="21"/>
        <v>1.0594411815114717</v>
      </c>
      <c r="T38" s="104"/>
      <c r="U38" s="15">
        <v>49133.32</v>
      </c>
      <c r="V38" s="15">
        <v>-302458.01</v>
      </c>
      <c r="W38" s="90">
        <f t="shared" si="22"/>
        <v>351591.33</v>
      </c>
      <c r="X38" s="103">
        <f t="shared" si="23"/>
        <v>1.1624467475667117</v>
      </c>
    </row>
    <row r="39" spans="1:24" s="14" customFormat="1" ht="12.75" hidden="1" outlineLevel="2">
      <c r="A39" s="14" t="s">
        <v>483</v>
      </c>
      <c r="B39" s="14" t="s">
        <v>484</v>
      </c>
      <c r="C39" s="54" t="s">
        <v>485</v>
      </c>
      <c r="D39" s="15"/>
      <c r="E39" s="15"/>
      <c r="F39" s="15">
        <v>-514391.69</v>
      </c>
      <c r="G39" s="15">
        <v>-164072.92</v>
      </c>
      <c r="H39" s="90">
        <f t="shared" si="16"/>
        <v>-350318.77</v>
      </c>
      <c r="I39" s="103">
        <f t="shared" si="17"/>
        <v>-2.1351407045111404</v>
      </c>
      <c r="J39" s="104"/>
      <c r="K39" s="15">
        <v>-9262685.87</v>
      </c>
      <c r="L39" s="15">
        <v>-8536468.4</v>
      </c>
      <c r="M39" s="90">
        <f t="shared" si="18"/>
        <v>-726217.4699999988</v>
      </c>
      <c r="N39" s="103">
        <f t="shared" si="19"/>
        <v>-0.08507235497995855</v>
      </c>
      <c r="O39" s="104"/>
      <c r="P39" s="15">
        <v>-2764367.3</v>
      </c>
      <c r="Q39" s="15">
        <v>-958742.02</v>
      </c>
      <c r="R39" s="90">
        <f t="shared" si="20"/>
        <v>-1805625.2799999998</v>
      </c>
      <c r="S39" s="103">
        <f t="shared" si="21"/>
        <v>-1.8833275712688589</v>
      </c>
      <c r="T39" s="104"/>
      <c r="U39" s="15">
        <v>-9262685.87</v>
      </c>
      <c r="V39" s="15">
        <v>-8536468.4</v>
      </c>
      <c r="W39" s="90">
        <f t="shared" si="22"/>
        <v>-726217.4699999988</v>
      </c>
      <c r="X39" s="103">
        <f t="shared" si="23"/>
        <v>-0.08507235497995855</v>
      </c>
    </row>
    <row r="40" spans="1:24" s="14" customFormat="1" ht="12.75" hidden="1" outlineLevel="2">
      <c r="A40" s="14" t="s">
        <v>486</v>
      </c>
      <c r="B40" s="14" t="s">
        <v>487</v>
      </c>
      <c r="C40" s="54" t="s">
        <v>488</v>
      </c>
      <c r="D40" s="15"/>
      <c r="E40" s="15"/>
      <c r="F40" s="15">
        <v>-79536.36</v>
      </c>
      <c r="G40" s="15">
        <v>-55454.200000000004</v>
      </c>
      <c r="H40" s="90">
        <f t="shared" si="16"/>
        <v>-24082.159999999996</v>
      </c>
      <c r="I40" s="103">
        <f t="shared" si="17"/>
        <v>-0.434271164312171</v>
      </c>
      <c r="J40" s="104"/>
      <c r="K40" s="15">
        <v>3658345.98</v>
      </c>
      <c r="L40" s="15">
        <v>-2594532.5700000003</v>
      </c>
      <c r="M40" s="90">
        <f t="shared" si="18"/>
        <v>6252878.550000001</v>
      </c>
      <c r="N40" s="103">
        <f t="shared" si="19"/>
        <v>2.4100212201228985</v>
      </c>
      <c r="O40" s="104"/>
      <c r="P40" s="15">
        <v>-443515.86</v>
      </c>
      <c r="Q40" s="15">
        <v>-689744.18</v>
      </c>
      <c r="R40" s="90">
        <f t="shared" si="20"/>
        <v>246228.32000000007</v>
      </c>
      <c r="S40" s="103">
        <f t="shared" si="21"/>
        <v>0.35698499116005594</v>
      </c>
      <c r="T40" s="104"/>
      <c r="U40" s="15">
        <v>3658345.98</v>
      </c>
      <c r="V40" s="15">
        <v>-2594532.5700000003</v>
      </c>
      <c r="W40" s="90">
        <f t="shared" si="22"/>
        <v>6252878.550000001</v>
      </c>
      <c r="X40" s="103">
        <f t="shared" si="23"/>
        <v>2.4100212201228985</v>
      </c>
    </row>
    <row r="41" spans="1:24" s="14" customFormat="1" ht="12.75" hidden="1" outlineLevel="2">
      <c r="A41" s="14" t="s">
        <v>489</v>
      </c>
      <c r="B41" s="14" t="s">
        <v>490</v>
      </c>
      <c r="C41" s="54" t="s">
        <v>491</v>
      </c>
      <c r="D41" s="15"/>
      <c r="E41" s="15"/>
      <c r="F41" s="15">
        <v>0</v>
      </c>
      <c r="G41" s="15">
        <v>0</v>
      </c>
      <c r="H41" s="90">
        <f t="shared" si="16"/>
        <v>0</v>
      </c>
      <c r="I41" s="103">
        <f t="shared" si="17"/>
        <v>0</v>
      </c>
      <c r="J41" s="104"/>
      <c r="K41" s="15">
        <v>0</v>
      </c>
      <c r="L41" s="15">
        <v>15272.11</v>
      </c>
      <c r="M41" s="90">
        <f t="shared" si="18"/>
        <v>-15272.11</v>
      </c>
      <c r="N41" s="103" t="str">
        <f t="shared" si="19"/>
        <v>N.M.</v>
      </c>
      <c r="O41" s="104"/>
      <c r="P41" s="15">
        <v>0</v>
      </c>
      <c r="Q41" s="15">
        <v>94.29</v>
      </c>
      <c r="R41" s="90">
        <f t="shared" si="20"/>
        <v>-94.29</v>
      </c>
      <c r="S41" s="103" t="str">
        <f t="shared" si="21"/>
        <v>N.M.</v>
      </c>
      <c r="T41" s="104"/>
      <c r="U41" s="15">
        <v>0</v>
      </c>
      <c r="V41" s="15">
        <v>15272.11</v>
      </c>
      <c r="W41" s="90">
        <f t="shared" si="22"/>
        <v>-15272.11</v>
      </c>
      <c r="X41" s="103" t="str">
        <f t="shared" si="23"/>
        <v>N.M.</v>
      </c>
    </row>
    <row r="42" spans="1:24" s="14" customFormat="1" ht="12.75" hidden="1" outlineLevel="2">
      <c r="A42" s="14" t="s">
        <v>492</v>
      </c>
      <c r="B42" s="14" t="s">
        <v>493</v>
      </c>
      <c r="C42" s="54" t="s">
        <v>494</v>
      </c>
      <c r="D42" s="15"/>
      <c r="E42" s="15"/>
      <c r="F42" s="15">
        <v>-2762702.7199999997</v>
      </c>
      <c r="G42" s="15">
        <v>-726249.24</v>
      </c>
      <c r="H42" s="90">
        <f t="shared" si="16"/>
        <v>-2036453.4799999997</v>
      </c>
      <c r="I42" s="103">
        <f t="shared" si="17"/>
        <v>-2.804069688251928</v>
      </c>
      <c r="J42" s="104"/>
      <c r="K42" s="15">
        <v>-10951724.51</v>
      </c>
      <c r="L42" s="15">
        <v>-6930348.07</v>
      </c>
      <c r="M42" s="90">
        <f t="shared" si="18"/>
        <v>-4021376.4399999995</v>
      </c>
      <c r="N42" s="103">
        <f t="shared" si="19"/>
        <v>-0.5802560563166633</v>
      </c>
      <c r="O42" s="104"/>
      <c r="P42" s="15">
        <v>-3159850.24</v>
      </c>
      <c r="Q42" s="15">
        <v>-1078297.83</v>
      </c>
      <c r="R42" s="90">
        <f t="shared" si="20"/>
        <v>-2081552.4100000001</v>
      </c>
      <c r="S42" s="103">
        <f t="shared" si="21"/>
        <v>-1.9304058230368506</v>
      </c>
      <c r="T42" s="104"/>
      <c r="U42" s="15">
        <v>-10951724.51</v>
      </c>
      <c r="V42" s="15">
        <v>-6930348.07</v>
      </c>
      <c r="W42" s="90">
        <f t="shared" si="22"/>
        <v>-4021376.4399999995</v>
      </c>
      <c r="X42" s="103">
        <f t="shared" si="23"/>
        <v>-0.5802560563166633</v>
      </c>
    </row>
    <row r="43" spans="1:24" s="14" customFormat="1" ht="12.75" hidden="1" outlineLevel="2">
      <c r="A43" s="14" t="s">
        <v>495</v>
      </c>
      <c r="B43" s="14" t="s">
        <v>496</v>
      </c>
      <c r="C43" s="54" t="s">
        <v>497</v>
      </c>
      <c r="D43" s="15"/>
      <c r="E43" s="15"/>
      <c r="F43" s="15">
        <v>38459.68</v>
      </c>
      <c r="G43" s="15">
        <v>2278.17</v>
      </c>
      <c r="H43" s="90">
        <f t="shared" si="16"/>
        <v>36181.51</v>
      </c>
      <c r="I43" s="103" t="str">
        <f t="shared" si="17"/>
        <v>N.M.</v>
      </c>
      <c r="J43" s="104"/>
      <c r="K43" s="15">
        <v>1182745.1400000001</v>
      </c>
      <c r="L43" s="15">
        <v>966922.09</v>
      </c>
      <c r="M43" s="90">
        <f t="shared" si="18"/>
        <v>215823.05000000016</v>
      </c>
      <c r="N43" s="103">
        <f t="shared" si="19"/>
        <v>0.22320624612061574</v>
      </c>
      <c r="O43" s="104"/>
      <c r="P43" s="15">
        <v>510609</v>
      </c>
      <c r="Q43" s="15">
        <v>92657.35</v>
      </c>
      <c r="R43" s="90">
        <f t="shared" si="20"/>
        <v>417951.65</v>
      </c>
      <c r="S43" s="103">
        <f t="shared" si="21"/>
        <v>4.510723110470999</v>
      </c>
      <c r="T43" s="104"/>
      <c r="U43" s="15">
        <v>1182745.1400000001</v>
      </c>
      <c r="V43" s="15">
        <v>966922.09</v>
      </c>
      <c r="W43" s="90">
        <f t="shared" si="22"/>
        <v>215823.05000000016</v>
      </c>
      <c r="X43" s="103">
        <f t="shared" si="23"/>
        <v>0.22320624612061574</v>
      </c>
    </row>
    <row r="44" spans="1:24" s="14" customFormat="1" ht="12.75" hidden="1" outlineLevel="2">
      <c r="A44" s="14" t="s">
        <v>498</v>
      </c>
      <c r="B44" s="14" t="s">
        <v>499</v>
      </c>
      <c r="C44" s="54" t="s">
        <v>500</v>
      </c>
      <c r="D44" s="15"/>
      <c r="E44" s="15"/>
      <c r="F44" s="15">
        <v>463569.03</v>
      </c>
      <c r="G44" s="15">
        <v>183178.38</v>
      </c>
      <c r="H44" s="90">
        <f t="shared" si="16"/>
        <v>280390.65</v>
      </c>
      <c r="I44" s="103">
        <f t="shared" si="17"/>
        <v>1.5306972908047336</v>
      </c>
      <c r="J44" s="104"/>
      <c r="K44" s="15">
        <v>4390783.551</v>
      </c>
      <c r="L44" s="15">
        <v>1827139.01</v>
      </c>
      <c r="M44" s="90">
        <f t="shared" si="18"/>
        <v>2563644.541</v>
      </c>
      <c r="N44" s="103">
        <f t="shared" si="19"/>
        <v>1.4030922261355474</v>
      </c>
      <c r="O44" s="104"/>
      <c r="P44" s="15">
        <v>1389729.6</v>
      </c>
      <c r="Q44" s="15">
        <v>539764.8</v>
      </c>
      <c r="R44" s="90">
        <f t="shared" si="20"/>
        <v>849964.8</v>
      </c>
      <c r="S44" s="103">
        <f t="shared" si="21"/>
        <v>1.574694755938142</v>
      </c>
      <c r="T44" s="104"/>
      <c r="U44" s="15">
        <v>4390783.551</v>
      </c>
      <c r="V44" s="15">
        <v>1827139.01</v>
      </c>
      <c r="W44" s="90">
        <f t="shared" si="22"/>
        <v>2563644.541</v>
      </c>
      <c r="X44" s="103">
        <f t="shared" si="23"/>
        <v>1.4030922261355474</v>
      </c>
    </row>
    <row r="45" spans="1:24" s="14" customFormat="1" ht="12.75" hidden="1" outlineLevel="2">
      <c r="A45" s="14" t="s">
        <v>501</v>
      </c>
      <c r="B45" s="14" t="s">
        <v>502</v>
      </c>
      <c r="C45" s="54" t="s">
        <v>503</v>
      </c>
      <c r="D45" s="15"/>
      <c r="E45" s="15"/>
      <c r="F45" s="15">
        <v>186352.57</v>
      </c>
      <c r="G45" s="15">
        <v>77907.62</v>
      </c>
      <c r="H45" s="90">
        <f t="shared" si="16"/>
        <v>108444.95000000001</v>
      </c>
      <c r="I45" s="103">
        <f t="shared" si="17"/>
        <v>1.3919684621350263</v>
      </c>
      <c r="J45" s="104"/>
      <c r="K45" s="15">
        <v>1249434.76</v>
      </c>
      <c r="L45" s="15">
        <v>1881491.13</v>
      </c>
      <c r="M45" s="90">
        <f t="shared" si="18"/>
        <v>-632056.3699999999</v>
      </c>
      <c r="N45" s="103">
        <f t="shared" si="19"/>
        <v>-0.3359337495255691</v>
      </c>
      <c r="O45" s="104"/>
      <c r="P45" s="15">
        <v>202821.67</v>
      </c>
      <c r="Q45" s="15">
        <v>162748.54</v>
      </c>
      <c r="R45" s="90">
        <f t="shared" si="20"/>
        <v>40073.130000000005</v>
      </c>
      <c r="S45" s="103">
        <f t="shared" si="21"/>
        <v>0.24622727798356903</v>
      </c>
      <c r="T45" s="104"/>
      <c r="U45" s="15">
        <v>1249434.76</v>
      </c>
      <c r="V45" s="15">
        <v>1881491.13</v>
      </c>
      <c r="W45" s="90">
        <f t="shared" si="22"/>
        <v>-632056.3699999999</v>
      </c>
      <c r="X45" s="103">
        <f t="shared" si="23"/>
        <v>-0.3359337495255691</v>
      </c>
    </row>
    <row r="46" spans="1:24" s="14" customFormat="1" ht="12.75" hidden="1" outlineLevel="2">
      <c r="A46" s="14" t="s">
        <v>504</v>
      </c>
      <c r="B46" s="14" t="s">
        <v>505</v>
      </c>
      <c r="C46" s="54" t="s">
        <v>506</v>
      </c>
      <c r="D46" s="15"/>
      <c r="E46" s="15"/>
      <c r="F46" s="15">
        <v>2646580.98</v>
      </c>
      <c r="G46" s="15">
        <v>515506.78</v>
      </c>
      <c r="H46" s="90">
        <f t="shared" si="16"/>
        <v>2131074.2</v>
      </c>
      <c r="I46" s="103">
        <f t="shared" si="17"/>
        <v>4.133940197643957</v>
      </c>
      <c r="J46" s="104"/>
      <c r="K46" s="15">
        <v>10517043.93</v>
      </c>
      <c r="L46" s="15">
        <v>6983971.36</v>
      </c>
      <c r="M46" s="90">
        <f t="shared" si="18"/>
        <v>3533072.5699999994</v>
      </c>
      <c r="N46" s="103">
        <f t="shared" si="19"/>
        <v>0.5058830267024461</v>
      </c>
      <c r="O46" s="104"/>
      <c r="P46" s="15">
        <v>3222434.32</v>
      </c>
      <c r="Q46" s="15">
        <v>917891.35</v>
      </c>
      <c r="R46" s="90">
        <f t="shared" si="20"/>
        <v>2304542.9699999997</v>
      </c>
      <c r="S46" s="103">
        <f t="shared" si="21"/>
        <v>2.5106925454739275</v>
      </c>
      <c r="T46" s="104"/>
      <c r="U46" s="15">
        <v>10517043.93</v>
      </c>
      <c r="V46" s="15">
        <v>6983971.36</v>
      </c>
      <c r="W46" s="90">
        <f t="shared" si="22"/>
        <v>3533072.5699999994</v>
      </c>
      <c r="X46" s="103">
        <f t="shared" si="23"/>
        <v>0.5058830267024461</v>
      </c>
    </row>
    <row r="47" spans="1:24" s="14" customFormat="1" ht="12.75" hidden="1" outlineLevel="2">
      <c r="A47" s="14" t="s">
        <v>507</v>
      </c>
      <c r="B47" s="14" t="s">
        <v>508</v>
      </c>
      <c r="C47" s="54" t="s">
        <v>509</v>
      </c>
      <c r="D47" s="15"/>
      <c r="E47" s="15"/>
      <c r="F47" s="15">
        <v>1339400.74</v>
      </c>
      <c r="G47" s="15">
        <v>3543342.95</v>
      </c>
      <c r="H47" s="90">
        <f t="shared" si="16"/>
        <v>-2203942.21</v>
      </c>
      <c r="I47" s="103">
        <f t="shared" si="17"/>
        <v>-0.6219951726659707</v>
      </c>
      <c r="J47" s="104"/>
      <c r="K47" s="15">
        <v>37031603.68</v>
      </c>
      <c r="L47" s="15">
        <v>22577419.79</v>
      </c>
      <c r="M47" s="90">
        <f t="shared" si="18"/>
        <v>14454183.89</v>
      </c>
      <c r="N47" s="103">
        <f t="shared" si="19"/>
        <v>0.6402053035485505</v>
      </c>
      <c r="O47" s="104"/>
      <c r="P47" s="15">
        <v>3319039.68</v>
      </c>
      <c r="Q47" s="15">
        <v>6560225.46</v>
      </c>
      <c r="R47" s="90">
        <f t="shared" si="20"/>
        <v>-3241185.78</v>
      </c>
      <c r="S47" s="103">
        <f t="shared" si="21"/>
        <v>-0.4940662176570986</v>
      </c>
      <c r="T47" s="104"/>
      <c r="U47" s="15">
        <v>37031603.68</v>
      </c>
      <c r="V47" s="15">
        <v>22577419.79</v>
      </c>
      <c r="W47" s="90">
        <f t="shared" si="22"/>
        <v>14454183.89</v>
      </c>
      <c r="X47" s="103">
        <f t="shared" si="23"/>
        <v>0.6402053035485505</v>
      </c>
    </row>
    <row r="48" spans="1:24" s="14" customFormat="1" ht="12.75" hidden="1" outlineLevel="2">
      <c r="A48" s="14" t="s">
        <v>510</v>
      </c>
      <c r="B48" s="14" t="s">
        <v>511</v>
      </c>
      <c r="C48" s="54" t="s">
        <v>512</v>
      </c>
      <c r="D48" s="15"/>
      <c r="E48" s="15"/>
      <c r="F48" s="15">
        <v>-4443.5</v>
      </c>
      <c r="G48" s="15">
        <v>-326.03000000000003</v>
      </c>
      <c r="H48" s="90">
        <f t="shared" si="16"/>
        <v>-4117.47</v>
      </c>
      <c r="I48" s="103" t="str">
        <f t="shared" si="17"/>
        <v>N.M.</v>
      </c>
      <c r="J48" s="104"/>
      <c r="K48" s="15">
        <v>-7896.59</v>
      </c>
      <c r="L48" s="15">
        <v>-4771.33</v>
      </c>
      <c r="M48" s="90">
        <f t="shared" si="18"/>
        <v>-3125.26</v>
      </c>
      <c r="N48" s="103">
        <f t="shared" si="19"/>
        <v>-0.6550081423837798</v>
      </c>
      <c r="O48" s="104"/>
      <c r="P48" s="15">
        <v>-4590.2</v>
      </c>
      <c r="Q48" s="15">
        <v>-983.4300000000001</v>
      </c>
      <c r="R48" s="90">
        <f t="shared" si="20"/>
        <v>-3606.7699999999995</v>
      </c>
      <c r="S48" s="103">
        <f t="shared" si="21"/>
        <v>-3.667541156971009</v>
      </c>
      <c r="T48" s="104"/>
      <c r="U48" s="15">
        <v>-7896.59</v>
      </c>
      <c r="V48" s="15">
        <v>-4771.33</v>
      </c>
      <c r="W48" s="90">
        <f t="shared" si="22"/>
        <v>-3125.26</v>
      </c>
      <c r="X48" s="103">
        <f t="shared" si="23"/>
        <v>-0.6550081423837798</v>
      </c>
    </row>
    <row r="49" spans="1:24" s="14" customFormat="1" ht="12.75" hidden="1" outlineLevel="2">
      <c r="A49" s="14" t="s">
        <v>513</v>
      </c>
      <c r="B49" s="14" t="s">
        <v>514</v>
      </c>
      <c r="C49" s="54" t="s">
        <v>515</v>
      </c>
      <c r="D49" s="15"/>
      <c r="E49" s="15"/>
      <c r="F49" s="15">
        <v>5178.2</v>
      </c>
      <c r="G49" s="15">
        <v>743.46</v>
      </c>
      <c r="H49" s="90">
        <f t="shared" si="16"/>
        <v>4434.74</v>
      </c>
      <c r="I49" s="103">
        <f t="shared" si="17"/>
        <v>5.965001479568503</v>
      </c>
      <c r="J49" s="104"/>
      <c r="K49" s="15">
        <v>22623.71</v>
      </c>
      <c r="L49" s="15">
        <v>11341</v>
      </c>
      <c r="M49" s="90">
        <f t="shared" si="18"/>
        <v>11282.71</v>
      </c>
      <c r="N49" s="103">
        <f t="shared" si="19"/>
        <v>0.9948602416012696</v>
      </c>
      <c r="O49" s="104"/>
      <c r="P49" s="15">
        <v>13566.75</v>
      </c>
      <c r="Q49" s="15">
        <v>2521.01</v>
      </c>
      <c r="R49" s="90">
        <f t="shared" si="20"/>
        <v>11045.74</v>
      </c>
      <c r="S49" s="103">
        <f t="shared" si="21"/>
        <v>4.381474091733074</v>
      </c>
      <c r="T49" s="104"/>
      <c r="U49" s="15">
        <v>22623.71</v>
      </c>
      <c r="V49" s="15">
        <v>11341</v>
      </c>
      <c r="W49" s="90">
        <f t="shared" si="22"/>
        <v>11282.71</v>
      </c>
      <c r="X49" s="103">
        <f t="shared" si="23"/>
        <v>0.9948602416012696</v>
      </c>
    </row>
    <row r="50" spans="1:24" s="14" customFormat="1" ht="12.75" hidden="1" outlineLevel="2">
      <c r="A50" s="14" t="s">
        <v>516</v>
      </c>
      <c r="B50" s="14" t="s">
        <v>517</v>
      </c>
      <c r="C50" s="54" t="s">
        <v>518</v>
      </c>
      <c r="D50" s="15"/>
      <c r="E50" s="15"/>
      <c r="F50" s="15">
        <v>85975.88</v>
      </c>
      <c r="G50" s="15">
        <v>-60314.48</v>
      </c>
      <c r="H50" s="90">
        <f t="shared" si="16"/>
        <v>146290.36000000002</v>
      </c>
      <c r="I50" s="103">
        <f t="shared" si="17"/>
        <v>2.4254600222036236</v>
      </c>
      <c r="J50" s="104"/>
      <c r="K50" s="15">
        <v>366496.59</v>
      </c>
      <c r="L50" s="15">
        <v>-366396.93</v>
      </c>
      <c r="M50" s="90">
        <f t="shared" si="18"/>
        <v>732893.52</v>
      </c>
      <c r="N50" s="103">
        <f t="shared" si="19"/>
        <v>2.000272000095634</v>
      </c>
      <c r="O50" s="104"/>
      <c r="P50" s="15">
        <v>88296.2</v>
      </c>
      <c r="Q50" s="15">
        <v>-151610.97</v>
      </c>
      <c r="R50" s="90">
        <f t="shared" si="20"/>
        <v>239907.16999999998</v>
      </c>
      <c r="S50" s="103">
        <f t="shared" si="21"/>
        <v>1.5823866175382955</v>
      </c>
      <c r="T50" s="104"/>
      <c r="U50" s="15">
        <v>366496.59</v>
      </c>
      <c r="V50" s="15">
        <v>-366396.93</v>
      </c>
      <c r="W50" s="90">
        <f t="shared" si="22"/>
        <v>732893.52</v>
      </c>
      <c r="X50" s="103">
        <f t="shared" si="23"/>
        <v>2.000272000095634</v>
      </c>
    </row>
    <row r="51" spans="1:24" s="14" customFormat="1" ht="12.75" hidden="1" outlineLevel="2">
      <c r="A51" s="14" t="s">
        <v>519</v>
      </c>
      <c r="B51" s="14" t="s">
        <v>520</v>
      </c>
      <c r="C51" s="54" t="s">
        <v>521</v>
      </c>
      <c r="D51" s="15"/>
      <c r="E51" s="15"/>
      <c r="F51" s="15">
        <v>-529.51</v>
      </c>
      <c r="G51" s="15">
        <v>-741.97</v>
      </c>
      <c r="H51" s="90">
        <f t="shared" si="16"/>
        <v>212.46000000000004</v>
      </c>
      <c r="I51" s="103">
        <f t="shared" si="17"/>
        <v>0.2863458091297492</v>
      </c>
      <c r="J51" s="104"/>
      <c r="K51" s="15">
        <v>-10352.11</v>
      </c>
      <c r="L51" s="15">
        <v>7788.58</v>
      </c>
      <c r="M51" s="90">
        <f t="shared" si="18"/>
        <v>-18140.690000000002</v>
      </c>
      <c r="N51" s="103">
        <f t="shared" si="19"/>
        <v>-2.329139586420118</v>
      </c>
      <c r="O51" s="104"/>
      <c r="P51" s="15">
        <v>-1951.23</v>
      </c>
      <c r="Q51" s="15">
        <v>-1149.64</v>
      </c>
      <c r="R51" s="90">
        <f t="shared" si="20"/>
        <v>-801.5899999999999</v>
      </c>
      <c r="S51" s="103">
        <f t="shared" si="21"/>
        <v>-0.6972530531296752</v>
      </c>
      <c r="T51" s="104"/>
      <c r="U51" s="15">
        <v>-10352.11</v>
      </c>
      <c r="V51" s="15">
        <v>7788.58</v>
      </c>
      <c r="W51" s="90">
        <f t="shared" si="22"/>
        <v>-18140.690000000002</v>
      </c>
      <c r="X51" s="103">
        <f t="shared" si="23"/>
        <v>-2.329139586420118</v>
      </c>
    </row>
    <row r="52" spans="1:24" s="14" customFormat="1" ht="12.75" hidden="1" outlineLevel="2">
      <c r="A52" s="14" t="s">
        <v>522</v>
      </c>
      <c r="B52" s="14" t="s">
        <v>523</v>
      </c>
      <c r="C52" s="54" t="s">
        <v>524</v>
      </c>
      <c r="D52" s="15"/>
      <c r="E52" s="15"/>
      <c r="F52" s="15">
        <v>8663.880000000001</v>
      </c>
      <c r="G52" s="15">
        <v>13005.59</v>
      </c>
      <c r="H52" s="90">
        <f t="shared" si="16"/>
        <v>-4341.709999999999</v>
      </c>
      <c r="I52" s="103">
        <f t="shared" si="17"/>
        <v>-0.3338341436259331</v>
      </c>
      <c r="J52" s="104"/>
      <c r="K52" s="15">
        <v>1072101.452</v>
      </c>
      <c r="L52" s="15">
        <v>567932.67</v>
      </c>
      <c r="M52" s="90">
        <f t="shared" si="18"/>
        <v>504168.782</v>
      </c>
      <c r="N52" s="103">
        <f t="shared" si="19"/>
        <v>0.8877263250237039</v>
      </c>
      <c r="O52" s="104"/>
      <c r="P52" s="15">
        <v>14484.460000000001</v>
      </c>
      <c r="Q52" s="15">
        <v>48395.16</v>
      </c>
      <c r="R52" s="90">
        <f t="shared" si="20"/>
        <v>-33910.700000000004</v>
      </c>
      <c r="S52" s="103">
        <f t="shared" si="21"/>
        <v>-0.7007043679574569</v>
      </c>
      <c r="T52" s="104"/>
      <c r="U52" s="15">
        <v>1072101.452</v>
      </c>
      <c r="V52" s="15">
        <v>567932.67</v>
      </c>
      <c r="W52" s="90">
        <f t="shared" si="22"/>
        <v>504168.782</v>
      </c>
      <c r="X52" s="103">
        <f t="shared" si="23"/>
        <v>0.8877263250237039</v>
      </c>
    </row>
    <row r="53" spans="1:24" s="14" customFormat="1" ht="12.75" hidden="1" outlineLevel="2">
      <c r="A53" s="14" t="s">
        <v>525</v>
      </c>
      <c r="B53" s="14" t="s">
        <v>526</v>
      </c>
      <c r="C53" s="54" t="s">
        <v>527</v>
      </c>
      <c r="D53" s="15"/>
      <c r="E53" s="15"/>
      <c r="F53" s="15">
        <v>-9883.51</v>
      </c>
      <c r="G53" s="15">
        <v>1446.97</v>
      </c>
      <c r="H53" s="90">
        <f t="shared" si="16"/>
        <v>-11330.48</v>
      </c>
      <c r="I53" s="103">
        <f t="shared" si="17"/>
        <v>-7.83048715591892</v>
      </c>
      <c r="J53" s="104"/>
      <c r="K53" s="15">
        <v>-59969.28</v>
      </c>
      <c r="L53" s="15">
        <v>-179934.32</v>
      </c>
      <c r="M53" s="90">
        <f t="shared" si="18"/>
        <v>119965.04000000001</v>
      </c>
      <c r="N53" s="103">
        <f t="shared" si="19"/>
        <v>0.6667157216033051</v>
      </c>
      <c r="O53" s="104"/>
      <c r="P53" s="15">
        <v>62723.24</v>
      </c>
      <c r="Q53" s="15">
        <v>-16860.1</v>
      </c>
      <c r="R53" s="90">
        <f t="shared" si="20"/>
        <v>79583.34</v>
      </c>
      <c r="S53" s="103">
        <f t="shared" si="21"/>
        <v>4.72021755505602</v>
      </c>
      <c r="T53" s="104"/>
      <c r="U53" s="15">
        <v>-59969.28</v>
      </c>
      <c r="V53" s="15">
        <v>-179934.32</v>
      </c>
      <c r="W53" s="90">
        <f t="shared" si="22"/>
        <v>119965.04000000001</v>
      </c>
      <c r="X53" s="103">
        <f t="shared" si="23"/>
        <v>0.6667157216033051</v>
      </c>
    </row>
    <row r="54" spans="1:24" s="14" customFormat="1" ht="12.75" hidden="1" outlineLevel="2">
      <c r="A54" s="14" t="s">
        <v>528</v>
      </c>
      <c r="B54" s="14" t="s">
        <v>529</v>
      </c>
      <c r="C54" s="54" t="s">
        <v>530</v>
      </c>
      <c r="D54" s="15"/>
      <c r="E54" s="15"/>
      <c r="F54" s="15">
        <v>-6221.66</v>
      </c>
      <c r="G54" s="15">
        <v>-41681.13</v>
      </c>
      <c r="H54" s="90">
        <f t="shared" si="16"/>
        <v>35459.47</v>
      </c>
      <c r="I54" s="103">
        <f t="shared" si="17"/>
        <v>0.8507319739172139</v>
      </c>
      <c r="J54" s="104"/>
      <c r="K54" s="15">
        <v>2948.75</v>
      </c>
      <c r="L54" s="15">
        <v>-6441.650000000001</v>
      </c>
      <c r="M54" s="90">
        <f t="shared" si="18"/>
        <v>9390.400000000001</v>
      </c>
      <c r="N54" s="103">
        <f t="shared" si="19"/>
        <v>1.4577631507455389</v>
      </c>
      <c r="O54" s="104"/>
      <c r="P54" s="15">
        <v>-20171.73</v>
      </c>
      <c r="Q54" s="15">
        <v>8143.31</v>
      </c>
      <c r="R54" s="90">
        <f t="shared" si="20"/>
        <v>-28315.04</v>
      </c>
      <c r="S54" s="103">
        <f t="shared" si="21"/>
        <v>-3.47709223890531</v>
      </c>
      <c r="T54" s="104"/>
      <c r="U54" s="15">
        <v>2948.75</v>
      </c>
      <c r="V54" s="15">
        <v>-6441.650000000001</v>
      </c>
      <c r="W54" s="90">
        <f t="shared" si="22"/>
        <v>9390.400000000001</v>
      </c>
      <c r="X54" s="103">
        <f t="shared" si="23"/>
        <v>1.4577631507455389</v>
      </c>
    </row>
    <row r="55" spans="1:24" s="14" customFormat="1" ht="12.75" hidden="1" outlineLevel="2">
      <c r="A55" s="14" t="s">
        <v>531</v>
      </c>
      <c r="B55" s="14" t="s">
        <v>532</v>
      </c>
      <c r="C55" s="54" t="s">
        <v>533</v>
      </c>
      <c r="D55" s="15"/>
      <c r="E55" s="15"/>
      <c r="F55" s="15">
        <v>-0.49</v>
      </c>
      <c r="G55" s="15">
        <v>3973.55</v>
      </c>
      <c r="H55" s="90">
        <f t="shared" si="16"/>
        <v>-3974.04</v>
      </c>
      <c r="I55" s="103">
        <f t="shared" si="17"/>
        <v>-1.000123315423236</v>
      </c>
      <c r="J55" s="104"/>
      <c r="K55" s="15">
        <v>-3962.3</v>
      </c>
      <c r="L55" s="15">
        <v>4186.17</v>
      </c>
      <c r="M55" s="90">
        <f t="shared" si="18"/>
        <v>-8148.47</v>
      </c>
      <c r="N55" s="103">
        <f t="shared" si="19"/>
        <v>-1.9465215220595438</v>
      </c>
      <c r="O55" s="104"/>
      <c r="P55" s="15">
        <v>-0.46</v>
      </c>
      <c r="Q55" s="15">
        <v>3686.53</v>
      </c>
      <c r="R55" s="90">
        <f t="shared" si="20"/>
        <v>-3686.9900000000002</v>
      </c>
      <c r="S55" s="103">
        <f t="shared" si="21"/>
        <v>-1.0001247785858247</v>
      </c>
      <c r="T55" s="104"/>
      <c r="U55" s="15">
        <v>-3962.3</v>
      </c>
      <c r="V55" s="15">
        <v>4186.17</v>
      </c>
      <c r="W55" s="90">
        <f t="shared" si="22"/>
        <v>-8148.47</v>
      </c>
      <c r="X55" s="103">
        <f t="shared" si="23"/>
        <v>-1.9465215220595438</v>
      </c>
    </row>
    <row r="56" spans="1:24" s="14" customFormat="1" ht="12.75" hidden="1" outlineLevel="2">
      <c r="A56" s="14" t="s">
        <v>534</v>
      </c>
      <c r="B56" s="14" t="s">
        <v>535</v>
      </c>
      <c r="C56" s="54" t="s">
        <v>536</v>
      </c>
      <c r="D56" s="15"/>
      <c r="E56" s="15"/>
      <c r="F56" s="15">
        <v>0</v>
      </c>
      <c r="G56" s="15">
        <v>0</v>
      </c>
      <c r="H56" s="90">
        <f t="shared" si="16"/>
        <v>0</v>
      </c>
      <c r="I56" s="103">
        <f t="shared" si="17"/>
        <v>0</v>
      </c>
      <c r="J56" s="104"/>
      <c r="K56" s="15">
        <v>0</v>
      </c>
      <c r="L56" s="15">
        <v>-66786.94</v>
      </c>
      <c r="M56" s="90">
        <f t="shared" si="18"/>
        <v>66786.94</v>
      </c>
      <c r="N56" s="103" t="str">
        <f t="shared" si="19"/>
        <v>N.M.</v>
      </c>
      <c r="O56" s="104"/>
      <c r="P56" s="15">
        <v>0</v>
      </c>
      <c r="Q56" s="15">
        <v>-1656.54</v>
      </c>
      <c r="R56" s="90">
        <f t="shared" si="20"/>
        <v>1656.54</v>
      </c>
      <c r="S56" s="103" t="str">
        <f t="shared" si="21"/>
        <v>N.M.</v>
      </c>
      <c r="T56" s="104"/>
      <c r="U56" s="15">
        <v>0</v>
      </c>
      <c r="V56" s="15">
        <v>-66786.94</v>
      </c>
      <c r="W56" s="90">
        <f t="shared" si="22"/>
        <v>66786.94</v>
      </c>
      <c r="X56" s="103" t="str">
        <f t="shared" si="23"/>
        <v>N.M.</v>
      </c>
    </row>
    <row r="57" spans="1:24" s="14" customFormat="1" ht="12.75" hidden="1" outlineLevel="2">
      <c r="A57" s="14" t="s">
        <v>537</v>
      </c>
      <c r="B57" s="14" t="s">
        <v>538</v>
      </c>
      <c r="C57" s="54" t="s">
        <v>539</v>
      </c>
      <c r="D57" s="15"/>
      <c r="E57" s="15"/>
      <c r="F57" s="15">
        <v>220084.16</v>
      </c>
      <c r="G57" s="15">
        <v>-180892.58000000002</v>
      </c>
      <c r="H57" s="90">
        <f t="shared" si="16"/>
        <v>400976.74</v>
      </c>
      <c r="I57" s="103">
        <f t="shared" si="17"/>
        <v>2.216656647829336</v>
      </c>
      <c r="J57" s="104"/>
      <c r="K57" s="15">
        <v>-1220666.9</v>
      </c>
      <c r="L57" s="15">
        <v>-357915</v>
      </c>
      <c r="M57" s="90">
        <f t="shared" si="18"/>
        <v>-862751.8999999999</v>
      </c>
      <c r="N57" s="103">
        <f t="shared" si="19"/>
        <v>-2.4104938323344927</v>
      </c>
      <c r="O57" s="104"/>
      <c r="P57" s="15">
        <v>264933.33</v>
      </c>
      <c r="Q57" s="15">
        <v>-205411.46</v>
      </c>
      <c r="R57" s="90">
        <f t="shared" si="20"/>
        <v>470344.79000000004</v>
      </c>
      <c r="S57" s="103">
        <f t="shared" si="21"/>
        <v>2.2897689836779316</v>
      </c>
      <c r="T57" s="104"/>
      <c r="U57" s="15">
        <v>-1220666.9</v>
      </c>
      <c r="V57" s="15">
        <v>-357915</v>
      </c>
      <c r="W57" s="90">
        <f t="shared" si="22"/>
        <v>-862751.8999999999</v>
      </c>
      <c r="X57" s="103">
        <f t="shared" si="23"/>
        <v>-2.4104938323344927</v>
      </c>
    </row>
    <row r="58" spans="1:24" s="14" customFormat="1" ht="12.75" hidden="1" outlineLevel="2">
      <c r="A58" s="14" t="s">
        <v>540</v>
      </c>
      <c r="B58" s="14" t="s">
        <v>541</v>
      </c>
      <c r="C58" s="54" t="s">
        <v>542</v>
      </c>
      <c r="D58" s="15"/>
      <c r="E58" s="15"/>
      <c r="F58" s="15">
        <v>-11045.09</v>
      </c>
      <c r="G58" s="15">
        <v>0</v>
      </c>
      <c r="H58" s="90">
        <f t="shared" si="16"/>
        <v>-11045.09</v>
      </c>
      <c r="I58" s="103" t="str">
        <f t="shared" si="17"/>
        <v>N.M.</v>
      </c>
      <c r="J58" s="104"/>
      <c r="K58" s="15">
        <v>-142518.579</v>
      </c>
      <c r="L58" s="15">
        <v>-283193.96</v>
      </c>
      <c r="M58" s="90">
        <f t="shared" si="18"/>
        <v>140675.38100000002</v>
      </c>
      <c r="N58" s="103">
        <f t="shared" si="19"/>
        <v>0.49674569683618963</v>
      </c>
      <c r="O58" s="104"/>
      <c r="P58" s="15">
        <v>-17336.44</v>
      </c>
      <c r="Q58" s="15">
        <v>-1014.35</v>
      </c>
      <c r="R58" s="90">
        <f t="shared" si="20"/>
        <v>-16322.089999999998</v>
      </c>
      <c r="S58" s="103" t="str">
        <f t="shared" si="21"/>
        <v>N.M.</v>
      </c>
      <c r="T58" s="104"/>
      <c r="U58" s="15">
        <v>-142518.579</v>
      </c>
      <c r="V58" s="15">
        <v>-283193.96</v>
      </c>
      <c r="W58" s="90">
        <f t="shared" si="22"/>
        <v>140675.38100000002</v>
      </c>
      <c r="X58" s="103">
        <f t="shared" si="23"/>
        <v>0.49674569683618963</v>
      </c>
    </row>
    <row r="59" spans="1:24" s="14" customFormat="1" ht="12.75" hidden="1" outlineLevel="2">
      <c r="A59" s="14" t="s">
        <v>543</v>
      </c>
      <c r="B59" s="14" t="s">
        <v>544</v>
      </c>
      <c r="C59" s="54" t="s">
        <v>545</v>
      </c>
      <c r="D59" s="15"/>
      <c r="E59" s="15"/>
      <c r="F59" s="15">
        <v>0</v>
      </c>
      <c r="G59" s="15">
        <v>0</v>
      </c>
      <c r="H59" s="90">
        <f t="shared" si="16"/>
        <v>0</v>
      </c>
      <c r="I59" s="103">
        <f t="shared" si="17"/>
        <v>0</v>
      </c>
      <c r="J59" s="104"/>
      <c r="K59" s="15">
        <v>0</v>
      </c>
      <c r="L59" s="15">
        <v>0</v>
      </c>
      <c r="M59" s="90">
        <f t="shared" si="18"/>
        <v>0</v>
      </c>
      <c r="N59" s="103">
        <f t="shared" si="19"/>
        <v>0</v>
      </c>
      <c r="O59" s="104"/>
      <c r="P59" s="15">
        <v>0.02</v>
      </c>
      <c r="Q59" s="15">
        <v>-0.04</v>
      </c>
      <c r="R59" s="90">
        <f t="shared" si="20"/>
        <v>0.06</v>
      </c>
      <c r="S59" s="103">
        <f t="shared" si="21"/>
        <v>1.5</v>
      </c>
      <c r="T59" s="104"/>
      <c r="U59" s="15">
        <v>0</v>
      </c>
      <c r="V59" s="15">
        <v>0</v>
      </c>
      <c r="W59" s="90">
        <f t="shared" si="22"/>
        <v>0</v>
      </c>
      <c r="X59" s="103">
        <f t="shared" si="23"/>
        <v>0</v>
      </c>
    </row>
    <row r="60" spans="1:24" s="14" customFormat="1" ht="12.75" hidden="1" outlineLevel="2">
      <c r="A60" s="14" t="s">
        <v>546</v>
      </c>
      <c r="B60" s="14" t="s">
        <v>547</v>
      </c>
      <c r="C60" s="54" t="s">
        <v>548</v>
      </c>
      <c r="D60" s="15"/>
      <c r="E60" s="15"/>
      <c r="F60" s="15">
        <v>64966.89</v>
      </c>
      <c r="G60" s="15">
        <v>186503.34</v>
      </c>
      <c r="H60" s="90">
        <f aca="true" t="shared" si="24" ref="H60:H83">+F60-G60</f>
        <v>-121536.45</v>
      </c>
      <c r="I60" s="103">
        <f aca="true" t="shared" si="25" ref="I60:I83">IF(G60&lt;0,IF(H60=0,0,IF(OR(G60=0,F60=0),"N.M.",IF(ABS(H60/G60)&gt;=10,"N.M.",H60/(-G60)))),IF(H60=0,0,IF(OR(G60=0,F60=0),"N.M.",IF(ABS(H60/G60)&gt;=10,"N.M.",H60/G60))))</f>
        <v>-0.6516583027413879</v>
      </c>
      <c r="J60" s="104"/>
      <c r="K60" s="15">
        <v>522727.589</v>
      </c>
      <c r="L60" s="15">
        <v>3074015.94</v>
      </c>
      <c r="M60" s="90">
        <f aca="true" t="shared" si="26" ref="M60:M83">+K60-L60</f>
        <v>-2551288.351</v>
      </c>
      <c r="N60" s="103">
        <f aca="true" t="shared" si="27" ref="N60:N83">IF(L60&lt;0,IF(M60=0,0,IF(OR(L60=0,K60=0),"N.M.",IF(ABS(M60/L60)&gt;=10,"N.M.",M60/(-L60)))),IF(M60=0,0,IF(OR(L60=0,K60=0),"N.M.",IF(ABS(M60/L60)&gt;=10,"N.M.",M60/L60))))</f>
        <v>-0.8299528697304022</v>
      </c>
      <c r="O60" s="104"/>
      <c r="P60" s="15">
        <v>208012.76</v>
      </c>
      <c r="Q60" s="15">
        <v>661985.27</v>
      </c>
      <c r="R60" s="90">
        <f aca="true" t="shared" si="28" ref="R60:R83">+P60-Q60</f>
        <v>-453972.51</v>
      </c>
      <c r="S60" s="103">
        <f aca="true" t="shared" si="29" ref="S60:S83">IF(Q60&lt;0,IF(R60=0,0,IF(OR(Q60=0,P60=0),"N.M.",IF(ABS(R60/Q60)&gt;=10,"N.M.",R60/(-Q60)))),IF(R60=0,0,IF(OR(Q60=0,P60=0),"N.M.",IF(ABS(R60/Q60)&gt;=10,"N.M.",R60/Q60))))</f>
        <v>-0.6857743375468158</v>
      </c>
      <c r="T60" s="104"/>
      <c r="U60" s="15">
        <v>522727.589</v>
      </c>
      <c r="V60" s="15">
        <v>3074015.94</v>
      </c>
      <c r="W60" s="90">
        <f aca="true" t="shared" si="30" ref="W60:W83">+U60-V60</f>
        <v>-2551288.351</v>
      </c>
      <c r="X60" s="103">
        <f aca="true" t="shared" si="31" ref="X60:X83">IF(V60&lt;0,IF(W60=0,0,IF(OR(V60=0,U60=0),"N.M.",IF(ABS(W60/V60)&gt;=10,"N.M.",W60/(-V60)))),IF(W60=0,0,IF(OR(V60=0,U60=0),"N.M.",IF(ABS(W60/V60)&gt;=10,"N.M.",W60/V60))))</f>
        <v>-0.8299528697304022</v>
      </c>
    </row>
    <row r="61" spans="1:24" s="14" customFormat="1" ht="12.75" hidden="1" outlineLevel="2">
      <c r="A61" s="14" t="s">
        <v>549</v>
      </c>
      <c r="B61" s="14" t="s">
        <v>550</v>
      </c>
      <c r="C61" s="54" t="s">
        <v>551</v>
      </c>
      <c r="D61" s="15"/>
      <c r="E61" s="15"/>
      <c r="F61" s="15">
        <v>-690</v>
      </c>
      <c r="G61" s="15">
        <v>0</v>
      </c>
      <c r="H61" s="90">
        <f t="shared" si="24"/>
        <v>-690</v>
      </c>
      <c r="I61" s="103" t="str">
        <f t="shared" si="25"/>
        <v>N.M.</v>
      </c>
      <c r="J61" s="104"/>
      <c r="K61" s="15">
        <v>12726.45</v>
      </c>
      <c r="L61" s="15">
        <v>-6650</v>
      </c>
      <c r="M61" s="90">
        <f t="shared" si="26"/>
        <v>19376.45</v>
      </c>
      <c r="N61" s="103">
        <f t="shared" si="27"/>
        <v>2.913751879699248</v>
      </c>
      <c r="O61" s="104"/>
      <c r="P61" s="15">
        <v>-1281</v>
      </c>
      <c r="Q61" s="15">
        <v>0</v>
      </c>
      <c r="R61" s="90">
        <f t="shared" si="28"/>
        <v>-1281</v>
      </c>
      <c r="S61" s="103" t="str">
        <f t="shared" si="29"/>
        <v>N.M.</v>
      </c>
      <c r="T61" s="104"/>
      <c r="U61" s="15">
        <v>12726.45</v>
      </c>
      <c r="V61" s="15">
        <v>-6650</v>
      </c>
      <c r="W61" s="90">
        <f t="shared" si="30"/>
        <v>19376.45</v>
      </c>
      <c r="X61" s="103">
        <f t="shared" si="31"/>
        <v>2.913751879699248</v>
      </c>
    </row>
    <row r="62" spans="1:24" s="14" customFormat="1" ht="12.75" hidden="1" outlineLevel="2">
      <c r="A62" s="14" t="s">
        <v>552</v>
      </c>
      <c r="B62" s="14" t="s">
        <v>553</v>
      </c>
      <c r="C62" s="54" t="s">
        <v>554</v>
      </c>
      <c r="D62" s="15"/>
      <c r="E62" s="15"/>
      <c r="F62" s="15">
        <v>26839.170000000002</v>
      </c>
      <c r="G62" s="15">
        <v>60019.46</v>
      </c>
      <c r="H62" s="90">
        <f t="shared" si="24"/>
        <v>-33180.28999999999</v>
      </c>
      <c r="I62" s="103">
        <f t="shared" si="25"/>
        <v>-0.5528255335852738</v>
      </c>
      <c r="J62" s="104"/>
      <c r="K62" s="15">
        <v>574328.55</v>
      </c>
      <c r="L62" s="15">
        <v>670582.04</v>
      </c>
      <c r="M62" s="90">
        <f t="shared" si="26"/>
        <v>-96253.48999999999</v>
      </c>
      <c r="N62" s="103">
        <f t="shared" si="27"/>
        <v>-0.14353723222292084</v>
      </c>
      <c r="O62" s="104"/>
      <c r="P62" s="15">
        <v>86384.3</v>
      </c>
      <c r="Q62" s="15">
        <v>176898.57</v>
      </c>
      <c r="R62" s="90">
        <f t="shared" si="28"/>
        <v>-90514.27</v>
      </c>
      <c r="S62" s="103">
        <f t="shared" si="29"/>
        <v>-0.5116732712989144</v>
      </c>
      <c r="T62" s="104"/>
      <c r="U62" s="15">
        <v>574328.55</v>
      </c>
      <c r="V62" s="15">
        <v>670582.04</v>
      </c>
      <c r="W62" s="90">
        <f t="shared" si="30"/>
        <v>-96253.48999999999</v>
      </c>
      <c r="X62" s="103">
        <f t="shared" si="31"/>
        <v>-0.14353723222292084</v>
      </c>
    </row>
    <row r="63" spans="1:24" s="14" customFormat="1" ht="12.75" hidden="1" outlineLevel="2">
      <c r="A63" s="14" t="s">
        <v>555</v>
      </c>
      <c r="B63" s="14" t="s">
        <v>556</v>
      </c>
      <c r="C63" s="54" t="s">
        <v>557</v>
      </c>
      <c r="D63" s="15"/>
      <c r="E63" s="15"/>
      <c r="F63" s="15">
        <v>-467522.8</v>
      </c>
      <c r="G63" s="15">
        <v>-782909.86</v>
      </c>
      <c r="H63" s="90">
        <f t="shared" si="24"/>
        <v>315387.06</v>
      </c>
      <c r="I63" s="103">
        <f t="shared" si="25"/>
        <v>0.40283955550131917</v>
      </c>
      <c r="J63" s="104"/>
      <c r="K63" s="15">
        <v>-8091775.89</v>
      </c>
      <c r="L63" s="15">
        <v>-10747696.968</v>
      </c>
      <c r="M63" s="90">
        <f t="shared" si="26"/>
        <v>2655921.0780000007</v>
      </c>
      <c r="N63" s="103">
        <f t="shared" si="27"/>
        <v>0.24711536675323953</v>
      </c>
      <c r="O63" s="104"/>
      <c r="P63" s="15">
        <v>-2112793.23</v>
      </c>
      <c r="Q63" s="15">
        <v>-2636256.79</v>
      </c>
      <c r="R63" s="90">
        <f t="shared" si="28"/>
        <v>523463.56000000006</v>
      </c>
      <c r="S63" s="103">
        <f t="shared" si="29"/>
        <v>0.19856319080357876</v>
      </c>
      <c r="T63" s="104"/>
      <c r="U63" s="15">
        <v>-8091775.89</v>
      </c>
      <c r="V63" s="15">
        <v>-10747696.968</v>
      </c>
      <c r="W63" s="90">
        <f t="shared" si="30"/>
        <v>2655921.0780000007</v>
      </c>
      <c r="X63" s="103">
        <f t="shared" si="31"/>
        <v>0.24711536675323953</v>
      </c>
    </row>
    <row r="64" spans="1:24" s="14" customFormat="1" ht="12.75" hidden="1" outlineLevel="2">
      <c r="A64" s="14" t="s">
        <v>558</v>
      </c>
      <c r="B64" s="14" t="s">
        <v>559</v>
      </c>
      <c r="C64" s="54" t="s">
        <v>560</v>
      </c>
      <c r="D64" s="15"/>
      <c r="E64" s="15"/>
      <c r="F64" s="15">
        <v>467522.8</v>
      </c>
      <c r="G64" s="15">
        <v>782909.86</v>
      </c>
      <c r="H64" s="90">
        <f t="shared" si="24"/>
        <v>-315387.06</v>
      </c>
      <c r="I64" s="103">
        <f t="shared" si="25"/>
        <v>-0.40283955550131917</v>
      </c>
      <c r="J64" s="104"/>
      <c r="K64" s="15">
        <v>8091775.89</v>
      </c>
      <c r="L64" s="15">
        <v>10747696.968</v>
      </c>
      <c r="M64" s="90">
        <f t="shared" si="26"/>
        <v>-2655921.0780000007</v>
      </c>
      <c r="N64" s="103">
        <f t="shared" si="27"/>
        <v>-0.24711536675323953</v>
      </c>
      <c r="O64" s="104"/>
      <c r="P64" s="15">
        <v>2112793.23</v>
      </c>
      <c r="Q64" s="15">
        <v>2636256.79</v>
      </c>
      <c r="R64" s="90">
        <f t="shared" si="28"/>
        <v>-523463.56000000006</v>
      </c>
      <c r="S64" s="103">
        <f t="shared" si="29"/>
        <v>-0.19856319080357876</v>
      </c>
      <c r="T64" s="104"/>
      <c r="U64" s="15">
        <v>8091775.89</v>
      </c>
      <c r="V64" s="15">
        <v>10747696.968</v>
      </c>
      <c r="W64" s="90">
        <f t="shared" si="30"/>
        <v>-2655921.0780000007</v>
      </c>
      <c r="X64" s="103">
        <f t="shared" si="31"/>
        <v>-0.24711536675323953</v>
      </c>
    </row>
    <row r="65" spans="1:24" s="14" customFormat="1" ht="12.75" hidden="1" outlineLevel="2">
      <c r="A65" s="14" t="s">
        <v>561</v>
      </c>
      <c r="B65" s="14" t="s">
        <v>562</v>
      </c>
      <c r="C65" s="54" t="s">
        <v>563</v>
      </c>
      <c r="D65" s="15"/>
      <c r="E65" s="15"/>
      <c r="F65" s="15">
        <v>0</v>
      </c>
      <c r="G65" s="15">
        <v>0</v>
      </c>
      <c r="H65" s="90">
        <f t="shared" si="24"/>
        <v>0</v>
      </c>
      <c r="I65" s="103">
        <f t="shared" si="25"/>
        <v>0</v>
      </c>
      <c r="J65" s="104"/>
      <c r="K65" s="15">
        <v>0</v>
      </c>
      <c r="L65" s="15">
        <v>8291.08</v>
      </c>
      <c r="M65" s="90">
        <f t="shared" si="26"/>
        <v>-8291.08</v>
      </c>
      <c r="N65" s="103" t="str">
        <f t="shared" si="27"/>
        <v>N.M.</v>
      </c>
      <c r="O65" s="104"/>
      <c r="P65" s="15">
        <v>0</v>
      </c>
      <c r="Q65" s="15">
        <v>34.33</v>
      </c>
      <c r="R65" s="90">
        <f t="shared" si="28"/>
        <v>-34.33</v>
      </c>
      <c r="S65" s="103" t="str">
        <f t="shared" si="29"/>
        <v>N.M.</v>
      </c>
      <c r="T65" s="104"/>
      <c r="U65" s="15">
        <v>0</v>
      </c>
      <c r="V65" s="15">
        <v>8291.08</v>
      </c>
      <c r="W65" s="90">
        <f t="shared" si="30"/>
        <v>-8291.08</v>
      </c>
      <c r="X65" s="103" t="str">
        <f t="shared" si="31"/>
        <v>N.M.</v>
      </c>
    </row>
    <row r="66" spans="1:24" s="14" customFormat="1" ht="12.75" hidden="1" outlineLevel="2">
      <c r="A66" s="14" t="s">
        <v>564</v>
      </c>
      <c r="B66" s="14" t="s">
        <v>565</v>
      </c>
      <c r="C66" s="54" t="s">
        <v>566</v>
      </c>
      <c r="D66" s="15"/>
      <c r="E66" s="15"/>
      <c r="F66" s="15">
        <v>1766.2</v>
      </c>
      <c r="G66" s="15">
        <v>-462.15000000000003</v>
      </c>
      <c r="H66" s="90">
        <f t="shared" si="24"/>
        <v>2228.35</v>
      </c>
      <c r="I66" s="103">
        <f t="shared" si="25"/>
        <v>4.8217029103105045</v>
      </c>
      <c r="J66" s="104"/>
      <c r="K66" s="15">
        <v>9380.03</v>
      </c>
      <c r="L66" s="15">
        <v>2419.96</v>
      </c>
      <c r="M66" s="90">
        <f t="shared" si="26"/>
        <v>6960.070000000001</v>
      </c>
      <c r="N66" s="103">
        <f t="shared" si="27"/>
        <v>2.876109522471446</v>
      </c>
      <c r="O66" s="104"/>
      <c r="P66" s="15">
        <v>4566.2</v>
      </c>
      <c r="Q66" s="15">
        <v>-966.03</v>
      </c>
      <c r="R66" s="90">
        <f t="shared" si="28"/>
        <v>5532.23</v>
      </c>
      <c r="S66" s="103">
        <f t="shared" si="29"/>
        <v>5.726768319824436</v>
      </c>
      <c r="T66" s="104"/>
      <c r="U66" s="15">
        <v>9380.03</v>
      </c>
      <c r="V66" s="15">
        <v>2419.96</v>
      </c>
      <c r="W66" s="90">
        <f t="shared" si="30"/>
        <v>6960.070000000001</v>
      </c>
      <c r="X66" s="103">
        <f t="shared" si="31"/>
        <v>2.876109522471446</v>
      </c>
    </row>
    <row r="67" spans="1:24" s="14" customFormat="1" ht="12.75" hidden="1" outlineLevel="2">
      <c r="A67" s="14" t="s">
        <v>567</v>
      </c>
      <c r="B67" s="14" t="s">
        <v>568</v>
      </c>
      <c r="C67" s="54" t="s">
        <v>569</v>
      </c>
      <c r="D67" s="15"/>
      <c r="E67" s="15"/>
      <c r="F67" s="15">
        <v>-1609.56</v>
      </c>
      <c r="G67" s="15">
        <v>-4228.04</v>
      </c>
      <c r="H67" s="90">
        <f t="shared" si="24"/>
        <v>2618.48</v>
      </c>
      <c r="I67" s="103">
        <f t="shared" si="25"/>
        <v>0.6193129677108069</v>
      </c>
      <c r="J67" s="104"/>
      <c r="K67" s="15">
        <v>-67587.97</v>
      </c>
      <c r="L67" s="15">
        <v>-36079.12</v>
      </c>
      <c r="M67" s="90">
        <f t="shared" si="26"/>
        <v>-31508.85</v>
      </c>
      <c r="N67" s="103">
        <f t="shared" si="27"/>
        <v>-0.8733264558559077</v>
      </c>
      <c r="O67" s="104"/>
      <c r="P67" s="15">
        <v>-28014.81</v>
      </c>
      <c r="Q67" s="15">
        <v>-11315.98</v>
      </c>
      <c r="R67" s="90">
        <f t="shared" si="28"/>
        <v>-16698.83</v>
      </c>
      <c r="S67" s="103">
        <f t="shared" si="29"/>
        <v>-1.4756857117103426</v>
      </c>
      <c r="T67" s="104"/>
      <c r="U67" s="15">
        <v>-67587.97</v>
      </c>
      <c r="V67" s="15">
        <v>-36079.12</v>
      </c>
      <c r="W67" s="90">
        <f t="shared" si="30"/>
        <v>-31508.85</v>
      </c>
      <c r="X67" s="103">
        <f t="shared" si="31"/>
        <v>-0.8733264558559077</v>
      </c>
    </row>
    <row r="68" spans="1:24" s="14" customFormat="1" ht="12.75" hidden="1" outlineLevel="2">
      <c r="A68" s="14" t="s">
        <v>570</v>
      </c>
      <c r="B68" s="14" t="s">
        <v>571</v>
      </c>
      <c r="C68" s="54" t="s">
        <v>572</v>
      </c>
      <c r="D68" s="15"/>
      <c r="E68" s="15"/>
      <c r="F68" s="15">
        <v>0</v>
      </c>
      <c r="G68" s="15">
        <v>0</v>
      </c>
      <c r="H68" s="90">
        <f t="shared" si="24"/>
        <v>0</v>
      </c>
      <c r="I68" s="103">
        <f t="shared" si="25"/>
        <v>0</v>
      </c>
      <c r="J68" s="104"/>
      <c r="K68" s="15">
        <v>52160.07</v>
      </c>
      <c r="L68" s="15">
        <v>-24160.920000000002</v>
      </c>
      <c r="M68" s="90">
        <f t="shared" si="26"/>
        <v>76320.99</v>
      </c>
      <c r="N68" s="103">
        <f t="shared" si="27"/>
        <v>3.1588610864155835</v>
      </c>
      <c r="O68" s="104"/>
      <c r="P68" s="15">
        <v>0</v>
      </c>
      <c r="Q68" s="15">
        <v>17877.600000000002</v>
      </c>
      <c r="R68" s="90">
        <f t="shared" si="28"/>
        <v>-17877.600000000002</v>
      </c>
      <c r="S68" s="103" t="str">
        <f t="shared" si="29"/>
        <v>N.M.</v>
      </c>
      <c r="T68" s="104"/>
      <c r="U68" s="15">
        <v>52160.07</v>
      </c>
      <c r="V68" s="15">
        <v>-24160.920000000002</v>
      </c>
      <c r="W68" s="90">
        <f t="shared" si="30"/>
        <v>76320.99</v>
      </c>
      <c r="X68" s="103">
        <f t="shared" si="31"/>
        <v>3.1588610864155835</v>
      </c>
    </row>
    <row r="69" spans="1:24" s="14" customFormat="1" ht="12.75" hidden="1" outlineLevel="2">
      <c r="A69" s="14" t="s">
        <v>573</v>
      </c>
      <c r="B69" s="14" t="s">
        <v>574</v>
      </c>
      <c r="C69" s="54" t="s">
        <v>575</v>
      </c>
      <c r="D69" s="15"/>
      <c r="E69" s="15"/>
      <c r="F69" s="15">
        <v>919402.8200000001</v>
      </c>
      <c r="G69" s="15">
        <v>1095584.24</v>
      </c>
      <c r="H69" s="90">
        <f t="shared" si="24"/>
        <v>-176181.41999999993</v>
      </c>
      <c r="I69" s="103">
        <f t="shared" si="25"/>
        <v>-0.1608104731407965</v>
      </c>
      <c r="J69" s="104"/>
      <c r="K69" s="15">
        <v>12634285.384</v>
      </c>
      <c r="L69" s="15">
        <v>17969602.55</v>
      </c>
      <c r="M69" s="90">
        <f t="shared" si="26"/>
        <v>-5335317.166000001</v>
      </c>
      <c r="N69" s="103">
        <f t="shared" si="27"/>
        <v>-0.2969079116332487</v>
      </c>
      <c r="O69" s="104"/>
      <c r="P69" s="15">
        <v>2547310.41</v>
      </c>
      <c r="Q69" s="15">
        <v>3119865.83</v>
      </c>
      <c r="R69" s="90">
        <f t="shared" si="28"/>
        <v>-572555.4199999999</v>
      </c>
      <c r="S69" s="103">
        <f t="shared" si="29"/>
        <v>-0.18351924447981788</v>
      </c>
      <c r="T69" s="104"/>
      <c r="U69" s="15">
        <v>12634285.384</v>
      </c>
      <c r="V69" s="15">
        <v>17969602.55</v>
      </c>
      <c r="W69" s="90">
        <f t="shared" si="30"/>
        <v>-5335317.166000001</v>
      </c>
      <c r="X69" s="103">
        <f t="shared" si="31"/>
        <v>-0.2969079116332487</v>
      </c>
    </row>
    <row r="70" spans="1:24" s="14" customFormat="1" ht="12.75" hidden="1" outlineLevel="2">
      <c r="A70" s="14" t="s">
        <v>576</v>
      </c>
      <c r="B70" s="14" t="s">
        <v>577</v>
      </c>
      <c r="C70" s="54" t="s">
        <v>578</v>
      </c>
      <c r="D70" s="15"/>
      <c r="E70" s="15"/>
      <c r="F70" s="15">
        <v>340585.76</v>
      </c>
      <c r="G70" s="15">
        <v>130879.65000000001</v>
      </c>
      <c r="H70" s="90">
        <f t="shared" si="24"/>
        <v>209706.11</v>
      </c>
      <c r="I70" s="103">
        <f t="shared" si="25"/>
        <v>1.6022820201612702</v>
      </c>
      <c r="J70" s="104"/>
      <c r="K70" s="15">
        <v>1397379.05</v>
      </c>
      <c r="L70" s="15">
        <v>149769.76</v>
      </c>
      <c r="M70" s="90">
        <f t="shared" si="26"/>
        <v>1247609.29</v>
      </c>
      <c r="N70" s="103">
        <f t="shared" si="27"/>
        <v>8.330181539985107</v>
      </c>
      <c r="O70" s="104"/>
      <c r="P70" s="15">
        <v>407563.42</v>
      </c>
      <c r="Q70" s="15">
        <v>124966.79000000001</v>
      </c>
      <c r="R70" s="90">
        <f t="shared" si="28"/>
        <v>282596.63</v>
      </c>
      <c r="S70" s="103">
        <f t="shared" si="29"/>
        <v>2.26137384180229</v>
      </c>
      <c r="T70" s="104"/>
      <c r="U70" s="15">
        <v>1397379.05</v>
      </c>
      <c r="V70" s="15">
        <v>149769.76</v>
      </c>
      <c r="W70" s="90">
        <f t="shared" si="30"/>
        <v>1247609.29</v>
      </c>
      <c r="X70" s="103">
        <f t="shared" si="31"/>
        <v>8.330181539985107</v>
      </c>
    </row>
    <row r="71" spans="1:24" s="14" customFormat="1" ht="12.75" hidden="1" outlineLevel="2">
      <c r="A71" s="14" t="s">
        <v>579</v>
      </c>
      <c r="B71" s="14" t="s">
        <v>580</v>
      </c>
      <c r="C71" s="54" t="s">
        <v>581</v>
      </c>
      <c r="D71" s="15"/>
      <c r="E71" s="15"/>
      <c r="F71" s="15">
        <v>-386857.18</v>
      </c>
      <c r="G71" s="15">
        <v>0</v>
      </c>
      <c r="H71" s="90">
        <f t="shared" si="24"/>
        <v>-386857.18</v>
      </c>
      <c r="I71" s="103" t="str">
        <f t="shared" si="25"/>
        <v>N.M.</v>
      </c>
      <c r="J71" s="104"/>
      <c r="K71" s="15">
        <v>-2048078.21</v>
      </c>
      <c r="L71" s="15">
        <v>0</v>
      </c>
      <c r="M71" s="90">
        <f t="shared" si="26"/>
        <v>-2048078.21</v>
      </c>
      <c r="N71" s="103" t="str">
        <f t="shared" si="27"/>
        <v>N.M.</v>
      </c>
      <c r="O71" s="104"/>
      <c r="P71" s="15">
        <v>-811036.5800000001</v>
      </c>
      <c r="Q71" s="15">
        <v>0</v>
      </c>
      <c r="R71" s="90">
        <f t="shared" si="28"/>
        <v>-811036.5800000001</v>
      </c>
      <c r="S71" s="103" t="str">
        <f t="shared" si="29"/>
        <v>N.M.</v>
      </c>
      <c r="T71" s="104"/>
      <c r="U71" s="15">
        <v>-2048078.21</v>
      </c>
      <c r="V71" s="15">
        <v>0</v>
      </c>
      <c r="W71" s="90">
        <f t="shared" si="30"/>
        <v>-2048078.21</v>
      </c>
      <c r="X71" s="103" t="str">
        <f t="shared" si="31"/>
        <v>N.M.</v>
      </c>
    </row>
    <row r="72" spans="1:24" s="14" customFormat="1" ht="12.75" hidden="1" outlineLevel="2">
      <c r="A72" s="14" t="s">
        <v>582</v>
      </c>
      <c r="B72" s="14" t="s">
        <v>583</v>
      </c>
      <c r="C72" s="54" t="s">
        <v>584</v>
      </c>
      <c r="D72" s="15"/>
      <c r="E72" s="15"/>
      <c r="F72" s="15">
        <v>386857.18</v>
      </c>
      <c r="G72" s="15">
        <v>0</v>
      </c>
      <c r="H72" s="90">
        <f t="shared" si="24"/>
        <v>386857.18</v>
      </c>
      <c r="I72" s="103" t="str">
        <f t="shared" si="25"/>
        <v>N.M.</v>
      </c>
      <c r="J72" s="104"/>
      <c r="K72" s="15">
        <v>2048078.21</v>
      </c>
      <c r="L72" s="15">
        <v>0</v>
      </c>
      <c r="M72" s="90">
        <f t="shared" si="26"/>
        <v>2048078.21</v>
      </c>
      <c r="N72" s="103" t="str">
        <f t="shared" si="27"/>
        <v>N.M.</v>
      </c>
      <c r="O72" s="104"/>
      <c r="P72" s="15">
        <v>811036.5800000001</v>
      </c>
      <c r="Q72" s="15">
        <v>0</v>
      </c>
      <c r="R72" s="90">
        <f t="shared" si="28"/>
        <v>811036.5800000001</v>
      </c>
      <c r="S72" s="103" t="str">
        <f t="shared" si="29"/>
        <v>N.M.</v>
      </c>
      <c r="T72" s="104"/>
      <c r="U72" s="15">
        <v>2048078.21</v>
      </c>
      <c r="V72" s="15">
        <v>0</v>
      </c>
      <c r="W72" s="90">
        <f t="shared" si="30"/>
        <v>2048078.21</v>
      </c>
      <c r="X72" s="103" t="str">
        <f t="shared" si="31"/>
        <v>N.M.</v>
      </c>
    </row>
    <row r="73" spans="1:24" s="14" customFormat="1" ht="12.75" hidden="1" outlineLevel="2">
      <c r="A73" s="14" t="s">
        <v>585</v>
      </c>
      <c r="B73" s="14" t="s">
        <v>586</v>
      </c>
      <c r="C73" s="54" t="s">
        <v>587</v>
      </c>
      <c r="D73" s="15"/>
      <c r="E73" s="15"/>
      <c r="F73" s="15">
        <v>104441.09</v>
      </c>
      <c r="G73" s="15">
        <v>58609.5</v>
      </c>
      <c r="H73" s="90">
        <f t="shared" si="24"/>
        <v>45831.59</v>
      </c>
      <c r="I73" s="103">
        <f t="shared" si="25"/>
        <v>0.7819822724984857</v>
      </c>
      <c r="J73" s="104"/>
      <c r="K73" s="15">
        <v>1048691.24</v>
      </c>
      <c r="L73" s="15">
        <v>2513816.71</v>
      </c>
      <c r="M73" s="90">
        <f t="shared" si="26"/>
        <v>-1465125.47</v>
      </c>
      <c r="N73" s="103">
        <f t="shared" si="27"/>
        <v>-0.5828290758716453</v>
      </c>
      <c r="O73" s="104"/>
      <c r="P73" s="15">
        <v>287751.87</v>
      </c>
      <c r="Q73" s="15">
        <v>228600.87</v>
      </c>
      <c r="R73" s="90">
        <f t="shared" si="28"/>
        <v>59151</v>
      </c>
      <c r="S73" s="103">
        <f t="shared" si="29"/>
        <v>0.25875229608706213</v>
      </c>
      <c r="T73" s="104"/>
      <c r="U73" s="15">
        <v>1048691.24</v>
      </c>
      <c r="V73" s="15">
        <v>2513816.71</v>
      </c>
      <c r="W73" s="90">
        <f t="shared" si="30"/>
        <v>-1465125.47</v>
      </c>
      <c r="X73" s="103">
        <f t="shared" si="31"/>
        <v>-0.5828290758716453</v>
      </c>
    </row>
    <row r="74" spans="1:24" s="14" customFormat="1" ht="12.75" hidden="1" outlineLevel="2">
      <c r="A74" s="14" t="s">
        <v>588</v>
      </c>
      <c r="B74" s="14" t="s">
        <v>589</v>
      </c>
      <c r="C74" s="54" t="s">
        <v>590</v>
      </c>
      <c r="D74" s="15"/>
      <c r="E74" s="15"/>
      <c r="F74" s="15">
        <v>-485788.16000000003</v>
      </c>
      <c r="G74" s="15">
        <v>-300369.24</v>
      </c>
      <c r="H74" s="90">
        <f t="shared" si="24"/>
        <v>-185418.92000000004</v>
      </c>
      <c r="I74" s="103">
        <f t="shared" si="25"/>
        <v>-0.6173032897776085</v>
      </c>
      <c r="J74" s="104"/>
      <c r="K74" s="15">
        <v>-3505606.22</v>
      </c>
      <c r="L74" s="15">
        <v>-3308624.662</v>
      </c>
      <c r="M74" s="90">
        <f t="shared" si="26"/>
        <v>-196981.5580000002</v>
      </c>
      <c r="N74" s="103">
        <f t="shared" si="27"/>
        <v>-0.059535782424147386</v>
      </c>
      <c r="O74" s="104"/>
      <c r="P74" s="15">
        <v>-1131346.58</v>
      </c>
      <c r="Q74" s="15">
        <v>-638583.63</v>
      </c>
      <c r="R74" s="90">
        <f t="shared" si="28"/>
        <v>-492762.95000000007</v>
      </c>
      <c r="S74" s="103">
        <f t="shared" si="29"/>
        <v>-0.7716498307355609</v>
      </c>
      <c r="T74" s="104"/>
      <c r="U74" s="15">
        <v>-3505606.22</v>
      </c>
      <c r="V74" s="15">
        <v>-3308624.662</v>
      </c>
      <c r="W74" s="90">
        <f t="shared" si="30"/>
        <v>-196981.5580000002</v>
      </c>
      <c r="X74" s="103">
        <f t="shared" si="31"/>
        <v>-0.059535782424147386</v>
      </c>
    </row>
    <row r="75" spans="1:24" s="14" customFormat="1" ht="12.75" hidden="1" outlineLevel="2">
      <c r="A75" s="14" t="s">
        <v>591</v>
      </c>
      <c r="B75" s="14" t="s">
        <v>592</v>
      </c>
      <c r="C75" s="54" t="s">
        <v>593</v>
      </c>
      <c r="D75" s="15"/>
      <c r="E75" s="15"/>
      <c r="F75" s="15">
        <v>0</v>
      </c>
      <c r="G75" s="15">
        <v>0</v>
      </c>
      <c r="H75" s="90">
        <f t="shared" si="24"/>
        <v>0</v>
      </c>
      <c r="I75" s="103">
        <f t="shared" si="25"/>
        <v>0</v>
      </c>
      <c r="J75" s="104"/>
      <c r="K75" s="15">
        <v>0</v>
      </c>
      <c r="L75" s="15">
        <v>79428.90000000001</v>
      </c>
      <c r="M75" s="90">
        <f t="shared" si="26"/>
        <v>-79428.90000000001</v>
      </c>
      <c r="N75" s="103" t="str">
        <f t="shared" si="27"/>
        <v>N.M.</v>
      </c>
      <c r="O75" s="104"/>
      <c r="P75" s="15">
        <v>0</v>
      </c>
      <c r="Q75" s="15">
        <v>234.18</v>
      </c>
      <c r="R75" s="90">
        <f t="shared" si="28"/>
        <v>-234.18</v>
      </c>
      <c r="S75" s="103" t="str">
        <f t="shared" si="29"/>
        <v>N.M.</v>
      </c>
      <c r="T75" s="104"/>
      <c r="U75" s="15">
        <v>0</v>
      </c>
      <c r="V75" s="15">
        <v>79428.90000000001</v>
      </c>
      <c r="W75" s="90">
        <f t="shared" si="30"/>
        <v>-79428.90000000001</v>
      </c>
      <c r="X75" s="103" t="str">
        <f t="shared" si="31"/>
        <v>N.M.</v>
      </c>
    </row>
    <row r="76" spans="1:24" s="14" customFormat="1" ht="12.75" hidden="1" outlineLevel="2">
      <c r="A76" s="14" t="s">
        <v>594</v>
      </c>
      <c r="B76" s="14" t="s">
        <v>595</v>
      </c>
      <c r="C76" s="54" t="s">
        <v>596</v>
      </c>
      <c r="D76" s="15"/>
      <c r="E76" s="15"/>
      <c r="F76" s="15">
        <v>0</v>
      </c>
      <c r="G76" s="15">
        <v>0</v>
      </c>
      <c r="H76" s="90">
        <f t="shared" si="24"/>
        <v>0</v>
      </c>
      <c r="I76" s="103">
        <f t="shared" si="25"/>
        <v>0</v>
      </c>
      <c r="J76" s="104"/>
      <c r="K76" s="15">
        <v>0</v>
      </c>
      <c r="L76" s="15">
        <v>-13438.41</v>
      </c>
      <c r="M76" s="90">
        <f t="shared" si="26"/>
        <v>13438.41</v>
      </c>
      <c r="N76" s="103" t="str">
        <f t="shared" si="27"/>
        <v>N.M.</v>
      </c>
      <c r="O76" s="104"/>
      <c r="P76" s="15">
        <v>0</v>
      </c>
      <c r="Q76" s="15">
        <v>-46.300000000000004</v>
      </c>
      <c r="R76" s="90">
        <f t="shared" si="28"/>
        <v>46.300000000000004</v>
      </c>
      <c r="S76" s="103" t="str">
        <f t="shared" si="29"/>
        <v>N.M.</v>
      </c>
      <c r="T76" s="104"/>
      <c r="U76" s="15">
        <v>0</v>
      </c>
      <c r="V76" s="15">
        <v>-13438.41</v>
      </c>
      <c r="W76" s="90">
        <f t="shared" si="30"/>
        <v>13438.41</v>
      </c>
      <c r="X76" s="103" t="str">
        <f t="shared" si="31"/>
        <v>N.M.</v>
      </c>
    </row>
    <row r="77" spans="1:24" s="14" customFormat="1" ht="12.75" hidden="1" outlineLevel="2">
      <c r="A77" s="14" t="s">
        <v>597</v>
      </c>
      <c r="B77" s="14" t="s">
        <v>598</v>
      </c>
      <c r="C77" s="54" t="s">
        <v>599</v>
      </c>
      <c r="D77" s="15"/>
      <c r="E77" s="15"/>
      <c r="F77" s="15">
        <v>58089.4</v>
      </c>
      <c r="G77" s="15">
        <v>109934.40000000001</v>
      </c>
      <c r="H77" s="90">
        <f t="shared" si="24"/>
        <v>-51845.00000000001</v>
      </c>
      <c r="I77" s="103">
        <f t="shared" si="25"/>
        <v>-0.4715994265671164</v>
      </c>
      <c r="J77" s="104"/>
      <c r="K77" s="15">
        <v>1079763.18</v>
      </c>
      <c r="L77" s="15">
        <v>1100276.32</v>
      </c>
      <c r="M77" s="90">
        <f t="shared" si="26"/>
        <v>-20513.14000000013</v>
      </c>
      <c r="N77" s="103">
        <f t="shared" si="27"/>
        <v>-0.018643625812105206</v>
      </c>
      <c r="O77" s="104"/>
      <c r="P77" s="15">
        <v>124697.35</v>
      </c>
      <c r="Q77" s="15">
        <v>108454.02</v>
      </c>
      <c r="R77" s="90">
        <f t="shared" si="28"/>
        <v>16243.330000000002</v>
      </c>
      <c r="S77" s="103">
        <f t="shared" si="29"/>
        <v>0.1497715806200637</v>
      </c>
      <c r="T77" s="104"/>
      <c r="U77" s="15">
        <v>1079763.18</v>
      </c>
      <c r="V77" s="15">
        <v>1100276.32</v>
      </c>
      <c r="W77" s="90">
        <f t="shared" si="30"/>
        <v>-20513.14000000013</v>
      </c>
      <c r="X77" s="103">
        <f t="shared" si="31"/>
        <v>-0.018643625812105206</v>
      </c>
    </row>
    <row r="78" spans="1:24" s="14" customFormat="1" ht="12.75" hidden="1" outlineLevel="2">
      <c r="A78" s="14" t="s">
        <v>600</v>
      </c>
      <c r="B78" s="14" t="s">
        <v>601</v>
      </c>
      <c r="C78" s="54" t="s">
        <v>602</v>
      </c>
      <c r="D78" s="15"/>
      <c r="E78" s="15"/>
      <c r="F78" s="15">
        <v>-2262649.59</v>
      </c>
      <c r="G78" s="15">
        <v>-1523740.82</v>
      </c>
      <c r="H78" s="90">
        <f t="shared" si="24"/>
        <v>-738908.7699999998</v>
      </c>
      <c r="I78" s="103">
        <f t="shared" si="25"/>
        <v>-0.48493074432435285</v>
      </c>
      <c r="J78" s="104"/>
      <c r="K78" s="15">
        <v>-18535181.96</v>
      </c>
      <c r="L78" s="15">
        <v>-13247897.84</v>
      </c>
      <c r="M78" s="90">
        <f t="shared" si="26"/>
        <v>-5287284.120000001</v>
      </c>
      <c r="N78" s="103">
        <f t="shared" si="27"/>
        <v>-0.3991036301650709</v>
      </c>
      <c r="O78" s="104"/>
      <c r="P78" s="15">
        <v>-4093931.01</v>
      </c>
      <c r="Q78" s="15">
        <v>-3257881.48</v>
      </c>
      <c r="R78" s="90">
        <f t="shared" si="28"/>
        <v>-836049.5299999998</v>
      </c>
      <c r="S78" s="103">
        <f t="shared" si="29"/>
        <v>-0.25662367864898505</v>
      </c>
      <c r="T78" s="104"/>
      <c r="U78" s="15">
        <v>-18535181.96</v>
      </c>
      <c r="V78" s="15">
        <v>-13247897.84</v>
      </c>
      <c r="W78" s="90">
        <f t="shared" si="30"/>
        <v>-5287284.120000001</v>
      </c>
      <c r="X78" s="103">
        <f t="shared" si="31"/>
        <v>-0.3991036301650709</v>
      </c>
    </row>
    <row r="79" spans="1:24" s="14" customFormat="1" ht="12.75" hidden="1" outlineLevel="2">
      <c r="A79" s="14" t="s">
        <v>603</v>
      </c>
      <c r="B79" s="14" t="s">
        <v>604</v>
      </c>
      <c r="C79" s="54" t="s">
        <v>605</v>
      </c>
      <c r="D79" s="15"/>
      <c r="E79" s="15"/>
      <c r="F79" s="15">
        <v>1149890.81</v>
      </c>
      <c r="G79" s="15">
        <v>612084.72</v>
      </c>
      <c r="H79" s="90">
        <f t="shared" si="24"/>
        <v>537806.0900000001</v>
      </c>
      <c r="I79" s="103">
        <f t="shared" si="25"/>
        <v>0.8786464886756201</v>
      </c>
      <c r="J79" s="104"/>
      <c r="K79" s="15">
        <v>8667938.87</v>
      </c>
      <c r="L79" s="15">
        <v>6775491.69</v>
      </c>
      <c r="M79" s="90">
        <f t="shared" si="26"/>
        <v>1892447.1799999988</v>
      </c>
      <c r="N79" s="103">
        <f t="shared" si="27"/>
        <v>0.2793077265216155</v>
      </c>
      <c r="O79" s="104"/>
      <c r="P79" s="15">
        <v>2290991.34</v>
      </c>
      <c r="Q79" s="15">
        <v>1282034.99</v>
      </c>
      <c r="R79" s="90">
        <f t="shared" si="28"/>
        <v>1008956.3499999999</v>
      </c>
      <c r="S79" s="103">
        <f t="shared" si="29"/>
        <v>0.786995953987184</v>
      </c>
      <c r="T79" s="104"/>
      <c r="U79" s="15">
        <v>8667938.87</v>
      </c>
      <c r="V79" s="15">
        <v>6775491.69</v>
      </c>
      <c r="W79" s="90">
        <f t="shared" si="30"/>
        <v>1892447.1799999988</v>
      </c>
      <c r="X79" s="103">
        <f t="shared" si="31"/>
        <v>0.2793077265216155</v>
      </c>
    </row>
    <row r="80" spans="1:24" s="14" customFormat="1" ht="12.75" hidden="1" outlineLevel="2">
      <c r="A80" s="14" t="s">
        <v>606</v>
      </c>
      <c r="B80" s="14" t="s">
        <v>607</v>
      </c>
      <c r="C80" s="54" t="s">
        <v>608</v>
      </c>
      <c r="D80" s="15"/>
      <c r="E80" s="15"/>
      <c r="F80" s="15">
        <v>-29396.600000000002</v>
      </c>
      <c r="G80" s="15">
        <v>-295915.22000000003</v>
      </c>
      <c r="H80" s="90">
        <f t="shared" si="24"/>
        <v>266518.62000000005</v>
      </c>
      <c r="I80" s="103">
        <f t="shared" si="25"/>
        <v>0.900658708936972</v>
      </c>
      <c r="J80" s="104"/>
      <c r="K80" s="15">
        <v>-2454927.63</v>
      </c>
      <c r="L80" s="15">
        <v>-2092503.68</v>
      </c>
      <c r="M80" s="90">
        <f t="shared" si="26"/>
        <v>-362423.94999999995</v>
      </c>
      <c r="N80" s="103">
        <f t="shared" si="27"/>
        <v>-0.17320110519471105</v>
      </c>
      <c r="O80" s="104"/>
      <c r="P80" s="15">
        <v>-23247.06</v>
      </c>
      <c r="Q80" s="15">
        <v>-430049.42</v>
      </c>
      <c r="R80" s="90">
        <f t="shared" si="28"/>
        <v>406802.36</v>
      </c>
      <c r="S80" s="103">
        <f t="shared" si="29"/>
        <v>0.9459432825185533</v>
      </c>
      <c r="T80" s="104"/>
      <c r="U80" s="15">
        <v>-2454927.63</v>
      </c>
      <c r="V80" s="15">
        <v>-2092503.68</v>
      </c>
      <c r="W80" s="90">
        <f t="shared" si="30"/>
        <v>-362423.94999999995</v>
      </c>
      <c r="X80" s="103">
        <f t="shared" si="31"/>
        <v>-0.17320110519471105</v>
      </c>
    </row>
    <row r="81" spans="1:24" s="14" customFormat="1" ht="12.75" hidden="1" outlineLevel="2">
      <c r="A81" s="14" t="s">
        <v>609</v>
      </c>
      <c r="B81" s="14" t="s">
        <v>610</v>
      </c>
      <c r="C81" s="54" t="s">
        <v>611</v>
      </c>
      <c r="D81" s="15"/>
      <c r="E81" s="15"/>
      <c r="F81" s="15">
        <v>1503.39</v>
      </c>
      <c r="G81" s="15">
        <v>2943.4900000000002</v>
      </c>
      <c r="H81" s="90">
        <f t="shared" si="24"/>
        <v>-1440.1000000000001</v>
      </c>
      <c r="I81" s="103">
        <f t="shared" si="25"/>
        <v>-0.4892491566134079</v>
      </c>
      <c r="J81" s="104"/>
      <c r="K81" s="15">
        <v>84440.76</v>
      </c>
      <c r="L81" s="15">
        <v>54112.05</v>
      </c>
      <c r="M81" s="90">
        <f t="shared" si="26"/>
        <v>30328.709999999992</v>
      </c>
      <c r="N81" s="103">
        <f t="shared" si="27"/>
        <v>0.5604797822296511</v>
      </c>
      <c r="O81" s="104"/>
      <c r="P81" s="15">
        <v>5021.93</v>
      </c>
      <c r="Q81" s="15">
        <v>-18805.71</v>
      </c>
      <c r="R81" s="90">
        <f t="shared" si="28"/>
        <v>23827.64</v>
      </c>
      <c r="S81" s="103">
        <f t="shared" si="29"/>
        <v>1.267042829013103</v>
      </c>
      <c r="T81" s="104"/>
      <c r="U81" s="15">
        <v>84440.76</v>
      </c>
      <c r="V81" s="15">
        <v>54112.05</v>
      </c>
      <c r="W81" s="90">
        <f t="shared" si="30"/>
        <v>30328.709999999992</v>
      </c>
      <c r="X81" s="103">
        <f t="shared" si="31"/>
        <v>0.5604797822296511</v>
      </c>
    </row>
    <row r="82" spans="1:24" s="14" customFormat="1" ht="12.75" hidden="1" outlineLevel="2">
      <c r="A82" s="14" t="s">
        <v>612</v>
      </c>
      <c r="B82" s="14" t="s">
        <v>613</v>
      </c>
      <c r="C82" s="54" t="s">
        <v>614</v>
      </c>
      <c r="D82" s="15"/>
      <c r="E82" s="15"/>
      <c r="F82" s="15">
        <v>0</v>
      </c>
      <c r="G82" s="15">
        <v>-1424.32</v>
      </c>
      <c r="H82" s="90">
        <f t="shared" si="24"/>
        <v>1424.32</v>
      </c>
      <c r="I82" s="103" t="str">
        <f t="shared" si="25"/>
        <v>N.M.</v>
      </c>
      <c r="J82" s="104"/>
      <c r="K82" s="15">
        <v>-5712.54</v>
      </c>
      <c r="L82" s="15">
        <v>-14307.37</v>
      </c>
      <c r="M82" s="90">
        <f t="shared" si="26"/>
        <v>8594.830000000002</v>
      </c>
      <c r="N82" s="103">
        <f t="shared" si="27"/>
        <v>0.6007274572475585</v>
      </c>
      <c r="O82" s="104"/>
      <c r="P82" s="15">
        <v>0</v>
      </c>
      <c r="Q82" s="15">
        <v>-2758.77</v>
      </c>
      <c r="R82" s="90">
        <f t="shared" si="28"/>
        <v>2758.77</v>
      </c>
      <c r="S82" s="103" t="str">
        <f t="shared" si="29"/>
        <v>N.M.</v>
      </c>
      <c r="T82" s="104"/>
      <c r="U82" s="15">
        <v>-5712.54</v>
      </c>
      <c r="V82" s="15">
        <v>-14307.37</v>
      </c>
      <c r="W82" s="90">
        <f t="shared" si="30"/>
        <v>8594.830000000002</v>
      </c>
      <c r="X82" s="103">
        <f t="shared" si="31"/>
        <v>0.6007274572475585</v>
      </c>
    </row>
    <row r="83" spans="1:24" s="14" customFormat="1" ht="12.75" hidden="1" outlineLevel="2">
      <c r="A83" s="14" t="s">
        <v>615</v>
      </c>
      <c r="B83" s="14" t="s">
        <v>616</v>
      </c>
      <c r="C83" s="54" t="s">
        <v>617</v>
      </c>
      <c r="D83" s="15"/>
      <c r="E83" s="15"/>
      <c r="F83" s="15">
        <v>0</v>
      </c>
      <c r="G83" s="15">
        <v>0</v>
      </c>
      <c r="H83" s="90">
        <f t="shared" si="24"/>
        <v>0</v>
      </c>
      <c r="I83" s="103">
        <f t="shared" si="25"/>
        <v>0</v>
      </c>
      <c r="J83" s="104"/>
      <c r="K83" s="15">
        <v>0</v>
      </c>
      <c r="L83" s="15">
        <v>-188437.65</v>
      </c>
      <c r="M83" s="90">
        <f t="shared" si="26"/>
        <v>188437.65</v>
      </c>
      <c r="N83" s="103" t="str">
        <f t="shared" si="27"/>
        <v>N.M.</v>
      </c>
      <c r="O83" s="104"/>
      <c r="P83" s="15">
        <v>0</v>
      </c>
      <c r="Q83" s="15">
        <v>27645.600000000002</v>
      </c>
      <c r="R83" s="90">
        <f t="shared" si="28"/>
        <v>-27645.600000000002</v>
      </c>
      <c r="S83" s="103" t="str">
        <f t="shared" si="29"/>
        <v>N.M.</v>
      </c>
      <c r="T83" s="104"/>
      <c r="U83" s="15">
        <v>0</v>
      </c>
      <c r="V83" s="15">
        <v>-188437.65</v>
      </c>
      <c r="W83" s="90">
        <f t="shared" si="30"/>
        <v>188437.65</v>
      </c>
      <c r="X83" s="103" t="str">
        <f t="shared" si="31"/>
        <v>N.M.</v>
      </c>
    </row>
    <row r="84" spans="1:24" ht="12.75" hidden="1" outlineLevel="1">
      <c r="A84" s="1" t="s">
        <v>311</v>
      </c>
      <c r="B84" s="9" t="s">
        <v>291</v>
      </c>
      <c r="C84" s="66" t="s">
        <v>380</v>
      </c>
      <c r="D84" s="28"/>
      <c r="E84" s="28"/>
      <c r="F84" s="17">
        <v>5775326.700000002</v>
      </c>
      <c r="G84" s="17">
        <v>7867472.289999997</v>
      </c>
      <c r="H84" s="35">
        <f aca="true" t="shared" si="32" ref="H84:H90">+F84-G84</f>
        <v>-2092145.5899999952</v>
      </c>
      <c r="I84" s="95">
        <f aca="true" t="shared" si="33" ref="I84:I90">IF(G84&lt;0,IF(H84=0,0,IF(OR(G84=0,F84=0),"N.M.",IF(ABS(H84/G84)&gt;=10,"N.M.",H84/(-G84)))),IF(H84=0,0,IF(OR(G84=0,F84=0),"N.M.",IF(ABS(H84/G84)&gt;=10,"N.M.",H84/G84))))</f>
        <v>-0.2659234774375031</v>
      </c>
      <c r="J84" s="106" t="s">
        <v>288</v>
      </c>
      <c r="K84" s="17">
        <v>92773297.83700001</v>
      </c>
      <c r="L84" s="17">
        <v>85022682.39799996</v>
      </c>
      <c r="M84" s="35">
        <f aca="true" t="shared" si="34" ref="M84:M90">+K84-L84</f>
        <v>7750615.439000055</v>
      </c>
      <c r="N84" s="95">
        <f aca="true" t="shared" si="35" ref="N84:N90">IF(L84&lt;0,IF(M84=0,0,IF(OR(L84=0,K84=0),"N.M.",IF(ABS(M84/L84)&gt;=10,"N.M.",M84/(-L84)))),IF(M84=0,0,IF(OR(L84=0,K84=0),"N.M.",IF(ABS(M84/L84)&gt;=10,"N.M.",M84/L84))))</f>
        <v>0.09115938500644598</v>
      </c>
      <c r="P84" s="17">
        <v>16319369.959999997</v>
      </c>
      <c r="Q84" s="17">
        <v>19930434.069999997</v>
      </c>
      <c r="R84" s="35">
        <f aca="true" t="shared" si="36" ref="R84:R90">+P84-Q84</f>
        <v>-3611064.1099999994</v>
      </c>
      <c r="S84" s="95">
        <f aca="true" t="shared" si="37" ref="S84:S90">IF(Q84&lt;0,IF(R84=0,0,IF(OR(Q84=0,P84=0),"N.M.",IF(ABS(R84/Q84)&gt;=10,"N.M.",R84/(-Q84)))),IF(R84=0,0,IF(OR(Q84=0,P84=0),"N.M.",IF(ABS(R84/Q84)&gt;=10,"N.M.",R84/Q84))))</f>
        <v>-0.18118341513873512</v>
      </c>
      <c r="T84" s="106" t="s">
        <v>289</v>
      </c>
      <c r="U84" s="17">
        <v>92773297.83700001</v>
      </c>
      <c r="V84" s="17">
        <v>85022682.39799996</v>
      </c>
      <c r="W84" s="35">
        <f aca="true" t="shared" si="38" ref="W84:W90">+U84-V84</f>
        <v>7750615.439000055</v>
      </c>
      <c r="X84" s="95">
        <f aca="true" t="shared" si="39" ref="X84:X90">IF(V84&lt;0,IF(W84=0,0,IF(OR(V84=0,U84=0),"N.M.",IF(ABS(W84/V84)&gt;=10,"N.M.",W84/(-V84)))),IF(W84=0,0,IF(OR(V84=0,U84=0),"N.M.",IF(ABS(W84/V84)&gt;=10,"N.M.",W84/V84))))</f>
        <v>0.09115938500644598</v>
      </c>
    </row>
    <row r="85" spans="1:24" s="14" customFormat="1" ht="12.75" hidden="1" outlineLevel="2">
      <c r="A85" s="14" t="s">
        <v>618</v>
      </c>
      <c r="B85" s="14" t="s">
        <v>619</v>
      </c>
      <c r="C85" s="54" t="s">
        <v>620</v>
      </c>
      <c r="D85" s="15"/>
      <c r="E85" s="15"/>
      <c r="F85" s="15">
        <v>-7217.860000000001</v>
      </c>
      <c r="G85" s="15">
        <v>12056.75</v>
      </c>
      <c r="H85" s="90">
        <f t="shared" si="32"/>
        <v>-19274.61</v>
      </c>
      <c r="I85" s="103">
        <f t="shared" si="33"/>
        <v>-1.5986571837352521</v>
      </c>
      <c r="J85" s="104"/>
      <c r="K85" s="15">
        <v>-11850.49</v>
      </c>
      <c r="L85" s="15">
        <v>-110966.78</v>
      </c>
      <c r="M85" s="90">
        <f t="shared" si="34"/>
        <v>99116.29</v>
      </c>
      <c r="N85" s="103">
        <f t="shared" si="35"/>
        <v>0.8932068678572092</v>
      </c>
      <c r="O85" s="104"/>
      <c r="P85" s="15">
        <v>-27541.600000000002</v>
      </c>
      <c r="Q85" s="15">
        <v>-23549.65</v>
      </c>
      <c r="R85" s="90">
        <f t="shared" si="36"/>
        <v>-3991.9500000000007</v>
      </c>
      <c r="S85" s="103">
        <f t="shared" si="37"/>
        <v>-0.16951207342784289</v>
      </c>
      <c r="T85" s="104"/>
      <c r="U85" s="15">
        <v>-11850.49</v>
      </c>
      <c r="V85" s="15">
        <v>-110966.78</v>
      </c>
      <c r="W85" s="90">
        <f t="shared" si="38"/>
        <v>99116.29</v>
      </c>
      <c r="X85" s="103">
        <f t="shared" si="39"/>
        <v>0.8932068678572092</v>
      </c>
    </row>
    <row r="86" spans="1:24" s="14" customFormat="1" ht="12.75" hidden="1" outlineLevel="2">
      <c r="A86" s="14" t="s">
        <v>621</v>
      </c>
      <c r="B86" s="14" t="s">
        <v>622</v>
      </c>
      <c r="C86" s="54" t="s">
        <v>623</v>
      </c>
      <c r="D86" s="15"/>
      <c r="E86" s="15"/>
      <c r="F86" s="15">
        <v>37507.46</v>
      </c>
      <c r="G86" s="15">
        <v>148753.37</v>
      </c>
      <c r="H86" s="90">
        <f t="shared" si="32"/>
        <v>-111245.91</v>
      </c>
      <c r="I86" s="103">
        <f t="shared" si="33"/>
        <v>-0.7478547208711978</v>
      </c>
      <c r="J86" s="104"/>
      <c r="K86" s="15">
        <v>722737.21</v>
      </c>
      <c r="L86" s="15">
        <v>565476.47</v>
      </c>
      <c r="M86" s="90">
        <f t="shared" si="34"/>
        <v>157260.74</v>
      </c>
      <c r="N86" s="103">
        <f t="shared" si="35"/>
        <v>0.27810306589768446</v>
      </c>
      <c r="O86" s="104"/>
      <c r="P86" s="15">
        <v>124992.88</v>
      </c>
      <c r="Q86" s="15">
        <v>253780.64</v>
      </c>
      <c r="R86" s="90">
        <f t="shared" si="36"/>
        <v>-128787.76000000001</v>
      </c>
      <c r="S86" s="103">
        <f t="shared" si="37"/>
        <v>-0.5074766932576102</v>
      </c>
      <c r="T86" s="104"/>
      <c r="U86" s="15">
        <v>722737.21</v>
      </c>
      <c r="V86" s="15">
        <v>565476.47</v>
      </c>
      <c r="W86" s="90">
        <f t="shared" si="38"/>
        <v>157260.74</v>
      </c>
      <c r="X86" s="103">
        <f t="shared" si="39"/>
        <v>0.27810306589768446</v>
      </c>
    </row>
    <row r="87" spans="1:24" s="14" customFormat="1" ht="12.75" hidden="1" outlineLevel="2">
      <c r="A87" s="14" t="s">
        <v>624</v>
      </c>
      <c r="B87" s="14" t="s">
        <v>625</v>
      </c>
      <c r="C87" s="54" t="s">
        <v>626</v>
      </c>
      <c r="D87" s="15"/>
      <c r="E87" s="15"/>
      <c r="F87" s="15">
        <v>2502967</v>
      </c>
      <c r="G87" s="15">
        <v>5926364</v>
      </c>
      <c r="H87" s="90">
        <f t="shared" si="32"/>
        <v>-3423397</v>
      </c>
      <c r="I87" s="103">
        <f t="shared" si="33"/>
        <v>-0.5776555405641638</v>
      </c>
      <c r="J87" s="104"/>
      <c r="K87" s="15">
        <v>57777389</v>
      </c>
      <c r="L87" s="15">
        <v>64074464.94</v>
      </c>
      <c r="M87" s="90">
        <f t="shared" si="34"/>
        <v>-6297075.939999998</v>
      </c>
      <c r="N87" s="103">
        <f t="shared" si="35"/>
        <v>-0.09827746428934905</v>
      </c>
      <c r="O87" s="104"/>
      <c r="P87" s="15">
        <v>13897968</v>
      </c>
      <c r="Q87" s="15">
        <v>15044209.94</v>
      </c>
      <c r="R87" s="90">
        <f t="shared" si="36"/>
        <v>-1146241.9399999995</v>
      </c>
      <c r="S87" s="103">
        <f t="shared" si="37"/>
        <v>-0.07619156769092518</v>
      </c>
      <c r="T87" s="104"/>
      <c r="U87" s="15">
        <v>57777389</v>
      </c>
      <c r="V87" s="15">
        <v>64074464.94</v>
      </c>
      <c r="W87" s="90">
        <f t="shared" si="38"/>
        <v>-6297075.939999998</v>
      </c>
      <c r="X87" s="103">
        <f t="shared" si="39"/>
        <v>-0.09827746428934905</v>
      </c>
    </row>
    <row r="88" spans="1:24" ht="12.75" hidden="1" outlineLevel="1">
      <c r="A88" s="1" t="s">
        <v>312</v>
      </c>
      <c r="B88" s="9" t="s">
        <v>290</v>
      </c>
      <c r="C88" s="67" t="s">
        <v>381</v>
      </c>
      <c r="D88" s="28"/>
      <c r="E88" s="28"/>
      <c r="F88" s="125">
        <v>2533256.6</v>
      </c>
      <c r="G88" s="125">
        <v>6087174.12</v>
      </c>
      <c r="H88" s="128">
        <f t="shared" si="32"/>
        <v>-3553917.52</v>
      </c>
      <c r="I88" s="96">
        <f t="shared" si="33"/>
        <v>-0.5838370071135734</v>
      </c>
      <c r="J88" s="106" t="s">
        <v>288</v>
      </c>
      <c r="K88" s="125">
        <v>58488275.72</v>
      </c>
      <c r="L88" s="125">
        <v>64528974.629999995</v>
      </c>
      <c r="M88" s="128">
        <f t="shared" si="34"/>
        <v>-6040698.909999996</v>
      </c>
      <c r="N88" s="96">
        <f t="shared" si="35"/>
        <v>-0.09361219428383155</v>
      </c>
      <c r="P88" s="125">
        <v>13995419.28</v>
      </c>
      <c r="Q88" s="125">
        <v>15274440.93</v>
      </c>
      <c r="R88" s="128">
        <f t="shared" si="36"/>
        <v>-1279021.6500000004</v>
      </c>
      <c r="S88" s="96">
        <f t="shared" si="37"/>
        <v>-0.08373606967754338</v>
      </c>
      <c r="T88" s="106" t="s">
        <v>289</v>
      </c>
      <c r="U88" s="125">
        <v>58488275.72</v>
      </c>
      <c r="V88" s="125">
        <v>64528974.629999995</v>
      </c>
      <c r="W88" s="128">
        <f t="shared" si="38"/>
        <v>-6040698.909999996</v>
      </c>
      <c r="X88" s="96">
        <f t="shared" si="39"/>
        <v>-0.09361219428383155</v>
      </c>
    </row>
    <row r="89" spans="1:24" ht="12.75" collapsed="1">
      <c r="A89" s="1" t="s">
        <v>313</v>
      </c>
      <c r="C89" s="62" t="s">
        <v>303</v>
      </c>
      <c r="D89" s="28"/>
      <c r="E89" s="28"/>
      <c r="F89" s="17">
        <v>8308583.300000001</v>
      </c>
      <c r="G89" s="17">
        <v>13954646.41</v>
      </c>
      <c r="H89" s="35">
        <f t="shared" si="32"/>
        <v>-5646063.109999999</v>
      </c>
      <c r="I89" s="95">
        <f t="shared" si="33"/>
        <v>-0.40460094395182883</v>
      </c>
      <c r="J89" s="106" t="s">
        <v>288</v>
      </c>
      <c r="K89" s="17">
        <v>151261573.55699998</v>
      </c>
      <c r="L89" s="17">
        <v>149551657.028</v>
      </c>
      <c r="M89" s="35">
        <f t="shared" si="34"/>
        <v>1709916.5289999843</v>
      </c>
      <c r="N89" s="95">
        <f t="shared" si="35"/>
        <v>0.011433618075390787</v>
      </c>
      <c r="P89" s="17">
        <v>30314789.240000002</v>
      </c>
      <c r="Q89" s="17">
        <v>35204875</v>
      </c>
      <c r="R89" s="35">
        <f t="shared" si="36"/>
        <v>-4890085.759999998</v>
      </c>
      <c r="S89" s="95">
        <f t="shared" si="37"/>
        <v>-0.13890365354230055</v>
      </c>
      <c r="T89" s="106" t="s">
        <v>289</v>
      </c>
      <c r="U89" s="17">
        <v>151261573.55699998</v>
      </c>
      <c r="V89" s="17">
        <v>149551657.028</v>
      </c>
      <c r="W89" s="35">
        <f t="shared" si="38"/>
        <v>1709916.5289999843</v>
      </c>
      <c r="X89" s="95">
        <f t="shared" si="39"/>
        <v>0.011433618075390787</v>
      </c>
    </row>
    <row r="90" spans="1:24" ht="12.75">
      <c r="A90" s="1" t="s">
        <v>314</v>
      </c>
      <c r="C90" s="68" t="s">
        <v>304</v>
      </c>
      <c r="D90" s="69"/>
      <c r="E90" s="69"/>
      <c r="F90" s="126">
        <v>73767302.03</v>
      </c>
      <c r="G90" s="126">
        <v>56318097.57</v>
      </c>
      <c r="H90" s="133">
        <f t="shared" si="32"/>
        <v>17449204.46</v>
      </c>
      <c r="I90" s="97">
        <f t="shared" si="33"/>
        <v>0.30983298820262334</v>
      </c>
      <c r="J90" s="106" t="s">
        <v>288</v>
      </c>
      <c r="K90" s="126">
        <v>692341039.437</v>
      </c>
      <c r="L90" s="126">
        <v>637549247.218</v>
      </c>
      <c r="M90" s="133">
        <f t="shared" si="34"/>
        <v>54791792.21899998</v>
      </c>
      <c r="N90" s="97">
        <f t="shared" si="35"/>
        <v>0.08594127035376262</v>
      </c>
      <c r="P90" s="126">
        <v>181854701.60999998</v>
      </c>
      <c r="Q90" s="126">
        <v>149179342.13</v>
      </c>
      <c r="R90" s="133">
        <f t="shared" si="36"/>
        <v>32675359.47999999</v>
      </c>
      <c r="S90" s="97">
        <f t="shared" si="37"/>
        <v>0.21903407679278783</v>
      </c>
      <c r="T90" s="106" t="s">
        <v>289</v>
      </c>
      <c r="U90" s="126">
        <v>692341039.437</v>
      </c>
      <c r="V90" s="126">
        <v>637549247.218</v>
      </c>
      <c r="W90" s="133">
        <f t="shared" si="38"/>
        <v>54791792.21899998</v>
      </c>
      <c r="X90" s="97">
        <f t="shared" si="39"/>
        <v>0.08594127035376262</v>
      </c>
    </row>
    <row r="91" spans="1:24" ht="0.75" customHeight="1" hidden="1" outlineLevel="1">
      <c r="A91" s="1"/>
      <c r="C91" s="70"/>
      <c r="D91" s="69"/>
      <c r="E91" s="69"/>
      <c r="F91" s="127"/>
      <c r="G91" s="127"/>
      <c r="H91" s="134"/>
      <c r="I91" s="95"/>
      <c r="K91" s="127"/>
      <c r="L91" s="127"/>
      <c r="M91" s="134"/>
      <c r="N91" s="95"/>
      <c r="P91" s="127"/>
      <c r="Q91" s="127"/>
      <c r="R91" s="134"/>
      <c r="S91" s="95"/>
      <c r="U91" s="127"/>
      <c r="V91" s="127"/>
      <c r="W91" s="134"/>
      <c r="X91" s="95"/>
    </row>
    <row r="92" spans="1:24" ht="12.75" hidden="1" outlineLevel="1">
      <c r="A92" s="1" t="s">
        <v>315</v>
      </c>
      <c r="B92" s="9" t="s">
        <v>291</v>
      </c>
      <c r="C92" s="71" t="s">
        <v>293</v>
      </c>
      <c r="D92" s="69"/>
      <c r="E92" s="69"/>
      <c r="F92" s="127">
        <v>0</v>
      </c>
      <c r="G92" s="127">
        <v>0</v>
      </c>
      <c r="H92" s="134">
        <f>+F92-G92</f>
        <v>0</v>
      </c>
      <c r="I92" s="95">
        <f>IF(G92&lt;0,IF(H92=0,0,IF(OR(G92=0,F92=0),"N.M.",IF(ABS(H92/G92)&gt;=10,"N.M.",H92/(-G92)))),IF(H92=0,0,IF(OR(G92=0,F92=0),"N.M.",IF(ABS(H92/G92)&gt;=10,"N.M.",H92/G92))))</f>
        <v>0</v>
      </c>
      <c r="K92" s="127">
        <v>0</v>
      </c>
      <c r="L92" s="127">
        <v>0</v>
      </c>
      <c r="M92" s="134">
        <f>+K92-L92</f>
        <v>0</v>
      </c>
      <c r="N92" s="95">
        <f>IF(L92&lt;0,IF(M92=0,0,IF(OR(L92=0,K92=0),"N.M.",IF(ABS(M92/L92)&gt;=10,"N.M.",M92/(-L92)))),IF(M92=0,0,IF(OR(L92=0,K92=0),"N.M.",IF(ABS(M92/L92)&gt;=10,"N.M.",M92/L92))))</f>
        <v>0</v>
      </c>
      <c r="P92" s="127">
        <v>0</v>
      </c>
      <c r="Q92" s="127">
        <v>0</v>
      </c>
      <c r="R92" s="134">
        <f>+P92-Q92</f>
        <v>0</v>
      </c>
      <c r="S92" s="95">
        <f>IF(Q92&lt;0,IF(R92=0,0,IF(OR(Q92=0,P92=0),"N.M.",IF(ABS(R92/Q92)&gt;=10,"N.M.",R92/(-Q92)))),IF(R92=0,0,IF(OR(Q92=0,P92=0),"N.M.",IF(ABS(R92/Q92)&gt;=10,"N.M.",R92/Q92))))</f>
        <v>0</v>
      </c>
      <c r="U92" s="127">
        <v>0</v>
      </c>
      <c r="V92" s="127">
        <v>0</v>
      </c>
      <c r="W92" s="134">
        <f>+U92-V92</f>
        <v>0</v>
      </c>
      <c r="X92" s="95">
        <f>IF(V92&lt;0,IF(W92=0,0,IF(OR(V92=0,U92=0),"N.M.",IF(ABS(W92/V92)&gt;=10,"N.M.",W92/(-V92)))),IF(W92=0,0,IF(OR(V92=0,U92=0),"N.M.",IF(ABS(W92/V92)&gt;=10,"N.M.",W92/V92))))</f>
        <v>0</v>
      </c>
    </row>
    <row r="93" spans="1:24" ht="12.75" hidden="1" outlineLevel="1">
      <c r="A93" s="1" t="s">
        <v>316</v>
      </c>
      <c r="B93" s="9" t="s">
        <v>290</v>
      </c>
      <c r="C93" s="63" t="s">
        <v>294</v>
      </c>
      <c r="D93" s="28"/>
      <c r="E93" s="28"/>
      <c r="F93" s="125">
        <v>0</v>
      </c>
      <c r="G93" s="125">
        <v>0</v>
      </c>
      <c r="H93" s="128">
        <f>+F93-G93</f>
        <v>0</v>
      </c>
      <c r="I93" s="96">
        <f>IF(G93&lt;0,IF(H93=0,0,IF(OR(G93=0,F93=0),"N.M.",IF(ABS(H93/G93)&gt;=10,"N.M.",H93/(-G93)))),IF(H93=0,0,IF(OR(G93=0,F93=0),"N.M.",IF(ABS(H93/G93)&gt;=10,"N.M.",H93/G93))))</f>
        <v>0</v>
      </c>
      <c r="K93" s="125">
        <v>0</v>
      </c>
      <c r="L93" s="125">
        <v>0</v>
      </c>
      <c r="M93" s="128">
        <f>+K93-L93</f>
        <v>0</v>
      </c>
      <c r="N93" s="96">
        <f>IF(L93&lt;0,IF(M93=0,0,IF(OR(L93=0,K93=0),"N.M.",IF(ABS(M93/L93)&gt;=10,"N.M.",M93/(-L93)))),IF(M93=0,0,IF(OR(L93=0,K93=0),"N.M.",IF(ABS(M93/L93)&gt;=10,"N.M.",M93/L93))))</f>
        <v>0</v>
      </c>
      <c r="P93" s="125">
        <v>0</v>
      </c>
      <c r="Q93" s="125">
        <v>0</v>
      </c>
      <c r="R93" s="128">
        <f>+P93-Q93</f>
        <v>0</v>
      </c>
      <c r="S93" s="96">
        <f>IF(Q93&lt;0,IF(R93=0,0,IF(OR(Q93=0,P93=0),"N.M.",IF(ABS(R93/Q93)&gt;=10,"N.M.",R93/(-Q93)))),IF(R93=0,0,IF(OR(Q93=0,P93=0),"N.M.",IF(ABS(R93/Q93)&gt;=10,"N.M.",R93/Q93))))</f>
        <v>0</v>
      </c>
      <c r="U93" s="125">
        <v>0</v>
      </c>
      <c r="V93" s="125">
        <v>0</v>
      </c>
      <c r="W93" s="128">
        <f>+U93-V93</f>
        <v>0</v>
      </c>
      <c r="X93" s="96">
        <f>IF(V93&lt;0,IF(W93=0,0,IF(OR(V93=0,U93=0),"N.M.",IF(ABS(W93/V93)&gt;=10,"N.M.",W93/(-V93)))),IF(W93=0,0,IF(OR(V93=0,U93=0),"N.M.",IF(ABS(W93/V93)&gt;=10,"N.M.",W93/V93))))</f>
        <v>0</v>
      </c>
    </row>
    <row r="94" spans="1:24" ht="12.75" collapsed="1">
      <c r="A94" s="1" t="s">
        <v>327</v>
      </c>
      <c r="C94" s="72" t="s">
        <v>305</v>
      </c>
      <c r="D94" s="28"/>
      <c r="E94" s="28"/>
      <c r="F94" s="125">
        <v>0</v>
      </c>
      <c r="G94" s="125">
        <v>0</v>
      </c>
      <c r="H94" s="128">
        <f>+F94-G94</f>
        <v>0</v>
      </c>
      <c r="I94" s="96">
        <f>IF(G94&lt;0,IF(H94=0,0,IF(OR(G94=0,F94=0),"N.M.",IF(ABS(H94/G94)&gt;=10,"N.M.",H94/(-G94)))),IF(H94=0,0,IF(OR(G94=0,F94=0),"N.M.",IF(ABS(H94/G94)&gt;=10,"N.M.",H94/G94))))</f>
        <v>0</v>
      </c>
      <c r="J94" s="106" t="s">
        <v>288</v>
      </c>
      <c r="K94" s="125">
        <v>0</v>
      </c>
      <c r="L94" s="125">
        <v>0</v>
      </c>
      <c r="M94" s="128">
        <f>+K94-L94</f>
        <v>0</v>
      </c>
      <c r="N94" s="96">
        <f>IF(L94&lt;0,IF(M94=0,0,IF(OR(L94=0,K94=0),"N.M.",IF(ABS(M94/L94)&gt;=10,"N.M.",M94/(-L94)))),IF(M94=0,0,IF(OR(L94=0,K94=0),"N.M.",IF(ABS(M94/L94)&gt;=10,"N.M.",M94/L94))))</f>
        <v>0</v>
      </c>
      <c r="P94" s="125">
        <v>0</v>
      </c>
      <c r="Q94" s="125">
        <v>0</v>
      </c>
      <c r="R94" s="128">
        <f>+P94-Q94</f>
        <v>0</v>
      </c>
      <c r="S94" s="96">
        <f>IF(Q94&lt;0,IF(R94=0,0,IF(OR(Q94=0,P94=0),"N.M.",IF(ABS(R94/Q94)&gt;=10,"N.M.",R94/(-Q94)))),IF(R94=0,0,IF(OR(Q94=0,P94=0),"N.M.",IF(ABS(R94/Q94)&gt;=10,"N.M.",R94/Q94))))</f>
        <v>0</v>
      </c>
      <c r="U94" s="125">
        <v>0</v>
      </c>
      <c r="V94" s="125">
        <v>0</v>
      </c>
      <c r="W94" s="128">
        <f>+U94-V94</f>
        <v>0</v>
      </c>
      <c r="X94" s="96">
        <f>IF(V94&lt;0,IF(W94=0,0,IF(OR(V94=0,U94=0),"N.M.",IF(ABS(W94/V94)&gt;=10,"N.M.",W94/(-V94)))),IF(W94=0,0,IF(OR(V94=0,U94=0),"N.M.",IF(ABS(W94/V94)&gt;=10,"N.M.",W94/V94))))</f>
        <v>0</v>
      </c>
    </row>
    <row r="95" spans="1:24" s="12" customFormat="1" ht="12.75">
      <c r="A95" s="13" t="s">
        <v>317</v>
      </c>
      <c r="C95" s="80" t="s">
        <v>325</v>
      </c>
      <c r="D95" s="65"/>
      <c r="E95" s="65"/>
      <c r="F95" s="34">
        <v>73767302.03</v>
      </c>
      <c r="G95" s="34">
        <v>56318097.57</v>
      </c>
      <c r="H95" s="29">
        <f>+F95-G95</f>
        <v>17449204.46</v>
      </c>
      <c r="I95" s="98">
        <f>IF(G95&lt;0,IF(H95=0,0,IF(OR(G95=0,F95=0),"N.M.",IF(ABS(H95/G95)&gt;=10,"N.M.",H95/(-G95)))),IF(H95=0,0,IF(OR(G95=0,F95=0),"N.M.",IF(ABS(H95/G95)&gt;=10,"N.M.",H95/G95))))</f>
        <v>0.30983298820262334</v>
      </c>
      <c r="J95" s="112" t="s">
        <v>288</v>
      </c>
      <c r="K95" s="34">
        <v>692341039.437</v>
      </c>
      <c r="L95" s="34">
        <v>637549247.218</v>
      </c>
      <c r="M95" s="29">
        <f>+K95-L95</f>
        <v>54791792.21899998</v>
      </c>
      <c r="N95" s="98">
        <f>IF(L95&lt;0,IF(M95=0,0,IF(OR(L95=0,K95=0),"N.M.",IF(ABS(M95/L95)&gt;=10,"N.M.",M95/(-L95)))),IF(M95=0,0,IF(OR(L95=0,K95=0),"N.M.",IF(ABS(M95/L95)&gt;=10,"N.M.",M95/L95))))</f>
        <v>0.08594127035376262</v>
      </c>
      <c r="O95" s="112"/>
      <c r="P95" s="34">
        <v>181854701.60999998</v>
      </c>
      <c r="Q95" s="34">
        <v>149179342.13</v>
      </c>
      <c r="R95" s="29">
        <f>+P95-Q95</f>
        <v>32675359.47999999</v>
      </c>
      <c r="S95" s="98">
        <f>IF(Q95&lt;0,IF(R95=0,0,IF(OR(Q95=0,P95=0),"N.M.",IF(ABS(R95/Q95)&gt;=10,"N.M.",R95/(-Q95)))),IF(R95=0,0,IF(OR(Q95=0,P95=0),"N.M.",IF(ABS(R95/Q95)&gt;=10,"N.M.",R95/Q95))))</f>
        <v>0.21903407679278783</v>
      </c>
      <c r="T95" s="112"/>
      <c r="U95" s="34">
        <v>692341039.437</v>
      </c>
      <c r="V95" s="34">
        <v>637549247.218</v>
      </c>
      <c r="W95" s="29">
        <f>+U95-V95</f>
        <v>54791792.21899998</v>
      </c>
      <c r="X95" s="98">
        <f>IF(V95&lt;0,IF(W95=0,0,IF(OR(V95=0,U95=0),"N.M.",IF(ABS(W95/V95)&gt;=10,"N.M.",W95/(-V95)))),IF(W95=0,0,IF(OR(V95=0,U95=0),"N.M.",IF(ABS(W95/V95)&gt;=10,"N.M.",W95/V95))))</f>
        <v>0.08594127035376262</v>
      </c>
    </row>
    <row r="96" spans="1:24" s="12" customFormat="1" ht="0.75" customHeight="1" hidden="1" outlineLevel="1">
      <c r="A96" s="13"/>
      <c r="C96" s="64"/>
      <c r="D96" s="65"/>
      <c r="E96" s="65"/>
      <c r="F96" s="34"/>
      <c r="G96" s="34"/>
      <c r="H96" s="29"/>
      <c r="I96" s="98"/>
      <c r="J96" s="112"/>
      <c r="K96" s="34"/>
      <c r="L96" s="34"/>
      <c r="M96" s="29"/>
      <c r="N96" s="98"/>
      <c r="O96" s="112"/>
      <c r="P96" s="34"/>
      <c r="Q96" s="34"/>
      <c r="R96" s="29"/>
      <c r="S96" s="98"/>
      <c r="T96" s="112"/>
      <c r="U96" s="34"/>
      <c r="V96" s="34"/>
      <c r="W96" s="29"/>
      <c r="X96" s="98"/>
    </row>
    <row r="97" spans="1:24" s="14" customFormat="1" ht="12.75" hidden="1" outlineLevel="2">
      <c r="A97" s="14" t="s">
        <v>627</v>
      </c>
      <c r="B97" s="14" t="s">
        <v>628</v>
      </c>
      <c r="C97" s="54" t="s">
        <v>629</v>
      </c>
      <c r="D97" s="15"/>
      <c r="E97" s="15"/>
      <c r="F97" s="15">
        <v>340065.89</v>
      </c>
      <c r="G97" s="15">
        <v>90826.94</v>
      </c>
      <c r="H97" s="90">
        <f aca="true" t="shared" si="40" ref="H97:H117">+F97-G97</f>
        <v>249238.95</v>
      </c>
      <c r="I97" s="103">
        <f aca="true" t="shared" si="41" ref="I97:I117">IF(G97&lt;0,IF(H97=0,0,IF(OR(G97=0,F97=0),"N.M.",IF(ABS(H97/G97)&gt;=10,"N.M.",H97/(-G97)))),IF(H97=0,0,IF(OR(G97=0,F97=0),"N.M.",IF(ABS(H97/G97)&gt;=10,"N.M.",H97/G97))))</f>
        <v>2.7441081908077054</v>
      </c>
      <c r="J97" s="104"/>
      <c r="K97" s="15">
        <v>2095824.3</v>
      </c>
      <c r="L97" s="15">
        <v>1202405.43</v>
      </c>
      <c r="M97" s="90">
        <f aca="true" t="shared" si="42" ref="M97:M117">+K97-L97</f>
        <v>893418.8700000001</v>
      </c>
      <c r="N97" s="103">
        <f aca="true" t="shared" si="43" ref="N97:N117">IF(L97&lt;0,IF(M97=0,0,IF(OR(L97=0,K97=0),"N.M.",IF(ABS(M97/L97)&gt;=10,"N.M.",M97/(-L97)))),IF(M97=0,0,IF(OR(L97=0,K97=0),"N.M.",IF(ABS(M97/L97)&gt;=10,"N.M.",M97/L97))))</f>
        <v>0.7430263101855754</v>
      </c>
      <c r="O97" s="104"/>
      <c r="P97" s="15">
        <v>757573.9</v>
      </c>
      <c r="Q97" s="15">
        <v>228581.93</v>
      </c>
      <c r="R97" s="90">
        <f aca="true" t="shared" si="44" ref="R97:R117">+P97-Q97</f>
        <v>528991.97</v>
      </c>
      <c r="S97" s="103">
        <f aca="true" t="shared" si="45" ref="S97:S117">IF(Q97&lt;0,IF(R97=0,0,IF(OR(Q97=0,P97=0),"N.M.",IF(ABS(R97/Q97)&gt;=10,"N.M.",R97/(-Q97)))),IF(R97=0,0,IF(OR(Q97=0,P97=0),"N.M.",IF(ABS(R97/Q97)&gt;=10,"N.M.",R97/Q97))))</f>
        <v>2.3142335441826045</v>
      </c>
      <c r="T97" s="104"/>
      <c r="U97" s="15">
        <v>2095824.3</v>
      </c>
      <c r="V97" s="15">
        <v>1202405.43</v>
      </c>
      <c r="W97" s="90">
        <f aca="true" t="shared" si="46" ref="W97:W117">+U97-V97</f>
        <v>893418.8700000001</v>
      </c>
      <c r="X97" s="103">
        <f aca="true" t="shared" si="47" ref="X97:X117">IF(V97&lt;0,IF(W97=0,0,IF(OR(V97=0,U97=0),"N.M.",IF(ABS(W97/V97)&gt;=10,"N.M.",W97/(-V97)))),IF(W97=0,0,IF(OR(V97=0,U97=0),"N.M.",IF(ABS(W97/V97)&gt;=10,"N.M.",W97/V97))))</f>
        <v>0.7430263101855754</v>
      </c>
    </row>
    <row r="98" spans="1:24" s="14" customFormat="1" ht="12.75" hidden="1" outlineLevel="2">
      <c r="A98" s="14" t="s">
        <v>630</v>
      </c>
      <c r="B98" s="14" t="s">
        <v>631</v>
      </c>
      <c r="C98" s="54" t="s">
        <v>632</v>
      </c>
      <c r="D98" s="15"/>
      <c r="E98" s="15"/>
      <c r="F98" s="15">
        <v>0</v>
      </c>
      <c r="G98" s="15">
        <v>202.20000000000002</v>
      </c>
      <c r="H98" s="90">
        <f t="shared" si="40"/>
        <v>-202.20000000000002</v>
      </c>
      <c r="I98" s="103" t="str">
        <f t="shared" si="41"/>
        <v>N.M.</v>
      </c>
      <c r="J98" s="104"/>
      <c r="K98" s="15">
        <v>12701.710000000001</v>
      </c>
      <c r="L98" s="15">
        <v>-33624.07</v>
      </c>
      <c r="M98" s="90">
        <f t="shared" si="42"/>
        <v>46325.78</v>
      </c>
      <c r="N98" s="103">
        <f t="shared" si="43"/>
        <v>1.3777564702904794</v>
      </c>
      <c r="O98" s="104"/>
      <c r="P98" s="15">
        <v>0</v>
      </c>
      <c r="Q98" s="15">
        <v>1526.7</v>
      </c>
      <c r="R98" s="90">
        <f t="shared" si="44"/>
        <v>-1526.7</v>
      </c>
      <c r="S98" s="103" t="str">
        <f t="shared" si="45"/>
        <v>N.M.</v>
      </c>
      <c r="T98" s="104"/>
      <c r="U98" s="15">
        <v>12701.710000000001</v>
      </c>
      <c r="V98" s="15">
        <v>-33624.07</v>
      </c>
      <c r="W98" s="90">
        <f t="shared" si="46"/>
        <v>46325.78</v>
      </c>
      <c r="X98" s="103">
        <f t="shared" si="47"/>
        <v>1.3777564702904794</v>
      </c>
    </row>
    <row r="99" spans="1:24" s="14" customFormat="1" ht="12.75" hidden="1" outlineLevel="2">
      <c r="A99" s="14" t="s">
        <v>633</v>
      </c>
      <c r="B99" s="14" t="s">
        <v>634</v>
      </c>
      <c r="C99" s="54" t="s">
        <v>635</v>
      </c>
      <c r="D99" s="15"/>
      <c r="E99" s="15"/>
      <c r="F99" s="15">
        <v>57115.47</v>
      </c>
      <c r="G99" s="15">
        <v>2791.05</v>
      </c>
      <c r="H99" s="90">
        <f t="shared" si="40"/>
        <v>54324.42</v>
      </c>
      <c r="I99" s="103" t="str">
        <f t="shared" si="41"/>
        <v>N.M.</v>
      </c>
      <c r="J99" s="104"/>
      <c r="K99" s="15">
        <v>242569.97</v>
      </c>
      <c r="L99" s="15">
        <v>2055113.78</v>
      </c>
      <c r="M99" s="90">
        <f t="shared" si="42"/>
        <v>-1812543.81</v>
      </c>
      <c r="N99" s="103">
        <f t="shared" si="43"/>
        <v>-0.8819676203037284</v>
      </c>
      <c r="O99" s="104"/>
      <c r="P99" s="15">
        <v>73506.62</v>
      </c>
      <c r="Q99" s="15">
        <v>19770.920000000002</v>
      </c>
      <c r="R99" s="90">
        <f t="shared" si="44"/>
        <v>53735.7</v>
      </c>
      <c r="S99" s="103">
        <f t="shared" si="45"/>
        <v>2.717916009978291</v>
      </c>
      <c r="T99" s="104"/>
      <c r="U99" s="15">
        <v>242569.97</v>
      </c>
      <c r="V99" s="15">
        <v>2055113.78</v>
      </c>
      <c r="W99" s="90">
        <f t="shared" si="46"/>
        <v>-1812543.81</v>
      </c>
      <c r="X99" s="103">
        <f t="shared" si="47"/>
        <v>-0.8819676203037284</v>
      </c>
    </row>
    <row r="100" spans="1:24" s="14" customFormat="1" ht="12.75" hidden="1" outlineLevel="2">
      <c r="A100" s="14" t="s">
        <v>636</v>
      </c>
      <c r="B100" s="14" t="s">
        <v>637</v>
      </c>
      <c r="C100" s="54" t="s">
        <v>638</v>
      </c>
      <c r="D100" s="15"/>
      <c r="E100" s="15"/>
      <c r="F100" s="15">
        <v>3125.33</v>
      </c>
      <c r="G100" s="15">
        <v>-22264.46</v>
      </c>
      <c r="H100" s="90">
        <f t="shared" si="40"/>
        <v>25389.79</v>
      </c>
      <c r="I100" s="103">
        <f t="shared" si="41"/>
        <v>1.1403730429572512</v>
      </c>
      <c r="J100" s="104"/>
      <c r="K100" s="15">
        <v>-108999.26000000001</v>
      </c>
      <c r="L100" s="15">
        <v>73279.76</v>
      </c>
      <c r="M100" s="90">
        <f t="shared" si="42"/>
        <v>-182279.02000000002</v>
      </c>
      <c r="N100" s="103">
        <f t="shared" si="43"/>
        <v>-2.4874401881228874</v>
      </c>
      <c r="O100" s="104"/>
      <c r="P100" s="15">
        <v>-2700.16</v>
      </c>
      <c r="Q100" s="15">
        <v>-31523.48</v>
      </c>
      <c r="R100" s="90">
        <f t="shared" si="44"/>
        <v>28823.32</v>
      </c>
      <c r="S100" s="103">
        <f t="shared" si="45"/>
        <v>0.9143444822716273</v>
      </c>
      <c r="T100" s="104"/>
      <c r="U100" s="15">
        <v>-108999.26000000001</v>
      </c>
      <c r="V100" s="15">
        <v>73279.76</v>
      </c>
      <c r="W100" s="90">
        <f t="shared" si="46"/>
        <v>-182279.02000000002</v>
      </c>
      <c r="X100" s="103">
        <f t="shared" si="47"/>
        <v>-2.4874401881228874</v>
      </c>
    </row>
    <row r="101" spans="1:24" s="14" customFormat="1" ht="12.75" hidden="1" outlineLevel="2">
      <c r="A101" s="14" t="s">
        <v>639</v>
      </c>
      <c r="B101" s="14" t="s">
        <v>640</v>
      </c>
      <c r="C101" s="54" t="s">
        <v>641</v>
      </c>
      <c r="D101" s="15"/>
      <c r="E101" s="15"/>
      <c r="F101" s="15">
        <v>0</v>
      </c>
      <c r="G101" s="15">
        <v>0</v>
      </c>
      <c r="H101" s="90">
        <f t="shared" si="40"/>
        <v>0</v>
      </c>
      <c r="I101" s="103">
        <f t="shared" si="41"/>
        <v>0</v>
      </c>
      <c r="J101" s="104"/>
      <c r="K101" s="15">
        <v>0</v>
      </c>
      <c r="L101" s="15">
        <v>0.66</v>
      </c>
      <c r="M101" s="90">
        <f t="shared" si="42"/>
        <v>-0.66</v>
      </c>
      <c r="N101" s="103" t="str">
        <f t="shared" si="43"/>
        <v>N.M.</v>
      </c>
      <c r="O101" s="104"/>
      <c r="P101" s="15">
        <v>0</v>
      </c>
      <c r="Q101" s="15">
        <v>0</v>
      </c>
      <c r="R101" s="90">
        <f t="shared" si="44"/>
        <v>0</v>
      </c>
      <c r="S101" s="103">
        <f t="shared" si="45"/>
        <v>0</v>
      </c>
      <c r="T101" s="104"/>
      <c r="U101" s="15">
        <v>0</v>
      </c>
      <c r="V101" s="15">
        <v>0.66</v>
      </c>
      <c r="W101" s="90">
        <f t="shared" si="46"/>
        <v>-0.66</v>
      </c>
      <c r="X101" s="103" t="str">
        <f t="shared" si="47"/>
        <v>N.M.</v>
      </c>
    </row>
    <row r="102" spans="1:24" s="14" customFormat="1" ht="12.75" hidden="1" outlineLevel="2">
      <c r="A102" s="14" t="s">
        <v>642</v>
      </c>
      <c r="B102" s="14" t="s">
        <v>643</v>
      </c>
      <c r="C102" s="54" t="s">
        <v>644</v>
      </c>
      <c r="D102" s="15"/>
      <c r="E102" s="15"/>
      <c r="F102" s="15">
        <v>-1.3800000000000001</v>
      </c>
      <c r="G102" s="15">
        <v>-7.34</v>
      </c>
      <c r="H102" s="90">
        <f t="shared" si="40"/>
        <v>5.96</v>
      </c>
      <c r="I102" s="103">
        <f t="shared" si="41"/>
        <v>0.8119891008174387</v>
      </c>
      <c r="J102" s="104"/>
      <c r="K102" s="15">
        <v>12.32</v>
      </c>
      <c r="L102" s="15">
        <v>-92.72</v>
      </c>
      <c r="M102" s="90">
        <f t="shared" si="42"/>
        <v>105.03999999999999</v>
      </c>
      <c r="N102" s="103">
        <f t="shared" si="43"/>
        <v>1.1328731665228644</v>
      </c>
      <c r="O102" s="104"/>
      <c r="P102" s="15">
        <v>-12.030000000000001</v>
      </c>
      <c r="Q102" s="15">
        <v>-35.230000000000004</v>
      </c>
      <c r="R102" s="90">
        <f t="shared" si="44"/>
        <v>23.200000000000003</v>
      </c>
      <c r="S102" s="103">
        <f t="shared" si="45"/>
        <v>0.6585296622196991</v>
      </c>
      <c r="T102" s="104"/>
      <c r="U102" s="15">
        <v>12.32</v>
      </c>
      <c r="V102" s="15">
        <v>-92.72</v>
      </c>
      <c r="W102" s="90">
        <f t="shared" si="46"/>
        <v>105.03999999999999</v>
      </c>
      <c r="X102" s="103">
        <f t="shared" si="47"/>
        <v>1.1328731665228644</v>
      </c>
    </row>
    <row r="103" spans="1:24" s="14" customFormat="1" ht="12.75" hidden="1" outlineLevel="2">
      <c r="A103" s="14" t="s">
        <v>645</v>
      </c>
      <c r="B103" s="14" t="s">
        <v>646</v>
      </c>
      <c r="C103" s="54" t="s">
        <v>647</v>
      </c>
      <c r="D103" s="15"/>
      <c r="E103" s="15"/>
      <c r="F103" s="15">
        <v>207661.61000000002</v>
      </c>
      <c r="G103" s="15">
        <v>68087.53</v>
      </c>
      <c r="H103" s="90">
        <f t="shared" si="40"/>
        <v>139574.08000000002</v>
      </c>
      <c r="I103" s="103">
        <f t="shared" si="41"/>
        <v>2.0499213292066845</v>
      </c>
      <c r="J103" s="104"/>
      <c r="K103" s="15">
        <v>2063983.19</v>
      </c>
      <c r="L103" s="15">
        <v>939752.43</v>
      </c>
      <c r="M103" s="90">
        <f t="shared" si="42"/>
        <v>1124230.7599999998</v>
      </c>
      <c r="N103" s="103">
        <f t="shared" si="43"/>
        <v>1.1963052439247215</v>
      </c>
      <c r="O103" s="104"/>
      <c r="P103" s="15">
        <v>633371.75</v>
      </c>
      <c r="Q103" s="15">
        <v>172943.81</v>
      </c>
      <c r="R103" s="90">
        <f t="shared" si="44"/>
        <v>460427.94</v>
      </c>
      <c r="S103" s="103">
        <f t="shared" si="45"/>
        <v>2.6622978873889735</v>
      </c>
      <c r="T103" s="104"/>
      <c r="U103" s="15">
        <v>2063983.19</v>
      </c>
      <c r="V103" s="15">
        <v>939752.43</v>
      </c>
      <c r="W103" s="90">
        <f t="shared" si="46"/>
        <v>1124230.7599999998</v>
      </c>
      <c r="X103" s="103">
        <f t="shared" si="47"/>
        <v>1.1963052439247215</v>
      </c>
    </row>
    <row r="104" spans="1:24" s="14" customFormat="1" ht="12.75" hidden="1" outlineLevel="2">
      <c r="A104" s="14" t="s">
        <v>648</v>
      </c>
      <c r="B104" s="14" t="s">
        <v>649</v>
      </c>
      <c r="C104" s="54" t="s">
        <v>650</v>
      </c>
      <c r="D104" s="15"/>
      <c r="E104" s="15"/>
      <c r="F104" s="15">
        <v>-97.06</v>
      </c>
      <c r="G104" s="15">
        <v>-165.57</v>
      </c>
      <c r="H104" s="90">
        <f t="shared" si="40"/>
        <v>68.50999999999999</v>
      </c>
      <c r="I104" s="103">
        <f t="shared" si="41"/>
        <v>0.41378269010086366</v>
      </c>
      <c r="J104" s="104"/>
      <c r="K104" s="15">
        <v>-3362.3</v>
      </c>
      <c r="L104" s="15">
        <v>-1685.97</v>
      </c>
      <c r="M104" s="90">
        <f t="shared" si="42"/>
        <v>-1676.3300000000002</v>
      </c>
      <c r="N104" s="103">
        <f t="shared" si="43"/>
        <v>-0.9942822232898569</v>
      </c>
      <c r="O104" s="104"/>
      <c r="P104" s="15">
        <v>-1688.8</v>
      </c>
      <c r="Q104" s="15">
        <v>-443.13</v>
      </c>
      <c r="R104" s="90">
        <f t="shared" si="44"/>
        <v>-1245.67</v>
      </c>
      <c r="S104" s="103">
        <f t="shared" si="45"/>
        <v>-2.8110712432017695</v>
      </c>
      <c r="T104" s="104"/>
      <c r="U104" s="15">
        <v>-3362.3</v>
      </c>
      <c r="V104" s="15">
        <v>-1685.97</v>
      </c>
      <c r="W104" s="90">
        <f t="shared" si="46"/>
        <v>-1676.3300000000002</v>
      </c>
      <c r="X104" s="103">
        <f t="shared" si="47"/>
        <v>-0.9942822232898569</v>
      </c>
    </row>
    <row r="105" spans="1:24" s="14" customFormat="1" ht="12.75" hidden="1" outlineLevel="2">
      <c r="A105" s="14" t="s">
        <v>651</v>
      </c>
      <c r="B105" s="14" t="s">
        <v>652</v>
      </c>
      <c r="C105" s="54" t="s">
        <v>653</v>
      </c>
      <c r="D105" s="15"/>
      <c r="E105" s="15"/>
      <c r="F105" s="15">
        <v>-3125.33</v>
      </c>
      <c r="G105" s="15">
        <v>22264.46</v>
      </c>
      <c r="H105" s="90">
        <f t="shared" si="40"/>
        <v>-25389.79</v>
      </c>
      <c r="I105" s="103">
        <f t="shared" si="41"/>
        <v>-1.1403730429572512</v>
      </c>
      <c r="J105" s="104"/>
      <c r="K105" s="15">
        <v>108999.26000000001</v>
      </c>
      <c r="L105" s="15">
        <v>-73279.76</v>
      </c>
      <c r="M105" s="90">
        <f t="shared" si="42"/>
        <v>182279.02000000002</v>
      </c>
      <c r="N105" s="103">
        <f t="shared" si="43"/>
        <v>2.4874401881228874</v>
      </c>
      <c r="O105" s="104"/>
      <c r="P105" s="15">
        <v>2700.16</v>
      </c>
      <c r="Q105" s="15">
        <v>31523.48</v>
      </c>
      <c r="R105" s="90">
        <f t="shared" si="44"/>
        <v>-28823.32</v>
      </c>
      <c r="S105" s="103">
        <f t="shared" si="45"/>
        <v>-0.9143444822716273</v>
      </c>
      <c r="T105" s="104"/>
      <c r="U105" s="15">
        <v>108999.26000000001</v>
      </c>
      <c r="V105" s="15">
        <v>-73279.76</v>
      </c>
      <c r="W105" s="90">
        <f t="shared" si="46"/>
        <v>182279.02000000002</v>
      </c>
      <c r="X105" s="103">
        <f t="shared" si="47"/>
        <v>2.4874401881228874</v>
      </c>
    </row>
    <row r="106" spans="1:24" s="14" customFormat="1" ht="12.75" hidden="1" outlineLevel="2">
      <c r="A106" s="14" t="s">
        <v>654</v>
      </c>
      <c r="B106" s="14" t="s">
        <v>655</v>
      </c>
      <c r="C106" s="54" t="s">
        <v>656</v>
      </c>
      <c r="D106" s="15"/>
      <c r="E106" s="15"/>
      <c r="F106" s="15">
        <v>-81824.82</v>
      </c>
      <c r="G106" s="15">
        <v>-16529.29</v>
      </c>
      <c r="H106" s="90">
        <f t="shared" si="40"/>
        <v>-65295.530000000006</v>
      </c>
      <c r="I106" s="103">
        <f t="shared" si="41"/>
        <v>-3.950292480802261</v>
      </c>
      <c r="J106" s="104"/>
      <c r="K106" s="15">
        <v>-945770.68</v>
      </c>
      <c r="L106" s="15">
        <v>-266378.44</v>
      </c>
      <c r="M106" s="90">
        <f t="shared" si="42"/>
        <v>-679392.24</v>
      </c>
      <c r="N106" s="103">
        <f t="shared" si="43"/>
        <v>-2.5504775836963383</v>
      </c>
      <c r="O106" s="104"/>
      <c r="P106" s="15">
        <v>-245474.46</v>
      </c>
      <c r="Q106" s="15">
        <v>-57989.04</v>
      </c>
      <c r="R106" s="90">
        <f t="shared" si="44"/>
        <v>-187485.41999999998</v>
      </c>
      <c r="S106" s="103">
        <f t="shared" si="45"/>
        <v>-3.2331181892302405</v>
      </c>
      <c r="T106" s="104"/>
      <c r="U106" s="15">
        <v>-945770.68</v>
      </c>
      <c r="V106" s="15">
        <v>-266378.44</v>
      </c>
      <c r="W106" s="90">
        <f t="shared" si="46"/>
        <v>-679392.24</v>
      </c>
      <c r="X106" s="103">
        <f t="shared" si="47"/>
        <v>-2.5504775836963383</v>
      </c>
    </row>
    <row r="107" spans="1:24" s="14" customFormat="1" ht="12.75" hidden="1" outlineLevel="2">
      <c r="A107" s="14" t="s">
        <v>657</v>
      </c>
      <c r="B107" s="14" t="s">
        <v>658</v>
      </c>
      <c r="C107" s="54" t="s">
        <v>659</v>
      </c>
      <c r="D107" s="15"/>
      <c r="E107" s="15"/>
      <c r="F107" s="15">
        <v>-878.14</v>
      </c>
      <c r="G107" s="15">
        <v>1695.15</v>
      </c>
      <c r="H107" s="90">
        <f t="shared" si="40"/>
        <v>-2573.29</v>
      </c>
      <c r="I107" s="103">
        <f t="shared" si="41"/>
        <v>-1.5180308527268973</v>
      </c>
      <c r="J107" s="104"/>
      <c r="K107" s="15">
        <v>13645.2</v>
      </c>
      <c r="L107" s="15">
        <v>15334.373</v>
      </c>
      <c r="M107" s="90">
        <f t="shared" si="42"/>
        <v>-1689.1729999999989</v>
      </c>
      <c r="N107" s="103">
        <f t="shared" si="43"/>
        <v>-0.11015598746684974</v>
      </c>
      <c r="O107" s="104"/>
      <c r="P107" s="15">
        <v>2511.28</v>
      </c>
      <c r="Q107" s="15">
        <v>4180.61</v>
      </c>
      <c r="R107" s="90">
        <f t="shared" si="44"/>
        <v>-1669.3299999999995</v>
      </c>
      <c r="S107" s="103">
        <f t="shared" si="45"/>
        <v>-0.3993029725327164</v>
      </c>
      <c r="T107" s="104"/>
      <c r="U107" s="15">
        <v>13645.2</v>
      </c>
      <c r="V107" s="15">
        <v>15334.373</v>
      </c>
      <c r="W107" s="90">
        <f t="shared" si="46"/>
        <v>-1689.1729999999989</v>
      </c>
      <c r="X107" s="103">
        <f t="shared" si="47"/>
        <v>-0.11015598746684974</v>
      </c>
    </row>
    <row r="108" spans="1:24" s="14" customFormat="1" ht="12.75" hidden="1" outlineLevel="2">
      <c r="A108" s="14" t="s">
        <v>660</v>
      </c>
      <c r="B108" s="14" t="s">
        <v>661</v>
      </c>
      <c r="C108" s="54" t="s">
        <v>662</v>
      </c>
      <c r="D108" s="15"/>
      <c r="E108" s="15"/>
      <c r="F108" s="15">
        <v>5526.6</v>
      </c>
      <c r="G108" s="15">
        <v>6687.24</v>
      </c>
      <c r="H108" s="90">
        <f t="shared" si="40"/>
        <v>-1160.6399999999994</v>
      </c>
      <c r="I108" s="103">
        <f t="shared" si="41"/>
        <v>-0.17356039262834883</v>
      </c>
      <c r="J108" s="104"/>
      <c r="K108" s="15">
        <v>76867.40000000001</v>
      </c>
      <c r="L108" s="15">
        <v>77237.611</v>
      </c>
      <c r="M108" s="90">
        <f t="shared" si="42"/>
        <v>-370.2109999999957</v>
      </c>
      <c r="N108" s="103">
        <f t="shared" si="43"/>
        <v>-0.004793144106955816</v>
      </c>
      <c r="O108" s="104"/>
      <c r="P108" s="15">
        <v>19304.2</v>
      </c>
      <c r="Q108" s="15">
        <v>19510.94</v>
      </c>
      <c r="R108" s="90">
        <f t="shared" si="44"/>
        <v>-206.73999999999796</v>
      </c>
      <c r="S108" s="103">
        <f t="shared" si="45"/>
        <v>-0.01059610659455659</v>
      </c>
      <c r="T108" s="104"/>
      <c r="U108" s="15">
        <v>76867.40000000001</v>
      </c>
      <c r="V108" s="15">
        <v>77237.611</v>
      </c>
      <c r="W108" s="90">
        <f t="shared" si="46"/>
        <v>-370.2109999999957</v>
      </c>
      <c r="X108" s="103">
        <f t="shared" si="47"/>
        <v>-0.004793144106955816</v>
      </c>
    </row>
    <row r="109" spans="1:24" s="14" customFormat="1" ht="12.75" hidden="1" outlineLevel="2">
      <c r="A109" s="14" t="s">
        <v>663</v>
      </c>
      <c r="B109" s="14" t="s">
        <v>664</v>
      </c>
      <c r="C109" s="54" t="s">
        <v>665</v>
      </c>
      <c r="D109" s="15"/>
      <c r="E109" s="15"/>
      <c r="F109" s="15">
        <v>176533.95</v>
      </c>
      <c r="G109" s="15">
        <v>0</v>
      </c>
      <c r="H109" s="90">
        <f t="shared" si="40"/>
        <v>176533.95</v>
      </c>
      <c r="I109" s="103" t="str">
        <f t="shared" si="41"/>
        <v>N.M.</v>
      </c>
      <c r="J109" s="104"/>
      <c r="K109" s="15">
        <v>176533.95</v>
      </c>
      <c r="L109" s="15">
        <v>0</v>
      </c>
      <c r="M109" s="90">
        <f t="shared" si="42"/>
        <v>176533.95</v>
      </c>
      <c r="N109" s="103" t="str">
        <f t="shared" si="43"/>
        <v>N.M.</v>
      </c>
      <c r="O109" s="104"/>
      <c r="P109" s="15">
        <v>176533.95</v>
      </c>
      <c r="Q109" s="15">
        <v>0</v>
      </c>
      <c r="R109" s="90">
        <f t="shared" si="44"/>
        <v>176533.95</v>
      </c>
      <c r="S109" s="103" t="str">
        <f t="shared" si="45"/>
        <v>N.M.</v>
      </c>
      <c r="T109" s="104"/>
      <c r="U109" s="15">
        <v>176533.95</v>
      </c>
      <c r="V109" s="15">
        <v>0</v>
      </c>
      <c r="W109" s="90">
        <f t="shared" si="46"/>
        <v>176533.95</v>
      </c>
      <c r="X109" s="103" t="str">
        <f t="shared" si="47"/>
        <v>N.M.</v>
      </c>
    </row>
    <row r="110" spans="1:24" s="14" customFormat="1" ht="12.75" hidden="1" outlineLevel="2">
      <c r="A110" s="14" t="s">
        <v>666</v>
      </c>
      <c r="B110" s="14" t="s">
        <v>667</v>
      </c>
      <c r="C110" s="54" t="s">
        <v>668</v>
      </c>
      <c r="D110" s="15"/>
      <c r="E110" s="15"/>
      <c r="F110" s="15">
        <v>55267.12</v>
      </c>
      <c r="G110" s="15">
        <v>67655.12</v>
      </c>
      <c r="H110" s="90">
        <f t="shared" si="40"/>
        <v>-12387.999999999993</v>
      </c>
      <c r="I110" s="103">
        <f t="shared" si="41"/>
        <v>-0.18310513675831178</v>
      </c>
      <c r="J110" s="104"/>
      <c r="K110" s="15">
        <v>898167.71</v>
      </c>
      <c r="L110" s="15">
        <v>878293.15</v>
      </c>
      <c r="M110" s="90">
        <f t="shared" si="42"/>
        <v>19874.55999999994</v>
      </c>
      <c r="N110" s="103">
        <f t="shared" si="43"/>
        <v>0.022628617791223736</v>
      </c>
      <c r="O110" s="104"/>
      <c r="P110" s="15">
        <v>87654.3</v>
      </c>
      <c r="Q110" s="15">
        <v>187198.73</v>
      </c>
      <c r="R110" s="90">
        <f t="shared" si="44"/>
        <v>-99544.43000000001</v>
      </c>
      <c r="S110" s="103">
        <f t="shared" si="45"/>
        <v>-0.5317580413072247</v>
      </c>
      <c r="T110" s="104"/>
      <c r="U110" s="15">
        <v>898167.71</v>
      </c>
      <c r="V110" s="15">
        <v>878293.15</v>
      </c>
      <c r="W110" s="90">
        <f t="shared" si="46"/>
        <v>19874.55999999994</v>
      </c>
      <c r="X110" s="103">
        <f t="shared" si="47"/>
        <v>0.022628617791223736</v>
      </c>
    </row>
    <row r="111" spans="1:24" s="14" customFormat="1" ht="12.75" hidden="1" outlineLevel="2">
      <c r="A111" s="14" t="s">
        <v>669</v>
      </c>
      <c r="B111" s="14" t="s">
        <v>670</v>
      </c>
      <c r="C111" s="54" t="s">
        <v>671</v>
      </c>
      <c r="D111" s="15"/>
      <c r="E111" s="15"/>
      <c r="F111" s="15">
        <v>20003.8</v>
      </c>
      <c r="G111" s="15">
        <v>15632.44</v>
      </c>
      <c r="H111" s="90">
        <f t="shared" si="40"/>
        <v>4371.359999999999</v>
      </c>
      <c r="I111" s="103">
        <f t="shared" si="41"/>
        <v>0.27963388952716267</v>
      </c>
      <c r="J111" s="104"/>
      <c r="K111" s="15">
        <v>190068.93</v>
      </c>
      <c r="L111" s="15">
        <v>155753.946</v>
      </c>
      <c r="M111" s="90">
        <f t="shared" si="42"/>
        <v>34314.984</v>
      </c>
      <c r="N111" s="103">
        <f t="shared" si="43"/>
        <v>0.22031534276505585</v>
      </c>
      <c r="O111" s="104"/>
      <c r="P111" s="15">
        <v>48381.270000000004</v>
      </c>
      <c r="Q111" s="15">
        <v>38457.99</v>
      </c>
      <c r="R111" s="90">
        <f t="shared" si="44"/>
        <v>9923.280000000006</v>
      </c>
      <c r="S111" s="103">
        <f t="shared" si="45"/>
        <v>0.2580290857634527</v>
      </c>
      <c r="T111" s="104"/>
      <c r="U111" s="15">
        <v>190068.93</v>
      </c>
      <c r="V111" s="15">
        <v>155753.946</v>
      </c>
      <c r="W111" s="90">
        <f t="shared" si="46"/>
        <v>34314.984</v>
      </c>
      <c r="X111" s="103">
        <f t="shared" si="47"/>
        <v>0.22031534276505585</v>
      </c>
    </row>
    <row r="112" spans="1:24" s="14" customFormat="1" ht="12.75" hidden="1" outlineLevel="2">
      <c r="A112" s="14" t="s">
        <v>672</v>
      </c>
      <c r="B112" s="14" t="s">
        <v>673</v>
      </c>
      <c r="C112" s="54" t="s">
        <v>674</v>
      </c>
      <c r="D112" s="15"/>
      <c r="E112" s="15"/>
      <c r="F112" s="15">
        <v>404845.33</v>
      </c>
      <c r="G112" s="15">
        <v>357634.84</v>
      </c>
      <c r="H112" s="90">
        <f t="shared" si="40"/>
        <v>47210.48999999999</v>
      </c>
      <c r="I112" s="103">
        <f t="shared" si="41"/>
        <v>0.13200752477023767</v>
      </c>
      <c r="J112" s="104"/>
      <c r="K112" s="15">
        <v>4136354.865</v>
      </c>
      <c r="L112" s="15">
        <v>3882391.227</v>
      </c>
      <c r="M112" s="90">
        <f t="shared" si="42"/>
        <v>253963.63800000027</v>
      </c>
      <c r="N112" s="103">
        <f t="shared" si="43"/>
        <v>0.06541423137210285</v>
      </c>
      <c r="O112" s="104"/>
      <c r="P112" s="15">
        <v>1169003.87</v>
      </c>
      <c r="Q112" s="15">
        <v>1031675.87</v>
      </c>
      <c r="R112" s="90">
        <f t="shared" si="44"/>
        <v>137328.00000000012</v>
      </c>
      <c r="S112" s="103">
        <f t="shared" si="45"/>
        <v>0.13311157505312218</v>
      </c>
      <c r="T112" s="104"/>
      <c r="U112" s="15">
        <v>4136354.865</v>
      </c>
      <c r="V112" s="15">
        <v>3882391.227</v>
      </c>
      <c r="W112" s="90">
        <f t="shared" si="46"/>
        <v>253963.63800000027</v>
      </c>
      <c r="X112" s="103">
        <f t="shared" si="47"/>
        <v>0.06541423137210285</v>
      </c>
    </row>
    <row r="113" spans="1:24" s="14" customFormat="1" ht="12.75" hidden="1" outlineLevel="2">
      <c r="A113" s="14" t="s">
        <v>675</v>
      </c>
      <c r="B113" s="14" t="s">
        <v>676</v>
      </c>
      <c r="C113" s="54" t="s">
        <v>677</v>
      </c>
      <c r="D113" s="15"/>
      <c r="E113" s="15"/>
      <c r="F113" s="15">
        <v>7500</v>
      </c>
      <c r="G113" s="15">
        <v>4596</v>
      </c>
      <c r="H113" s="90">
        <f t="shared" si="40"/>
        <v>2904</v>
      </c>
      <c r="I113" s="103">
        <f t="shared" si="41"/>
        <v>0.6318537859007833</v>
      </c>
      <c r="J113" s="104"/>
      <c r="K113" s="15">
        <v>64536</v>
      </c>
      <c r="L113" s="15">
        <v>66096</v>
      </c>
      <c r="M113" s="90">
        <f t="shared" si="42"/>
        <v>-1560</v>
      </c>
      <c r="N113" s="103">
        <f t="shared" si="43"/>
        <v>-0.023602033405954976</v>
      </c>
      <c r="O113" s="104"/>
      <c r="P113" s="15">
        <v>16860</v>
      </c>
      <c r="Q113" s="15">
        <v>13632</v>
      </c>
      <c r="R113" s="90">
        <f t="shared" si="44"/>
        <v>3228</v>
      </c>
      <c r="S113" s="103">
        <f t="shared" si="45"/>
        <v>0.2367957746478873</v>
      </c>
      <c r="T113" s="104"/>
      <c r="U113" s="15">
        <v>64536</v>
      </c>
      <c r="V113" s="15">
        <v>66096</v>
      </c>
      <c r="W113" s="90">
        <f t="shared" si="46"/>
        <v>-1560</v>
      </c>
      <c r="X113" s="103">
        <f t="shared" si="47"/>
        <v>-0.023602033405954976</v>
      </c>
    </row>
    <row r="114" spans="1:24" s="14" customFormat="1" ht="12.75" hidden="1" outlineLevel="2">
      <c r="A114" s="14" t="s">
        <v>678</v>
      </c>
      <c r="B114" s="14" t="s">
        <v>679</v>
      </c>
      <c r="C114" s="54" t="s">
        <v>680</v>
      </c>
      <c r="D114" s="15"/>
      <c r="E114" s="15"/>
      <c r="F114" s="15">
        <v>-354.24</v>
      </c>
      <c r="G114" s="15">
        <v>0</v>
      </c>
      <c r="H114" s="90">
        <f t="shared" si="40"/>
        <v>-354.24</v>
      </c>
      <c r="I114" s="103" t="str">
        <f t="shared" si="41"/>
        <v>N.M.</v>
      </c>
      <c r="J114" s="104"/>
      <c r="K114" s="15">
        <v>401.16</v>
      </c>
      <c r="L114" s="15">
        <v>0</v>
      </c>
      <c r="M114" s="90">
        <f t="shared" si="42"/>
        <v>401.16</v>
      </c>
      <c r="N114" s="103" t="str">
        <f t="shared" si="43"/>
        <v>N.M.</v>
      </c>
      <c r="O114" s="104"/>
      <c r="P114" s="15">
        <v>401.16</v>
      </c>
      <c r="Q114" s="15">
        <v>0</v>
      </c>
      <c r="R114" s="90">
        <f t="shared" si="44"/>
        <v>401.16</v>
      </c>
      <c r="S114" s="103" t="str">
        <f t="shared" si="45"/>
        <v>N.M.</v>
      </c>
      <c r="T114" s="104"/>
      <c r="U114" s="15">
        <v>401.16</v>
      </c>
      <c r="V114" s="15">
        <v>0</v>
      </c>
      <c r="W114" s="90">
        <f t="shared" si="46"/>
        <v>401.16</v>
      </c>
      <c r="X114" s="103" t="str">
        <f t="shared" si="47"/>
        <v>N.M.</v>
      </c>
    </row>
    <row r="115" spans="1:24" s="14" customFormat="1" ht="12.75" hidden="1" outlineLevel="2">
      <c r="A115" s="14" t="s">
        <v>681</v>
      </c>
      <c r="B115" s="14" t="s">
        <v>682</v>
      </c>
      <c r="C115" s="54" t="s">
        <v>683</v>
      </c>
      <c r="D115" s="15"/>
      <c r="E115" s="15"/>
      <c r="F115" s="15">
        <v>80244.96</v>
      </c>
      <c r="G115" s="15">
        <v>0</v>
      </c>
      <c r="H115" s="90">
        <f t="shared" si="40"/>
        <v>80244.96</v>
      </c>
      <c r="I115" s="103" t="str">
        <f t="shared" si="41"/>
        <v>N.M.</v>
      </c>
      <c r="J115" s="104"/>
      <c r="K115" s="15">
        <v>224408.47</v>
      </c>
      <c r="L115" s="15">
        <v>0</v>
      </c>
      <c r="M115" s="90">
        <f t="shared" si="42"/>
        <v>224408.47</v>
      </c>
      <c r="N115" s="103" t="str">
        <f t="shared" si="43"/>
        <v>N.M.</v>
      </c>
      <c r="O115" s="104"/>
      <c r="P115" s="15">
        <v>224408.47</v>
      </c>
      <c r="Q115" s="15">
        <v>0</v>
      </c>
      <c r="R115" s="90">
        <f t="shared" si="44"/>
        <v>224408.47</v>
      </c>
      <c r="S115" s="103" t="str">
        <f t="shared" si="45"/>
        <v>N.M.</v>
      </c>
      <c r="T115" s="104"/>
      <c r="U115" s="15">
        <v>224408.47</v>
      </c>
      <c r="V115" s="15">
        <v>0</v>
      </c>
      <c r="W115" s="90">
        <f t="shared" si="46"/>
        <v>224408.47</v>
      </c>
      <c r="X115" s="103" t="str">
        <f t="shared" si="47"/>
        <v>N.M.</v>
      </c>
    </row>
    <row r="116" spans="1:24" s="14" customFormat="1" ht="12.75" hidden="1" outlineLevel="2">
      <c r="A116" s="14" t="s">
        <v>684</v>
      </c>
      <c r="B116" s="14" t="s">
        <v>685</v>
      </c>
      <c r="C116" s="54" t="s">
        <v>686</v>
      </c>
      <c r="D116" s="15"/>
      <c r="E116" s="15"/>
      <c r="F116" s="15">
        <v>3743.56</v>
      </c>
      <c r="G116" s="15">
        <v>0</v>
      </c>
      <c r="H116" s="90">
        <f t="shared" si="40"/>
        <v>3743.56</v>
      </c>
      <c r="I116" s="103" t="str">
        <f t="shared" si="41"/>
        <v>N.M.</v>
      </c>
      <c r="J116" s="104"/>
      <c r="K116" s="15">
        <v>6999.18</v>
      </c>
      <c r="L116" s="15">
        <v>0</v>
      </c>
      <c r="M116" s="90">
        <f t="shared" si="42"/>
        <v>6999.18</v>
      </c>
      <c r="N116" s="103" t="str">
        <f t="shared" si="43"/>
        <v>N.M.</v>
      </c>
      <c r="O116" s="104"/>
      <c r="P116" s="15">
        <v>6999.18</v>
      </c>
      <c r="Q116" s="15">
        <v>0</v>
      </c>
      <c r="R116" s="90">
        <f t="shared" si="44"/>
        <v>6999.18</v>
      </c>
      <c r="S116" s="103" t="str">
        <f t="shared" si="45"/>
        <v>N.M.</v>
      </c>
      <c r="T116" s="104"/>
      <c r="U116" s="15">
        <v>6999.18</v>
      </c>
      <c r="V116" s="15">
        <v>0</v>
      </c>
      <c r="W116" s="90">
        <f t="shared" si="46"/>
        <v>6999.18</v>
      </c>
      <c r="X116" s="103" t="str">
        <f t="shared" si="47"/>
        <v>N.M.</v>
      </c>
    </row>
    <row r="117" spans="1:24" s="14" customFormat="1" ht="12.75" hidden="1" outlineLevel="2">
      <c r="A117" s="14" t="s">
        <v>687</v>
      </c>
      <c r="B117" s="14" t="s">
        <v>688</v>
      </c>
      <c r="C117" s="54" t="s">
        <v>689</v>
      </c>
      <c r="D117" s="15"/>
      <c r="E117" s="15"/>
      <c r="F117" s="15">
        <v>25636.47</v>
      </c>
      <c r="G117" s="15">
        <v>0</v>
      </c>
      <c r="H117" s="90">
        <f t="shared" si="40"/>
        <v>25636.47</v>
      </c>
      <c r="I117" s="103" t="str">
        <f t="shared" si="41"/>
        <v>N.M.</v>
      </c>
      <c r="J117" s="104"/>
      <c r="K117" s="15">
        <v>25636.47</v>
      </c>
      <c r="L117" s="15">
        <v>0</v>
      </c>
      <c r="M117" s="90">
        <f t="shared" si="42"/>
        <v>25636.47</v>
      </c>
      <c r="N117" s="103" t="str">
        <f t="shared" si="43"/>
        <v>N.M.</v>
      </c>
      <c r="O117" s="104"/>
      <c r="P117" s="15">
        <v>25636.47</v>
      </c>
      <c r="Q117" s="15">
        <v>0</v>
      </c>
      <c r="R117" s="90">
        <f t="shared" si="44"/>
        <v>25636.47</v>
      </c>
      <c r="S117" s="103" t="str">
        <f t="shared" si="45"/>
        <v>N.M.</v>
      </c>
      <c r="T117" s="104"/>
      <c r="U117" s="15">
        <v>25636.47</v>
      </c>
      <c r="V117" s="15">
        <v>0</v>
      </c>
      <c r="W117" s="90">
        <f t="shared" si="46"/>
        <v>25636.47</v>
      </c>
      <c r="X117" s="103" t="str">
        <f t="shared" si="47"/>
        <v>N.M.</v>
      </c>
    </row>
    <row r="118" spans="1:24" ht="12.75" hidden="1" outlineLevel="1">
      <c r="A118" s="1" t="s">
        <v>318</v>
      </c>
      <c r="B118" s="9" t="s">
        <v>291</v>
      </c>
      <c r="C118" s="62" t="s">
        <v>296</v>
      </c>
      <c r="D118" s="28"/>
      <c r="E118" s="28"/>
      <c r="F118" s="17">
        <v>1300989.12</v>
      </c>
      <c r="G118" s="17">
        <v>599106.31</v>
      </c>
      <c r="H118" s="35">
        <f>+F118-G118</f>
        <v>701882.81</v>
      </c>
      <c r="I118" s="95">
        <f>IF(G118&lt;0,IF(H118=0,0,IF(OR(G118=0,F118=0),"N.M.",IF(ABS(H118/G118)&gt;=10,"N.M.",H118/(-G118)))),IF(H118=0,0,IF(OR(G118=0,F118=0),"N.M.",IF(ABS(H118/G118)&gt;=10,"N.M.",H118/G118))))</f>
        <v>1.1715496870663906</v>
      </c>
      <c r="K118" s="17">
        <v>9279577.845000003</v>
      </c>
      <c r="L118" s="17">
        <v>8970597.407</v>
      </c>
      <c r="M118" s="35">
        <f>+K118-L118</f>
        <v>308980.4380000029</v>
      </c>
      <c r="N118" s="95">
        <f>IF(L118&lt;0,IF(M118=0,0,IF(OR(L118=0,K118=0),"N.M.",IF(ABS(M118/L118)&gt;=10,"N.M.",M118/(-L118)))),IF(M118=0,0,IF(OR(L118=0,K118=0),"N.M.",IF(ABS(M118/L118)&gt;=10,"N.M.",M118/L118))))</f>
        <v>0.03444368574147549</v>
      </c>
      <c r="P118" s="17">
        <v>2994971.130000001</v>
      </c>
      <c r="Q118" s="17">
        <v>1659012.1</v>
      </c>
      <c r="R118" s="35">
        <f>+P118-Q118</f>
        <v>1335959.0300000007</v>
      </c>
      <c r="S118" s="95">
        <f>IF(Q118&lt;0,IF(R118=0,0,IF(OR(Q118=0,P118=0),"N.M.",IF(ABS(R118/Q118)&gt;=10,"N.M.",R118/(-Q118)))),IF(R118=0,0,IF(OR(Q118=0,P118=0),"N.M.",IF(ABS(R118/Q118)&gt;=10,"N.M.",R118/Q118))))</f>
        <v>0.8052738313361311</v>
      </c>
      <c r="U118" s="17">
        <v>9279577.845000003</v>
      </c>
      <c r="V118" s="17">
        <v>8970597.407</v>
      </c>
      <c r="W118" s="35">
        <f>+U118-V118</f>
        <v>308980.4380000029</v>
      </c>
      <c r="X118" s="95">
        <f>IF(V118&lt;0,IF(W118=0,0,IF(OR(V118=0,U118=0),"N.M.",IF(ABS(W118/V118)&gt;=10,"N.M.",W118/(-V118)))),IF(W118=0,0,IF(OR(V118=0,U118=0),"N.M.",IF(ABS(W118/V118)&gt;=10,"N.M.",W118/V118))))</f>
        <v>0.03444368574147549</v>
      </c>
    </row>
    <row r="119" spans="1:24" s="14" customFormat="1" ht="12.75" hidden="1" outlineLevel="2">
      <c r="A119" s="14" t="s">
        <v>690</v>
      </c>
      <c r="B119" s="14" t="s">
        <v>691</v>
      </c>
      <c r="C119" s="54" t="s">
        <v>692</v>
      </c>
      <c r="D119" s="15"/>
      <c r="E119" s="15"/>
      <c r="F119" s="15">
        <v>30916.190000000002</v>
      </c>
      <c r="G119" s="15">
        <v>0</v>
      </c>
      <c r="H119" s="90">
        <f aca="true" t="shared" si="48" ref="H119:H126">+F119-G119</f>
        <v>30916.190000000002</v>
      </c>
      <c r="I119" s="103" t="str">
        <f aca="true" t="shared" si="49" ref="I119:I126">IF(G119&lt;0,IF(H119=0,0,IF(OR(G119=0,F119=0),"N.M.",IF(ABS(H119/G119)&gt;=10,"N.M.",H119/(-G119)))),IF(H119=0,0,IF(OR(G119=0,F119=0),"N.M.",IF(ABS(H119/G119)&gt;=10,"N.M.",H119/G119))))</f>
        <v>N.M.</v>
      </c>
      <c r="J119" s="104"/>
      <c r="K119" s="15">
        <v>61832.380000000005</v>
      </c>
      <c r="L119" s="15">
        <v>0</v>
      </c>
      <c r="M119" s="90">
        <f aca="true" t="shared" si="50" ref="M119:M126">+K119-L119</f>
        <v>61832.380000000005</v>
      </c>
      <c r="N119" s="103" t="str">
        <f aca="true" t="shared" si="51" ref="N119:N126">IF(L119&lt;0,IF(M119=0,0,IF(OR(L119=0,K119=0),"N.M.",IF(ABS(M119/L119)&gt;=10,"N.M.",M119/(-L119)))),IF(M119=0,0,IF(OR(L119=0,K119=0),"N.M.",IF(ABS(M119/L119)&gt;=10,"N.M.",M119/L119))))</f>
        <v>N.M.</v>
      </c>
      <c r="O119" s="104"/>
      <c r="P119" s="15">
        <v>61832.380000000005</v>
      </c>
      <c r="Q119" s="15">
        <v>0</v>
      </c>
      <c r="R119" s="90">
        <f aca="true" t="shared" si="52" ref="R119:R126">+P119-Q119</f>
        <v>61832.380000000005</v>
      </c>
      <c r="S119" s="103" t="str">
        <f aca="true" t="shared" si="53" ref="S119:S126">IF(Q119&lt;0,IF(R119=0,0,IF(OR(Q119=0,P119=0),"N.M.",IF(ABS(R119/Q119)&gt;=10,"N.M.",R119/(-Q119)))),IF(R119=0,0,IF(OR(Q119=0,P119=0),"N.M.",IF(ABS(R119/Q119)&gt;=10,"N.M.",R119/Q119))))</f>
        <v>N.M.</v>
      </c>
      <c r="T119" s="104"/>
      <c r="U119" s="15">
        <v>61832.380000000005</v>
      </c>
      <c r="V119" s="15">
        <v>0</v>
      </c>
      <c r="W119" s="90">
        <f aca="true" t="shared" si="54" ref="W119:W126">+U119-V119</f>
        <v>61832.380000000005</v>
      </c>
      <c r="X119" s="103" t="str">
        <f aca="true" t="shared" si="55" ref="X119:X126">IF(V119&lt;0,IF(W119=0,0,IF(OR(V119=0,U119=0),"N.M.",IF(ABS(W119/V119)&gt;=10,"N.M.",W119/(-V119)))),IF(W119=0,0,IF(OR(V119=0,U119=0),"N.M.",IF(ABS(W119/V119)&gt;=10,"N.M.",W119/V119))))</f>
        <v>N.M.</v>
      </c>
    </row>
    <row r="120" spans="1:24" s="14" customFormat="1" ht="12.75" hidden="1" outlineLevel="2">
      <c r="A120" s="14" t="s">
        <v>693</v>
      </c>
      <c r="B120" s="14" t="s">
        <v>694</v>
      </c>
      <c r="C120" s="54" t="s">
        <v>695</v>
      </c>
      <c r="D120" s="15"/>
      <c r="E120" s="15"/>
      <c r="F120" s="15">
        <v>1005.25</v>
      </c>
      <c r="G120" s="15">
        <v>0</v>
      </c>
      <c r="H120" s="90">
        <f t="shared" si="48"/>
        <v>1005.25</v>
      </c>
      <c r="I120" s="103" t="str">
        <f t="shared" si="49"/>
        <v>N.M.</v>
      </c>
      <c r="J120" s="104"/>
      <c r="K120" s="15">
        <v>1979.42</v>
      </c>
      <c r="L120" s="15">
        <v>0</v>
      </c>
      <c r="M120" s="90">
        <f t="shared" si="50"/>
        <v>1979.42</v>
      </c>
      <c r="N120" s="103" t="str">
        <f t="shared" si="51"/>
        <v>N.M.</v>
      </c>
      <c r="O120" s="104"/>
      <c r="P120" s="15">
        <v>1979.42</v>
      </c>
      <c r="Q120" s="15">
        <v>0</v>
      </c>
      <c r="R120" s="90">
        <f t="shared" si="52"/>
        <v>1979.42</v>
      </c>
      <c r="S120" s="103" t="str">
        <f t="shared" si="53"/>
        <v>N.M.</v>
      </c>
      <c r="T120" s="104"/>
      <c r="U120" s="15">
        <v>1979.42</v>
      </c>
      <c r="V120" s="15">
        <v>0</v>
      </c>
      <c r="W120" s="90">
        <f t="shared" si="54"/>
        <v>1979.42</v>
      </c>
      <c r="X120" s="103" t="str">
        <f t="shared" si="55"/>
        <v>N.M.</v>
      </c>
    </row>
    <row r="121" spans="1:24" s="14" customFormat="1" ht="12.75" hidden="1" outlineLevel="2">
      <c r="A121" s="14" t="s">
        <v>696</v>
      </c>
      <c r="B121" s="14" t="s">
        <v>697</v>
      </c>
      <c r="C121" s="54" t="s">
        <v>698</v>
      </c>
      <c r="D121" s="15"/>
      <c r="E121" s="15"/>
      <c r="F121" s="15">
        <v>1705577.1800000002</v>
      </c>
      <c r="G121" s="15">
        <v>0</v>
      </c>
      <c r="H121" s="90">
        <f t="shared" si="48"/>
        <v>1705577.1800000002</v>
      </c>
      <c r="I121" s="103" t="str">
        <f t="shared" si="49"/>
        <v>N.M.</v>
      </c>
      <c r="J121" s="104"/>
      <c r="K121" s="15">
        <v>4812028.04</v>
      </c>
      <c r="L121" s="15">
        <v>0</v>
      </c>
      <c r="M121" s="90">
        <f t="shared" si="50"/>
        <v>4812028.04</v>
      </c>
      <c r="N121" s="103" t="str">
        <f t="shared" si="51"/>
        <v>N.M.</v>
      </c>
      <c r="O121" s="104"/>
      <c r="P121" s="15">
        <v>4812028.04</v>
      </c>
      <c r="Q121" s="15">
        <v>0</v>
      </c>
      <c r="R121" s="90">
        <f t="shared" si="52"/>
        <v>4812028.04</v>
      </c>
      <c r="S121" s="103" t="str">
        <f t="shared" si="53"/>
        <v>N.M.</v>
      </c>
      <c r="T121" s="104"/>
      <c r="U121" s="15">
        <v>4812028.04</v>
      </c>
      <c r="V121" s="15">
        <v>0</v>
      </c>
      <c r="W121" s="90">
        <f t="shared" si="54"/>
        <v>4812028.04</v>
      </c>
      <c r="X121" s="103" t="str">
        <f t="shared" si="55"/>
        <v>N.M.</v>
      </c>
    </row>
    <row r="122" spans="1:24" s="14" customFormat="1" ht="12.75" hidden="1" outlineLevel="2">
      <c r="A122" s="14" t="s">
        <v>699</v>
      </c>
      <c r="B122" s="14" t="s">
        <v>700</v>
      </c>
      <c r="C122" s="54" t="s">
        <v>701</v>
      </c>
      <c r="D122" s="15"/>
      <c r="E122" s="15"/>
      <c r="F122" s="15">
        <v>-60501.24</v>
      </c>
      <c r="G122" s="15">
        <v>0</v>
      </c>
      <c r="H122" s="90">
        <f t="shared" si="48"/>
        <v>-60501.24</v>
      </c>
      <c r="I122" s="103" t="str">
        <f t="shared" si="49"/>
        <v>N.M.</v>
      </c>
      <c r="J122" s="104"/>
      <c r="K122" s="15">
        <v>0</v>
      </c>
      <c r="L122" s="15">
        <v>0</v>
      </c>
      <c r="M122" s="90">
        <f t="shared" si="50"/>
        <v>0</v>
      </c>
      <c r="N122" s="103">
        <f t="shared" si="51"/>
        <v>0</v>
      </c>
      <c r="O122" s="104"/>
      <c r="P122" s="15">
        <v>0</v>
      </c>
      <c r="Q122" s="15">
        <v>0</v>
      </c>
      <c r="R122" s="90">
        <f t="shared" si="52"/>
        <v>0</v>
      </c>
      <c r="S122" s="103">
        <f t="shared" si="53"/>
        <v>0</v>
      </c>
      <c r="T122" s="104"/>
      <c r="U122" s="15">
        <v>0</v>
      </c>
      <c r="V122" s="15">
        <v>0</v>
      </c>
      <c r="W122" s="90">
        <f t="shared" si="54"/>
        <v>0</v>
      </c>
      <c r="X122" s="103">
        <f t="shared" si="55"/>
        <v>0</v>
      </c>
    </row>
    <row r="123" spans="1:24" s="14" customFormat="1" ht="12.75" hidden="1" outlineLevel="2">
      <c r="A123" s="14" t="s">
        <v>702</v>
      </c>
      <c r="B123" s="14" t="s">
        <v>703</v>
      </c>
      <c r="C123" s="54" t="s">
        <v>704</v>
      </c>
      <c r="D123" s="15"/>
      <c r="E123" s="15"/>
      <c r="F123" s="15">
        <v>-1505688.32</v>
      </c>
      <c r="G123" s="15">
        <v>0</v>
      </c>
      <c r="H123" s="90">
        <f t="shared" si="48"/>
        <v>-1505688.32</v>
      </c>
      <c r="I123" s="103" t="str">
        <f t="shared" si="49"/>
        <v>N.M.</v>
      </c>
      <c r="J123" s="104"/>
      <c r="K123" s="15">
        <v>-4147559.79</v>
      </c>
      <c r="L123" s="15">
        <v>0</v>
      </c>
      <c r="M123" s="90">
        <f t="shared" si="50"/>
        <v>-4147559.79</v>
      </c>
      <c r="N123" s="103" t="str">
        <f t="shared" si="51"/>
        <v>N.M.</v>
      </c>
      <c r="O123" s="104"/>
      <c r="P123" s="15">
        <v>-4147559.79</v>
      </c>
      <c r="Q123" s="15">
        <v>0</v>
      </c>
      <c r="R123" s="90">
        <f t="shared" si="52"/>
        <v>-4147559.79</v>
      </c>
      <c r="S123" s="103" t="str">
        <f t="shared" si="53"/>
        <v>N.M.</v>
      </c>
      <c r="T123" s="104"/>
      <c r="U123" s="15">
        <v>-4147559.79</v>
      </c>
      <c r="V123" s="15">
        <v>0</v>
      </c>
      <c r="W123" s="90">
        <f t="shared" si="54"/>
        <v>-4147559.79</v>
      </c>
      <c r="X123" s="103" t="str">
        <f t="shared" si="55"/>
        <v>N.M.</v>
      </c>
    </row>
    <row r="124" spans="1:24" s="14" customFormat="1" ht="12.75" hidden="1" outlineLevel="2">
      <c r="A124" s="14" t="s">
        <v>705</v>
      </c>
      <c r="B124" s="14" t="s">
        <v>706</v>
      </c>
      <c r="C124" s="54" t="s">
        <v>707</v>
      </c>
      <c r="D124" s="15"/>
      <c r="E124" s="15"/>
      <c r="F124" s="15">
        <v>60501.24</v>
      </c>
      <c r="G124" s="15">
        <v>0</v>
      </c>
      <c r="H124" s="90">
        <f t="shared" si="48"/>
        <v>60501.24</v>
      </c>
      <c r="I124" s="103" t="str">
        <f t="shared" si="49"/>
        <v>N.M.</v>
      </c>
      <c r="J124" s="104"/>
      <c r="K124" s="15">
        <v>0</v>
      </c>
      <c r="L124" s="15">
        <v>0</v>
      </c>
      <c r="M124" s="90">
        <f t="shared" si="50"/>
        <v>0</v>
      </c>
      <c r="N124" s="103">
        <f t="shared" si="51"/>
        <v>0</v>
      </c>
      <c r="O124" s="104"/>
      <c r="P124" s="15">
        <v>0</v>
      </c>
      <c r="Q124" s="15">
        <v>0</v>
      </c>
      <c r="R124" s="90">
        <f t="shared" si="52"/>
        <v>0</v>
      </c>
      <c r="S124" s="103">
        <f t="shared" si="53"/>
        <v>0</v>
      </c>
      <c r="T124" s="104"/>
      <c r="U124" s="15">
        <v>0</v>
      </c>
      <c r="V124" s="15">
        <v>0</v>
      </c>
      <c r="W124" s="90">
        <f t="shared" si="54"/>
        <v>0</v>
      </c>
      <c r="X124" s="103">
        <f t="shared" si="55"/>
        <v>0</v>
      </c>
    </row>
    <row r="125" spans="1:24" s="14" customFormat="1" ht="12.75" hidden="1" outlineLevel="2">
      <c r="A125" s="14" t="s">
        <v>708</v>
      </c>
      <c r="B125" s="14" t="s">
        <v>709</v>
      </c>
      <c r="C125" s="54" t="s">
        <v>710</v>
      </c>
      <c r="D125" s="15"/>
      <c r="E125" s="15"/>
      <c r="F125" s="15">
        <v>57673.03</v>
      </c>
      <c r="G125" s="15">
        <v>0</v>
      </c>
      <c r="H125" s="90">
        <f t="shared" si="48"/>
        <v>57673.03</v>
      </c>
      <c r="I125" s="103" t="str">
        <f t="shared" si="49"/>
        <v>N.M.</v>
      </c>
      <c r="J125" s="104"/>
      <c r="K125" s="15">
        <v>57673.03</v>
      </c>
      <c r="L125" s="15">
        <v>0</v>
      </c>
      <c r="M125" s="90">
        <f t="shared" si="50"/>
        <v>57673.03</v>
      </c>
      <c r="N125" s="103" t="str">
        <f t="shared" si="51"/>
        <v>N.M.</v>
      </c>
      <c r="O125" s="104"/>
      <c r="P125" s="15">
        <v>57673.03</v>
      </c>
      <c r="Q125" s="15">
        <v>0</v>
      </c>
      <c r="R125" s="90">
        <f t="shared" si="52"/>
        <v>57673.03</v>
      </c>
      <c r="S125" s="103" t="str">
        <f t="shared" si="53"/>
        <v>N.M.</v>
      </c>
      <c r="T125" s="104"/>
      <c r="U125" s="15">
        <v>57673.03</v>
      </c>
      <c r="V125" s="15">
        <v>0</v>
      </c>
      <c r="W125" s="90">
        <f t="shared" si="54"/>
        <v>57673.03</v>
      </c>
      <c r="X125" s="103" t="str">
        <f t="shared" si="55"/>
        <v>N.M.</v>
      </c>
    </row>
    <row r="126" spans="1:24" s="14" customFormat="1" ht="12.75" hidden="1" outlineLevel="2">
      <c r="A126" s="14" t="s">
        <v>711</v>
      </c>
      <c r="B126" s="14" t="s">
        <v>712</v>
      </c>
      <c r="C126" s="54" t="s">
        <v>713</v>
      </c>
      <c r="D126" s="15"/>
      <c r="E126" s="15"/>
      <c r="F126" s="15">
        <v>-48892</v>
      </c>
      <c r="G126" s="15">
        <v>0</v>
      </c>
      <c r="H126" s="90">
        <f t="shared" si="48"/>
        <v>-48892</v>
      </c>
      <c r="I126" s="103" t="str">
        <f t="shared" si="49"/>
        <v>N.M.</v>
      </c>
      <c r="J126" s="104"/>
      <c r="K126" s="15">
        <v>-48892</v>
      </c>
      <c r="L126" s="15">
        <v>0</v>
      </c>
      <c r="M126" s="90">
        <f t="shared" si="50"/>
        <v>-48892</v>
      </c>
      <c r="N126" s="103" t="str">
        <f t="shared" si="51"/>
        <v>N.M.</v>
      </c>
      <c r="O126" s="104"/>
      <c r="P126" s="15">
        <v>-48892</v>
      </c>
      <c r="Q126" s="15">
        <v>0</v>
      </c>
      <c r="R126" s="90">
        <f t="shared" si="52"/>
        <v>-48892</v>
      </c>
      <c r="S126" s="103" t="str">
        <f t="shared" si="53"/>
        <v>N.M.</v>
      </c>
      <c r="T126" s="104"/>
      <c r="U126" s="15">
        <v>-48892</v>
      </c>
      <c r="V126" s="15">
        <v>0</v>
      </c>
      <c r="W126" s="90">
        <f t="shared" si="54"/>
        <v>-48892</v>
      </c>
      <c r="X126" s="103" t="str">
        <f t="shared" si="55"/>
        <v>N.M.</v>
      </c>
    </row>
    <row r="127" spans="1:24" ht="12.75" hidden="1" outlineLevel="1">
      <c r="A127" s="1" t="s">
        <v>319</v>
      </c>
      <c r="B127" s="9" t="s">
        <v>290</v>
      </c>
      <c r="C127" s="63" t="s">
        <v>297</v>
      </c>
      <c r="D127" s="28"/>
      <c r="E127" s="28"/>
      <c r="F127" s="125">
        <v>240591.33000000007</v>
      </c>
      <c r="G127" s="125">
        <v>0</v>
      </c>
      <c r="H127" s="128">
        <f>+F127-G127</f>
        <v>240591.33000000007</v>
      </c>
      <c r="I127" s="96" t="str">
        <f>IF(G127&lt;0,IF(H127=0,0,IF(OR(G127=0,F127=0),"N.M.",IF(ABS(H127/G127)&gt;=10,"N.M.",H127/(-G127)))),IF(H127=0,0,IF(OR(G127=0,F127=0),"N.M.",IF(ABS(H127/G127)&gt;=10,"N.M.",H127/G127))))</f>
        <v>N.M.</v>
      </c>
      <c r="K127" s="125">
        <v>737061.0799999998</v>
      </c>
      <c r="L127" s="125">
        <v>0</v>
      </c>
      <c r="M127" s="128">
        <f>+K127-L127</f>
        <v>737061.0799999998</v>
      </c>
      <c r="N127" s="96" t="str">
        <f>IF(L127&lt;0,IF(M127=0,0,IF(OR(L127=0,K127=0),"N.M.",IF(ABS(M127/L127)&gt;=10,"N.M.",M127/(-L127)))),IF(M127=0,0,IF(OR(L127=0,K127=0),"N.M.",IF(ABS(M127/L127)&gt;=10,"N.M.",M127/L127))))</f>
        <v>N.M.</v>
      </c>
      <c r="P127" s="125">
        <v>737061.0799999998</v>
      </c>
      <c r="Q127" s="125">
        <v>0</v>
      </c>
      <c r="R127" s="128">
        <f>+P127-Q127</f>
        <v>737061.0799999998</v>
      </c>
      <c r="S127" s="96" t="str">
        <f>IF(Q127&lt;0,IF(R127=0,0,IF(OR(Q127=0,P127=0),"N.M.",IF(ABS(R127/Q127)&gt;=10,"N.M.",R127/(-Q127)))),IF(R127=0,0,IF(OR(Q127=0,P127=0),"N.M.",IF(ABS(R127/Q127)&gt;=10,"N.M.",R127/Q127))))</f>
        <v>N.M.</v>
      </c>
      <c r="U127" s="125">
        <v>737061.0799999998</v>
      </c>
      <c r="V127" s="125">
        <v>0</v>
      </c>
      <c r="W127" s="128">
        <f>+U127-V127</f>
        <v>737061.0799999998</v>
      </c>
      <c r="X127" s="96" t="str">
        <f>IF(V127&lt;0,IF(W127=0,0,IF(OR(V127=0,U127=0),"N.M.",IF(ABS(W127/V127)&gt;=10,"N.M.",W127/(-V127)))),IF(W127=0,0,IF(OR(V127=0,U127=0),"N.M.",IF(ABS(W127/V127)&gt;=10,"N.M.",W127/V127))))</f>
        <v>N.M.</v>
      </c>
    </row>
    <row r="128" spans="1:24" s="12" customFormat="1" ht="12.75" collapsed="1">
      <c r="A128" s="13" t="s">
        <v>328</v>
      </c>
      <c r="C128" s="80" t="s">
        <v>295</v>
      </c>
      <c r="D128" s="65"/>
      <c r="E128" s="65"/>
      <c r="F128" s="34">
        <v>1541580.4500000002</v>
      </c>
      <c r="G128" s="34">
        <v>599106.31</v>
      </c>
      <c r="H128" s="29">
        <f>+F128-G128</f>
        <v>942474.1400000001</v>
      </c>
      <c r="I128" s="98">
        <f>IF(G128&lt;0,IF(H128=0,0,IF(OR(G128=0,F128=0),"N.M.",IF(ABS(H128/G128)&gt;=10,"N.M.",H128/(-G128)))),IF(H128=0,0,IF(OR(G128=0,F128=0),"N.M.",IF(ABS(H128/G128)&gt;=10,"N.M.",H128/G128))))</f>
        <v>1.5731333892978026</v>
      </c>
      <c r="J128" s="112" t="s">
        <v>288</v>
      </c>
      <c r="K128" s="34">
        <v>10016638.925</v>
      </c>
      <c r="L128" s="34">
        <v>8970597.407</v>
      </c>
      <c r="M128" s="29">
        <f>+K128-L128</f>
        <v>1046041.5180000011</v>
      </c>
      <c r="N128" s="98">
        <f>IF(L128&lt;0,IF(M128=0,0,IF(OR(L128=0,K128=0),"N.M.",IF(ABS(M128/L128)&gt;=10,"N.M.",M128/(-L128)))),IF(M128=0,0,IF(OR(L128=0,K128=0),"N.M.",IF(ABS(M128/L128)&gt;=10,"N.M.",M128/L128))))</f>
        <v>0.11660778770249422</v>
      </c>
      <c r="O128" s="112"/>
      <c r="P128" s="34">
        <v>3732032.21</v>
      </c>
      <c r="Q128" s="34">
        <v>1659012.1</v>
      </c>
      <c r="R128" s="29">
        <f>+P128-Q128</f>
        <v>2073020.1099999999</v>
      </c>
      <c r="S128" s="98">
        <f>IF(Q128&lt;0,IF(R128=0,0,IF(OR(Q128=0,P128=0),"N.M.",IF(ABS(R128/Q128)&gt;=10,"N.M.",R128/(-Q128)))),IF(R128=0,0,IF(OR(Q128=0,P128=0),"N.M.",IF(ABS(R128/Q128)&gt;=10,"N.M.",R128/Q128))))</f>
        <v>1.2495509285315036</v>
      </c>
      <c r="T128" s="112"/>
      <c r="U128" s="34">
        <v>10016638.925</v>
      </c>
      <c r="V128" s="34">
        <v>8970597.407</v>
      </c>
      <c r="W128" s="29">
        <f>+U128-V128</f>
        <v>1046041.5180000011</v>
      </c>
      <c r="X128" s="98">
        <f>IF(V128&lt;0,IF(W128=0,0,IF(OR(V128=0,U128=0),"N.M.",IF(ABS(W128/V128)&gt;=10,"N.M.",W128/(-V128)))),IF(W128=0,0,IF(OR(V128=0,U128=0),"N.M.",IF(ABS(W128/V128)&gt;=10,"N.M.",W128/V128))))</f>
        <v>0.11660778770249422</v>
      </c>
    </row>
    <row r="129" spans="1:24" ht="0.75" customHeight="1" hidden="1" outlineLevel="1">
      <c r="A129" s="1"/>
      <c r="C129" s="53"/>
      <c r="D129" s="28"/>
      <c r="E129" s="28"/>
      <c r="F129" s="17"/>
      <c r="G129" s="17"/>
      <c r="I129" s="95"/>
      <c r="K129" s="17"/>
      <c r="L129" s="17"/>
      <c r="N129" s="95"/>
      <c r="P129" s="17"/>
      <c r="Q129" s="17"/>
      <c r="S129" s="95"/>
      <c r="U129" s="17"/>
      <c r="V129" s="17"/>
      <c r="X129" s="95"/>
    </row>
    <row r="130" spans="1:24" s="14" customFormat="1" ht="12.75" hidden="1" outlineLevel="2">
      <c r="A130" s="14" t="s">
        <v>714</v>
      </c>
      <c r="B130" s="14" t="s">
        <v>715</v>
      </c>
      <c r="C130" s="54" t="s">
        <v>716</v>
      </c>
      <c r="D130" s="15"/>
      <c r="E130" s="15"/>
      <c r="F130" s="15">
        <v>380714.17</v>
      </c>
      <c r="G130" s="15">
        <v>317900.76</v>
      </c>
      <c r="H130" s="90">
        <f aca="true" t="shared" si="56" ref="H130:H135">+F130-G130</f>
        <v>62813.409999999974</v>
      </c>
      <c r="I130" s="103">
        <f aca="true" t="shared" si="57" ref="I130:I135">IF(G130&lt;0,IF(H130=0,0,IF(OR(G130=0,F130=0),"N.M.",IF(ABS(H130/G130)&gt;=10,"N.M.",H130/(-G130)))),IF(H130=0,0,IF(OR(G130=0,F130=0),"N.M.",IF(ABS(H130/G130)&gt;=10,"N.M.",H130/G130))))</f>
        <v>0.1975881089431808</v>
      </c>
      <c r="J130" s="104"/>
      <c r="K130" s="15">
        <v>4214295.04</v>
      </c>
      <c r="L130" s="15">
        <v>4270659.12</v>
      </c>
      <c r="M130" s="90">
        <f aca="true" t="shared" si="58" ref="M130:M135">+K130-L130</f>
        <v>-56364.080000000075</v>
      </c>
      <c r="N130" s="103">
        <f aca="true" t="shared" si="59" ref="N130:N135">IF(L130&lt;0,IF(M130=0,0,IF(OR(L130=0,K130=0),"N.M.",IF(ABS(M130/L130)&gt;=10,"N.M.",M130/(-L130)))),IF(M130=0,0,IF(OR(L130=0,K130=0),"N.M.",IF(ABS(M130/L130)&gt;=10,"N.M.",M130/L130))))</f>
        <v>-0.013197981486286377</v>
      </c>
      <c r="O130" s="104"/>
      <c r="P130" s="15">
        <v>1135541.87</v>
      </c>
      <c r="Q130" s="15">
        <v>963165.34</v>
      </c>
      <c r="R130" s="90">
        <f aca="true" t="shared" si="60" ref="R130:R135">+P130-Q130</f>
        <v>172376.53000000014</v>
      </c>
      <c r="S130" s="103">
        <f aca="true" t="shared" si="61" ref="S130:S135">IF(Q130&lt;0,IF(R130=0,0,IF(OR(Q130=0,P130=0),"N.M.",IF(ABS(R130/Q130)&gt;=10,"N.M.",R130/(-Q130)))),IF(R130=0,0,IF(OR(Q130=0,P130=0),"N.M.",IF(ABS(R130/Q130)&gt;=10,"N.M.",R130/Q130))))</f>
        <v>0.1789687843210805</v>
      </c>
      <c r="T130" s="104"/>
      <c r="U130" s="15">
        <v>4214295.04</v>
      </c>
      <c r="V130" s="15">
        <v>4270659.12</v>
      </c>
      <c r="W130" s="90">
        <f aca="true" t="shared" si="62" ref="W130:W135">+U130-V130</f>
        <v>-56364.080000000075</v>
      </c>
      <c r="X130" s="103">
        <f aca="true" t="shared" si="63" ref="X130:X135">IF(V130&lt;0,IF(W130=0,0,IF(OR(V130=0,U130=0),"N.M.",IF(ABS(W130/V130)&gt;=10,"N.M.",W130/(-V130)))),IF(W130=0,0,IF(OR(V130=0,U130=0),"N.M.",IF(ABS(W130/V130)&gt;=10,"N.M.",W130/V130))))</f>
        <v>-0.013197981486286377</v>
      </c>
    </row>
    <row r="131" spans="1:24" s="14" customFormat="1" ht="12.75" hidden="1" outlineLevel="2">
      <c r="A131" s="14" t="s">
        <v>717</v>
      </c>
      <c r="B131" s="14" t="s">
        <v>718</v>
      </c>
      <c r="C131" s="54" t="s">
        <v>719</v>
      </c>
      <c r="D131" s="15"/>
      <c r="E131" s="15"/>
      <c r="F131" s="15">
        <v>13726.93</v>
      </c>
      <c r="G131" s="15">
        <v>14108.93</v>
      </c>
      <c r="H131" s="90">
        <f t="shared" si="56"/>
        <v>-382</v>
      </c>
      <c r="I131" s="103">
        <f t="shared" si="57"/>
        <v>-0.027075051049229106</v>
      </c>
      <c r="J131" s="104"/>
      <c r="K131" s="15">
        <v>138055.7</v>
      </c>
      <c r="L131" s="15">
        <v>83131.67</v>
      </c>
      <c r="M131" s="90">
        <f t="shared" si="58"/>
        <v>54924.03000000001</v>
      </c>
      <c r="N131" s="103">
        <f t="shared" si="59"/>
        <v>0.6606871965882559</v>
      </c>
      <c r="O131" s="104"/>
      <c r="P131" s="15">
        <v>83170.09</v>
      </c>
      <c r="Q131" s="15">
        <v>31605.45</v>
      </c>
      <c r="R131" s="90">
        <f t="shared" si="60"/>
        <v>51564.64</v>
      </c>
      <c r="S131" s="103">
        <f t="shared" si="61"/>
        <v>1.631511021042257</v>
      </c>
      <c r="T131" s="104"/>
      <c r="U131" s="15">
        <v>138055.7</v>
      </c>
      <c r="V131" s="15">
        <v>83131.67</v>
      </c>
      <c r="W131" s="90">
        <f t="shared" si="62"/>
        <v>54924.03000000001</v>
      </c>
      <c r="X131" s="103">
        <f t="shared" si="63"/>
        <v>0.6606871965882559</v>
      </c>
    </row>
    <row r="132" spans="1:24" ht="12.75" hidden="1" outlineLevel="1">
      <c r="A132" s="1" t="s">
        <v>320</v>
      </c>
      <c r="B132" s="9" t="s">
        <v>291</v>
      </c>
      <c r="C132" s="62" t="s">
        <v>382</v>
      </c>
      <c r="D132" s="28"/>
      <c r="E132" s="28"/>
      <c r="F132" s="17">
        <v>394441.1</v>
      </c>
      <c r="G132" s="17">
        <v>332009.69</v>
      </c>
      <c r="H132" s="35">
        <f t="shared" si="56"/>
        <v>62431.409999999974</v>
      </c>
      <c r="I132" s="95">
        <f t="shared" si="57"/>
        <v>0.1880409273596803</v>
      </c>
      <c r="K132" s="17">
        <v>4352350.74</v>
      </c>
      <c r="L132" s="17">
        <v>4353790.79</v>
      </c>
      <c r="M132" s="35">
        <f t="shared" si="58"/>
        <v>-1440.0499999998137</v>
      </c>
      <c r="N132" s="95">
        <f t="shared" si="59"/>
        <v>-0.00033075773950999</v>
      </c>
      <c r="P132" s="17">
        <v>1218711.9600000002</v>
      </c>
      <c r="Q132" s="17">
        <v>994770.7899999999</v>
      </c>
      <c r="R132" s="35">
        <f t="shared" si="60"/>
        <v>223941.17000000027</v>
      </c>
      <c r="S132" s="95">
        <f t="shared" si="61"/>
        <v>0.2251183611854951</v>
      </c>
      <c r="U132" s="17">
        <v>4352350.74</v>
      </c>
      <c r="V132" s="17">
        <v>4353790.79</v>
      </c>
      <c r="W132" s="35">
        <f t="shared" si="62"/>
        <v>-1440.0499999998137</v>
      </c>
      <c r="X132" s="95">
        <f t="shared" si="63"/>
        <v>-0.00033075773950999</v>
      </c>
    </row>
    <row r="133" spans="1:24" s="14" customFormat="1" ht="12.75" hidden="1" outlineLevel="2">
      <c r="A133" s="14" t="s">
        <v>720</v>
      </c>
      <c r="B133" s="14" t="s">
        <v>721</v>
      </c>
      <c r="C133" s="54" t="s">
        <v>722</v>
      </c>
      <c r="D133" s="15"/>
      <c r="E133" s="15"/>
      <c r="F133" s="15">
        <v>20969.789</v>
      </c>
      <c r="G133" s="15">
        <v>20568.21</v>
      </c>
      <c r="H133" s="90">
        <f t="shared" si="56"/>
        <v>401.57900000000154</v>
      </c>
      <c r="I133" s="103">
        <f t="shared" si="57"/>
        <v>0.019524256121461303</v>
      </c>
      <c r="J133" s="104"/>
      <c r="K133" s="15">
        <v>251637.468</v>
      </c>
      <c r="L133" s="15">
        <v>246818.52000000002</v>
      </c>
      <c r="M133" s="90">
        <f t="shared" si="58"/>
        <v>4818.947999999975</v>
      </c>
      <c r="N133" s="103">
        <f t="shared" si="59"/>
        <v>0.019524256121461123</v>
      </c>
      <c r="O133" s="104"/>
      <c r="P133" s="15">
        <v>62909.367</v>
      </c>
      <c r="Q133" s="15">
        <v>61704.630000000005</v>
      </c>
      <c r="R133" s="90">
        <f t="shared" si="60"/>
        <v>1204.7369999999937</v>
      </c>
      <c r="S133" s="103">
        <f t="shared" si="61"/>
        <v>0.019524256121461123</v>
      </c>
      <c r="T133" s="104"/>
      <c r="U133" s="15">
        <v>251637.468</v>
      </c>
      <c r="V133" s="15">
        <v>246818.52000000002</v>
      </c>
      <c r="W133" s="90">
        <f t="shared" si="62"/>
        <v>4818.947999999975</v>
      </c>
      <c r="X133" s="103">
        <f t="shared" si="63"/>
        <v>0.019524256121461123</v>
      </c>
    </row>
    <row r="134" spans="1:24" ht="12.75" hidden="1" outlineLevel="1">
      <c r="A134" s="1" t="s">
        <v>321</v>
      </c>
      <c r="B134" s="9" t="s">
        <v>290</v>
      </c>
      <c r="C134" s="63" t="s">
        <v>383</v>
      </c>
      <c r="D134" s="28"/>
      <c r="E134" s="28"/>
      <c r="F134" s="125">
        <v>20969.789</v>
      </c>
      <c r="G134" s="125">
        <v>20568.21</v>
      </c>
      <c r="H134" s="128">
        <f t="shared" si="56"/>
        <v>401.57900000000154</v>
      </c>
      <c r="I134" s="96">
        <f t="shared" si="57"/>
        <v>0.019524256121461303</v>
      </c>
      <c r="K134" s="125">
        <v>251637.468</v>
      </c>
      <c r="L134" s="125">
        <v>246818.52000000002</v>
      </c>
      <c r="M134" s="128">
        <f t="shared" si="58"/>
        <v>4818.947999999975</v>
      </c>
      <c r="N134" s="96">
        <f t="shared" si="59"/>
        <v>0.019524256121461123</v>
      </c>
      <c r="P134" s="125">
        <v>62909.367</v>
      </c>
      <c r="Q134" s="125">
        <v>61704.630000000005</v>
      </c>
      <c r="R134" s="128">
        <f t="shared" si="60"/>
        <v>1204.7369999999937</v>
      </c>
      <c r="S134" s="96">
        <f t="shared" si="61"/>
        <v>0.019524256121461123</v>
      </c>
      <c r="U134" s="125">
        <v>251637.468</v>
      </c>
      <c r="V134" s="125">
        <v>246818.52000000002</v>
      </c>
      <c r="W134" s="128">
        <f t="shared" si="62"/>
        <v>4818.947999999975</v>
      </c>
      <c r="X134" s="96">
        <f t="shared" si="63"/>
        <v>0.019524256121461123</v>
      </c>
    </row>
    <row r="135" spans="1:24" s="12" customFormat="1" ht="12.75" collapsed="1">
      <c r="A135" s="13" t="s">
        <v>329</v>
      </c>
      <c r="C135" s="80" t="s">
        <v>298</v>
      </c>
      <c r="D135" s="65"/>
      <c r="E135" s="65"/>
      <c r="F135" s="34">
        <v>415410.889</v>
      </c>
      <c r="G135" s="34">
        <v>352577.9</v>
      </c>
      <c r="H135" s="29">
        <f t="shared" si="56"/>
        <v>62832.989</v>
      </c>
      <c r="I135" s="98">
        <f t="shared" si="57"/>
        <v>0.17821023098725133</v>
      </c>
      <c r="J135" s="112" t="s">
        <v>288</v>
      </c>
      <c r="K135" s="34">
        <v>4603988.208000001</v>
      </c>
      <c r="L135" s="34">
        <v>4600609.3100000005</v>
      </c>
      <c r="M135" s="29">
        <f t="shared" si="58"/>
        <v>3378.8980000000447</v>
      </c>
      <c r="N135" s="98">
        <f t="shared" si="59"/>
        <v>0.0007344457597509066</v>
      </c>
      <c r="O135" s="112"/>
      <c r="P135" s="34">
        <v>1281621.327</v>
      </c>
      <c r="Q135" s="34">
        <v>1056475.42</v>
      </c>
      <c r="R135" s="29">
        <f t="shared" si="60"/>
        <v>225145.90700000012</v>
      </c>
      <c r="S135" s="98">
        <f t="shared" si="61"/>
        <v>0.21311040724449618</v>
      </c>
      <c r="T135" s="112"/>
      <c r="U135" s="34">
        <v>4603988.208000001</v>
      </c>
      <c r="V135" s="34">
        <v>4600609.3100000005</v>
      </c>
      <c r="W135" s="29">
        <f t="shared" si="62"/>
        <v>3378.8980000000447</v>
      </c>
      <c r="X135" s="98">
        <f t="shared" si="63"/>
        <v>0.0007344457597509066</v>
      </c>
    </row>
    <row r="136" spans="1:24" ht="0.75" customHeight="1" hidden="1" outlineLevel="1">
      <c r="A136" s="1"/>
      <c r="C136" s="53"/>
      <c r="D136" s="28"/>
      <c r="E136" s="28"/>
      <c r="F136" s="17"/>
      <c r="G136" s="17"/>
      <c r="I136" s="95"/>
      <c r="K136" s="17"/>
      <c r="L136" s="17"/>
      <c r="N136" s="95"/>
      <c r="P136" s="17"/>
      <c r="Q136" s="17"/>
      <c r="S136" s="95"/>
      <c r="U136" s="17"/>
      <c r="V136" s="17"/>
      <c r="X136" s="95"/>
    </row>
    <row r="137" spans="1:24" s="14" customFormat="1" ht="12.75" hidden="1" outlineLevel="2">
      <c r="A137" s="14" t="s">
        <v>723</v>
      </c>
      <c r="B137" s="14" t="s">
        <v>724</v>
      </c>
      <c r="C137" s="54" t="s">
        <v>725</v>
      </c>
      <c r="D137" s="15"/>
      <c r="E137" s="15"/>
      <c r="F137" s="15">
        <v>176212.28</v>
      </c>
      <c r="G137" s="15">
        <v>157881.38</v>
      </c>
      <c r="H137" s="90">
        <f>+F137-G137</f>
        <v>18330.899999999994</v>
      </c>
      <c r="I137" s="103">
        <f>IF(G137&lt;0,IF(H137=0,0,IF(OR(G137=0,F137=0),"N.M.",IF(ABS(H137/G137)&gt;=10,"N.M.",H137/(-G137)))),IF(H137=0,0,IF(OR(G137=0,F137=0),"N.M.",IF(ABS(H137/G137)&gt;=10,"N.M.",H137/G137))))</f>
        <v>0.11610552175310346</v>
      </c>
      <c r="J137" s="104"/>
      <c r="K137" s="15">
        <v>1873780.51</v>
      </c>
      <c r="L137" s="15">
        <v>1780497.8</v>
      </c>
      <c r="M137" s="90">
        <f>+K137-L137</f>
        <v>93282.70999999996</v>
      </c>
      <c r="N137" s="103">
        <f>IF(L137&lt;0,IF(M137=0,0,IF(OR(L137=0,K137=0),"N.M.",IF(ABS(M137/L137)&gt;=10,"N.M.",M137/(-L137)))),IF(M137=0,0,IF(OR(L137=0,K137=0),"N.M.",IF(ABS(M137/L137)&gt;=10,"N.M.",M137/L137))))</f>
        <v>0.05239136493176232</v>
      </c>
      <c r="O137" s="104"/>
      <c r="P137" s="15">
        <v>408006.13</v>
      </c>
      <c r="Q137" s="15">
        <v>375043.26</v>
      </c>
      <c r="R137" s="90">
        <f>+P137-Q137</f>
        <v>32962.869999999995</v>
      </c>
      <c r="S137" s="103">
        <f>IF(Q137&lt;0,IF(R137=0,0,IF(OR(Q137=0,P137=0),"N.M.",IF(ABS(R137/Q137)&gt;=10,"N.M.",R137/(-Q137)))),IF(R137=0,0,IF(OR(Q137=0,P137=0),"N.M.",IF(ABS(R137/Q137)&gt;=10,"N.M.",R137/Q137))))</f>
        <v>0.08789084757849</v>
      </c>
      <c r="T137" s="104"/>
      <c r="U137" s="15">
        <v>1873780.51</v>
      </c>
      <c r="V137" s="15">
        <v>1780497.8</v>
      </c>
      <c r="W137" s="90">
        <f>+U137-V137</f>
        <v>93282.70999999996</v>
      </c>
      <c r="X137" s="103">
        <f>IF(V137&lt;0,IF(W137=0,0,IF(OR(V137=0,U137=0),"N.M.",IF(ABS(W137/V137)&gt;=10,"N.M.",W137/(-V137)))),IF(W137=0,0,IF(OR(V137=0,U137=0),"N.M.",IF(ABS(W137/V137)&gt;=10,"N.M.",W137/V137))))</f>
        <v>0.05239136493176232</v>
      </c>
    </row>
    <row r="138" spans="1:24" s="14" customFormat="1" ht="12.75" hidden="1" outlineLevel="2">
      <c r="A138" s="14" t="s">
        <v>726</v>
      </c>
      <c r="B138" s="14" t="s">
        <v>727</v>
      </c>
      <c r="C138" s="54" t="s">
        <v>728</v>
      </c>
      <c r="D138" s="15"/>
      <c r="E138" s="15"/>
      <c r="F138" s="15">
        <v>14541.69</v>
      </c>
      <c r="G138" s="15">
        <v>20060.68</v>
      </c>
      <c r="H138" s="90">
        <f>+F138-G138</f>
        <v>-5518.99</v>
      </c>
      <c r="I138" s="103">
        <f>IF(G138&lt;0,IF(H138=0,0,IF(OR(G138=0,F138=0),"N.M.",IF(ABS(H138/G138)&gt;=10,"N.M.",H138/(-G138)))),IF(H138=0,0,IF(OR(G138=0,F138=0),"N.M.",IF(ABS(H138/G138)&gt;=10,"N.M.",H138/G138))))</f>
        <v>-0.27511480169166747</v>
      </c>
      <c r="J138" s="104"/>
      <c r="K138" s="15">
        <v>376680.64</v>
      </c>
      <c r="L138" s="15">
        <v>398912.5</v>
      </c>
      <c r="M138" s="90">
        <f>+K138-L138</f>
        <v>-22231.859999999986</v>
      </c>
      <c r="N138" s="103">
        <f>IF(L138&lt;0,IF(M138=0,0,IF(OR(L138=0,K138=0),"N.M.",IF(ABS(M138/L138)&gt;=10,"N.M.",M138/(-L138)))),IF(M138=0,0,IF(OR(L138=0,K138=0),"N.M.",IF(ABS(M138/L138)&gt;=10,"N.M.",M138/L138))))</f>
        <v>-0.055731169116034186</v>
      </c>
      <c r="O138" s="104"/>
      <c r="P138" s="15">
        <v>88298.87</v>
      </c>
      <c r="Q138" s="15">
        <v>83192.3</v>
      </c>
      <c r="R138" s="90">
        <f>+P138-Q138</f>
        <v>5106.569999999992</v>
      </c>
      <c r="S138" s="103">
        <f>IF(Q138&lt;0,IF(R138=0,0,IF(OR(Q138=0,P138=0),"N.M.",IF(ABS(R138/Q138)&gt;=10,"N.M.",R138/(-Q138)))),IF(R138=0,0,IF(OR(Q138=0,P138=0),"N.M.",IF(ABS(R138/Q138)&gt;=10,"N.M.",R138/Q138))))</f>
        <v>0.06138272412230449</v>
      </c>
      <c r="T138" s="104"/>
      <c r="U138" s="15">
        <v>376680.64</v>
      </c>
      <c r="V138" s="15">
        <v>398912.5</v>
      </c>
      <c r="W138" s="90">
        <f>+U138-V138</f>
        <v>-22231.859999999986</v>
      </c>
      <c r="X138" s="103">
        <f>IF(V138&lt;0,IF(W138=0,0,IF(OR(V138=0,U138=0),"N.M.",IF(ABS(W138/V138)&gt;=10,"N.M.",W138/(-V138)))),IF(W138=0,0,IF(OR(V138=0,U138=0),"N.M.",IF(ABS(W138/V138)&gt;=10,"N.M.",W138/V138))))</f>
        <v>-0.055731169116034186</v>
      </c>
    </row>
    <row r="139" spans="1:24" ht="12.75" hidden="1" outlineLevel="1">
      <c r="A139" s="9" t="s">
        <v>322</v>
      </c>
      <c r="B139" s="9" t="s">
        <v>291</v>
      </c>
      <c r="C139" s="62" t="s">
        <v>299</v>
      </c>
      <c r="D139" s="28"/>
      <c r="E139" s="28"/>
      <c r="F139" s="17">
        <v>190753.97</v>
      </c>
      <c r="G139" s="17">
        <v>177942.06</v>
      </c>
      <c r="H139" s="35">
        <f>+F139-G139</f>
        <v>12811.910000000003</v>
      </c>
      <c r="I139" s="95">
        <f>IF(G139&lt;0,IF(H139=0,0,IF(OR(G139=0,F139=0),"N.M.",IF(ABS(H139/G139)&gt;=10,"N.M.",H139/(-G139)))),IF(H139=0,0,IF(OR(G139=0,F139=0),"N.M.",IF(ABS(H139/G139)&gt;=10,"N.M.",H139/G139))))</f>
        <v>0.07200045902582</v>
      </c>
      <c r="K139" s="17">
        <v>2250461.15</v>
      </c>
      <c r="L139" s="17">
        <v>2179410.3</v>
      </c>
      <c r="M139" s="35">
        <f>+K139-L139</f>
        <v>71050.8500000001</v>
      </c>
      <c r="N139" s="95">
        <f>IF(L139&lt;0,IF(M139=0,0,IF(OR(L139=0,K139=0),"N.M.",IF(ABS(M139/L139)&gt;=10,"N.M.",M139/(-L139)))),IF(M139=0,0,IF(OR(L139=0,K139=0),"N.M.",IF(ABS(M139/L139)&gt;=10,"N.M.",M139/L139))))</f>
        <v>0.032600951734512815</v>
      </c>
      <c r="P139" s="17">
        <v>496305</v>
      </c>
      <c r="Q139" s="17">
        <v>458235.56</v>
      </c>
      <c r="R139" s="35">
        <f>+P139-Q139</f>
        <v>38069.44</v>
      </c>
      <c r="S139" s="95">
        <f>IF(Q139&lt;0,IF(R139=0,0,IF(OR(Q139=0,P139=0),"N.M.",IF(ABS(R139/Q139)&gt;=10,"N.M.",R139/(-Q139)))),IF(R139=0,0,IF(OR(Q139=0,P139=0),"N.M.",IF(ABS(R139/Q139)&gt;=10,"N.M.",R139/Q139))))</f>
        <v>0.08307831893273408</v>
      </c>
      <c r="U139" s="17">
        <v>2250461.15</v>
      </c>
      <c r="V139" s="17">
        <v>2179410.3</v>
      </c>
      <c r="W139" s="35">
        <f>+U139-V139</f>
        <v>71050.8500000001</v>
      </c>
      <c r="X139" s="95">
        <f>IF(V139&lt;0,IF(W139=0,0,IF(OR(V139=0,U139=0),"N.M.",IF(ABS(W139/V139)&gt;=10,"N.M.",W139/(-V139)))),IF(W139=0,0,IF(OR(V139=0,U139=0),"N.M.",IF(ABS(W139/V139)&gt;=10,"N.M.",W139/V139))))</f>
        <v>0.032600951734512815</v>
      </c>
    </row>
    <row r="140" spans="1:24" ht="12.75" hidden="1" outlineLevel="1">
      <c r="A140" s="9" t="s">
        <v>323</v>
      </c>
      <c r="B140" s="9" t="s">
        <v>290</v>
      </c>
      <c r="C140" s="63" t="s">
        <v>300</v>
      </c>
      <c r="D140" s="28"/>
      <c r="E140" s="28"/>
      <c r="F140" s="125">
        <v>0</v>
      </c>
      <c r="G140" s="125">
        <v>0</v>
      </c>
      <c r="H140" s="128">
        <f>+F140-G140</f>
        <v>0</v>
      </c>
      <c r="I140" s="96">
        <f>IF(G140&lt;0,IF(H140=0,0,IF(OR(G140=0,F140=0),"N.M.",IF(ABS(H140/G140)&gt;=10,"N.M.",H140/(-G140)))),IF(H140=0,0,IF(OR(G140=0,F140=0),"N.M.",IF(ABS(H140/G140)&gt;=10,"N.M.",H140/G140))))</f>
        <v>0</v>
      </c>
      <c r="K140" s="125">
        <v>0</v>
      </c>
      <c r="L140" s="125">
        <v>0</v>
      </c>
      <c r="M140" s="128">
        <f>+K140-L140</f>
        <v>0</v>
      </c>
      <c r="N140" s="96">
        <f>IF(L140&lt;0,IF(M140=0,0,IF(OR(L140=0,K140=0),"N.M.",IF(ABS(M140/L140)&gt;=10,"N.M.",M140/(-L140)))),IF(M140=0,0,IF(OR(L140=0,K140=0),"N.M.",IF(ABS(M140/L140)&gt;=10,"N.M.",M140/L140))))</f>
        <v>0</v>
      </c>
      <c r="P140" s="125">
        <v>0</v>
      </c>
      <c r="Q140" s="125">
        <v>0</v>
      </c>
      <c r="R140" s="128">
        <f>+P140-Q140</f>
        <v>0</v>
      </c>
      <c r="S140" s="96">
        <f>IF(Q140&lt;0,IF(R140=0,0,IF(OR(Q140=0,P140=0),"N.M.",IF(ABS(R140/Q140)&gt;=10,"N.M.",R140/(-Q140)))),IF(R140=0,0,IF(OR(Q140=0,P140=0),"N.M.",IF(ABS(R140/Q140)&gt;=10,"N.M.",R140/Q140))))</f>
        <v>0</v>
      </c>
      <c r="U140" s="125">
        <v>0</v>
      </c>
      <c r="V140" s="125">
        <v>0</v>
      </c>
      <c r="W140" s="128">
        <f>+U140-V140</f>
        <v>0</v>
      </c>
      <c r="X140" s="96">
        <f>IF(V140&lt;0,IF(W140=0,0,IF(OR(V140=0,U140=0),"N.M.",IF(ABS(W140/V140)&gt;=10,"N.M.",W140/(-V140)))),IF(W140=0,0,IF(OR(V140=0,U140=0),"N.M.",IF(ABS(W140/V140)&gt;=10,"N.M.",W140/V140))))</f>
        <v>0</v>
      </c>
    </row>
    <row r="141" spans="1:24" s="12" customFormat="1" ht="12.75" collapsed="1">
      <c r="A141" s="12" t="s">
        <v>330</v>
      </c>
      <c r="C141" s="80" t="s">
        <v>301</v>
      </c>
      <c r="D141" s="65"/>
      <c r="E141" s="65"/>
      <c r="F141" s="34">
        <v>190753.97</v>
      </c>
      <c r="G141" s="34">
        <v>177942.06</v>
      </c>
      <c r="H141" s="29">
        <f>+F141-G141</f>
        <v>12811.910000000003</v>
      </c>
      <c r="I141" s="98">
        <f>IF(G141&lt;0,IF(H141=0,0,IF(OR(G141=0,F141=0),"N.M.",IF(ABS(H141/G141)&gt;=10,"N.M.",H141/(-G141)))),IF(H141=0,0,IF(OR(G141=0,F141=0),"N.M.",IF(ABS(H141/G141)&gt;=10,"N.M.",H141/G141))))</f>
        <v>0.07200045902582</v>
      </c>
      <c r="J141" s="112" t="s">
        <v>288</v>
      </c>
      <c r="K141" s="34">
        <v>2250461.15</v>
      </c>
      <c r="L141" s="34">
        <v>2179410.3</v>
      </c>
      <c r="M141" s="29">
        <f>+K141-L141</f>
        <v>71050.8500000001</v>
      </c>
      <c r="N141" s="98">
        <f>IF(L141&lt;0,IF(M141=0,0,IF(OR(L141=0,K141=0),"N.M.",IF(ABS(M141/L141)&gt;=10,"N.M.",M141/(-L141)))),IF(M141=0,0,IF(OR(L141=0,K141=0),"N.M.",IF(ABS(M141/L141)&gt;=10,"N.M.",M141/L141))))</f>
        <v>0.032600951734512815</v>
      </c>
      <c r="O141" s="112"/>
      <c r="P141" s="34">
        <v>496305</v>
      </c>
      <c r="Q141" s="34">
        <v>458235.56</v>
      </c>
      <c r="R141" s="29">
        <f>+P141-Q141</f>
        <v>38069.44</v>
      </c>
      <c r="S141" s="98">
        <f>IF(Q141&lt;0,IF(R141=0,0,IF(OR(Q141=0,P141=0),"N.M.",IF(ABS(R141/Q141)&gt;=10,"N.M.",R141/(-Q141)))),IF(R141=0,0,IF(OR(Q141=0,P141=0),"N.M.",IF(ABS(R141/Q141)&gt;=10,"N.M.",R141/Q141))))</f>
        <v>0.08307831893273408</v>
      </c>
      <c r="T141" s="112"/>
      <c r="U141" s="34">
        <v>2250461.15</v>
      </c>
      <c r="V141" s="34">
        <v>2179410.3</v>
      </c>
      <c r="W141" s="29">
        <f>+U141-V141</f>
        <v>71050.8500000001</v>
      </c>
      <c r="X141" s="98">
        <f>IF(V141&lt;0,IF(W141=0,0,IF(OR(V141=0,U141=0),"N.M.",IF(ABS(W141/V141)&gt;=10,"N.M.",W141/(-V141)))),IF(W141=0,0,IF(OR(V141=0,U141=0),"N.M.",IF(ABS(W141/V141)&gt;=10,"N.M.",W141/V141))))</f>
        <v>0.032600951734512815</v>
      </c>
    </row>
    <row r="142" spans="3:24" ht="0.75" customHeight="1" hidden="1" outlineLevel="1">
      <c r="C142" s="53"/>
      <c r="D142" s="28"/>
      <c r="E142" s="28"/>
      <c r="F142" s="17"/>
      <c r="G142" s="17"/>
      <c r="I142" s="95"/>
      <c r="J142" s="112"/>
      <c r="K142" s="17"/>
      <c r="L142" s="17"/>
      <c r="N142" s="95"/>
      <c r="O142" s="112"/>
      <c r="P142" s="17"/>
      <c r="Q142" s="17"/>
      <c r="S142" s="95"/>
      <c r="T142" s="112"/>
      <c r="U142" s="17"/>
      <c r="V142" s="17"/>
      <c r="X142" s="95"/>
    </row>
    <row r="143" spans="1:24" s="14" customFormat="1" ht="12.75" hidden="1" outlineLevel="2">
      <c r="A143" s="14" t="s">
        <v>729</v>
      </c>
      <c r="B143" s="14" t="s">
        <v>730</v>
      </c>
      <c r="C143" s="54" t="s">
        <v>731</v>
      </c>
      <c r="D143" s="15"/>
      <c r="E143" s="15"/>
      <c r="F143" s="15">
        <v>1804170.6800000002</v>
      </c>
      <c r="G143" s="15">
        <v>0</v>
      </c>
      <c r="H143" s="90">
        <f>+F143-G143</f>
        <v>1804170.6800000002</v>
      </c>
      <c r="I143" s="103" t="str">
        <f>IF(G143&lt;0,IF(H143=0,0,IF(OR(G143=0,F143=0),"N.M.",IF(ABS(H143/G143)&gt;=10,"N.M.",H143/(-G143)))),IF(H143=0,0,IF(OR(G143=0,F143=0),"N.M.",IF(ABS(H143/G143)&gt;=10,"N.M.",H143/G143))))</f>
        <v>N.M.</v>
      </c>
      <c r="J143" s="104"/>
      <c r="K143" s="15">
        <v>1824264.87</v>
      </c>
      <c r="L143" s="15">
        <v>38629.72</v>
      </c>
      <c r="M143" s="90">
        <f>+K143-L143</f>
        <v>1785635.1500000001</v>
      </c>
      <c r="N143" s="103" t="str">
        <f>IF(L143&lt;0,IF(M143=0,0,IF(OR(L143=0,K143=0),"N.M.",IF(ABS(M143/L143)&gt;=10,"N.M.",M143/(-L143)))),IF(M143=0,0,IF(OR(L143=0,K143=0),"N.M.",IF(ABS(M143/L143)&gt;=10,"N.M.",M143/L143))))</f>
        <v>N.M.</v>
      </c>
      <c r="O143" s="104"/>
      <c r="P143" s="15">
        <v>1804170.6800000002</v>
      </c>
      <c r="Q143" s="15">
        <v>0</v>
      </c>
      <c r="R143" s="90">
        <f>+P143-Q143</f>
        <v>1804170.6800000002</v>
      </c>
      <c r="S143" s="103" t="str">
        <f>IF(Q143&lt;0,IF(R143=0,0,IF(OR(Q143=0,P143=0),"N.M.",IF(ABS(R143/Q143)&gt;=10,"N.M.",R143/(-Q143)))),IF(R143=0,0,IF(OR(Q143=0,P143=0),"N.M.",IF(ABS(R143/Q143)&gt;=10,"N.M.",R143/Q143))))</f>
        <v>N.M.</v>
      </c>
      <c r="T143" s="104"/>
      <c r="U143" s="15">
        <v>1824264.87</v>
      </c>
      <c r="V143" s="15">
        <v>38629.72</v>
      </c>
      <c r="W143" s="90">
        <f>+U143-V143</f>
        <v>1785635.1500000001</v>
      </c>
      <c r="X143" s="103" t="str">
        <f>IF(V143&lt;0,IF(W143=0,0,IF(OR(V143=0,U143=0),"N.M.",IF(ABS(W143/V143)&gt;=10,"N.M.",W143/(-V143)))),IF(W143=0,0,IF(OR(V143=0,U143=0),"N.M.",IF(ABS(W143/V143)&gt;=10,"N.M.",W143/V143))))</f>
        <v>N.M.</v>
      </c>
    </row>
    <row r="144" spans="1:24" s="1" customFormat="1" ht="12.75" hidden="1" outlineLevel="1">
      <c r="A144" s="1" t="s">
        <v>324</v>
      </c>
      <c r="B144" s="9" t="s">
        <v>291</v>
      </c>
      <c r="C144" s="73" t="s">
        <v>386</v>
      </c>
      <c r="D144" s="35"/>
      <c r="E144" s="35"/>
      <c r="F144" s="128">
        <v>1804170.6800000002</v>
      </c>
      <c r="G144" s="128">
        <v>0</v>
      </c>
      <c r="H144" s="128">
        <f>+F144-G144</f>
        <v>1804170.6800000002</v>
      </c>
      <c r="I144" s="96" t="str">
        <f>IF(G144&lt;0,IF(H144=0,0,IF(OR(G144=0,F144=0),"N.M.",IF(ABS(H144/G144)&gt;=10,"N.M.",H144/(-G144)))),IF(H144=0,0,IF(OR(G144=0,F144=0),"N.M.",IF(ABS(H144/G144)&gt;=10,"N.M.",H144/G144))))</f>
        <v>N.M.</v>
      </c>
      <c r="J144" s="114" t="s">
        <v>288</v>
      </c>
      <c r="K144" s="128">
        <v>1824264.87</v>
      </c>
      <c r="L144" s="128">
        <v>38629.72</v>
      </c>
      <c r="M144" s="128">
        <f>+K144-L144</f>
        <v>1785635.1500000001</v>
      </c>
      <c r="N144" s="96" t="str">
        <f>IF(L144&lt;0,IF(M144=0,0,IF(OR(L144=0,K144=0),"N.M.",IF(ABS(M144/L144)&gt;=10,"N.M.",M144/(-L144)))),IF(M144=0,0,IF(OR(L144=0,K144=0),"N.M.",IF(ABS(M144/L144)&gt;=10,"N.M.",M144/L144))))</f>
        <v>N.M.</v>
      </c>
      <c r="O144" s="114"/>
      <c r="P144" s="128">
        <v>1804170.6800000002</v>
      </c>
      <c r="Q144" s="128">
        <v>0</v>
      </c>
      <c r="R144" s="128">
        <f>+P144-Q144</f>
        <v>1804170.6800000002</v>
      </c>
      <c r="S144" s="96" t="str">
        <f>IF(Q144&lt;0,IF(R144=0,0,IF(OR(Q144=0,P144=0),"N.M.",IF(ABS(R144/Q144)&gt;=10,"N.M.",R144/(-Q144)))),IF(R144=0,0,IF(OR(Q144=0,P144=0),"N.M.",IF(ABS(R144/Q144)&gt;=10,"N.M.",R144/Q144))))</f>
        <v>N.M.</v>
      </c>
      <c r="T144" s="114"/>
      <c r="U144" s="128">
        <v>1824264.87</v>
      </c>
      <c r="V144" s="128">
        <v>38629.72</v>
      </c>
      <c r="W144" s="128">
        <f>+U144-V144</f>
        <v>1785635.1500000001</v>
      </c>
      <c r="X144" s="96" t="str">
        <f>IF(V144&lt;0,IF(W144=0,0,IF(OR(V144=0,U144=0),"N.M.",IF(ABS(W144/V144)&gt;=10,"N.M.",W144/(-V144)))),IF(W144=0,0,IF(OR(V144=0,U144=0),"N.M.",IF(ABS(W144/V144)&gt;=10,"N.M.",W144/V144))))</f>
        <v>N.M.</v>
      </c>
    </row>
    <row r="145" spans="1:24" s="13" customFormat="1" ht="12.75" collapsed="1">
      <c r="A145" s="13" t="s">
        <v>331</v>
      </c>
      <c r="B145" s="12"/>
      <c r="C145" s="81" t="s">
        <v>386</v>
      </c>
      <c r="D145" s="29"/>
      <c r="E145" s="29"/>
      <c r="F145" s="129">
        <v>1804170.6800000002</v>
      </c>
      <c r="G145" s="129">
        <v>0</v>
      </c>
      <c r="H145" s="129">
        <f>+F145-G145</f>
        <v>1804170.6800000002</v>
      </c>
      <c r="I145" s="99" t="str">
        <f>IF(G145&lt;0,IF(H145=0,0,IF(OR(G145=0,F145=0),"N.M.",IF(ABS(H145/G145)&gt;=10,"N.M.",H145/(-G145)))),IF(H145=0,0,IF(OR(G145=0,F145=0),"N.M.",IF(ABS(H145/G145)&gt;=10,"N.M.",H145/G145))))</f>
        <v>N.M.</v>
      </c>
      <c r="J145" s="115" t="s">
        <v>288</v>
      </c>
      <c r="K145" s="129">
        <v>1824264.87</v>
      </c>
      <c r="L145" s="129">
        <v>38629.72</v>
      </c>
      <c r="M145" s="129">
        <f>+K145-L145</f>
        <v>1785635.1500000001</v>
      </c>
      <c r="N145" s="99" t="str">
        <f>IF(L145&lt;0,IF(M145=0,0,IF(OR(L145=0,K145=0),"N.M.",IF(ABS(M145/L145)&gt;=10,"N.M.",M145/(-L145)))),IF(M145=0,0,IF(OR(L145=0,K145=0),"N.M.",IF(ABS(M145/L145)&gt;=10,"N.M.",M145/L145))))</f>
        <v>N.M.</v>
      </c>
      <c r="O145" s="115"/>
      <c r="P145" s="129">
        <v>1804170.6800000002</v>
      </c>
      <c r="Q145" s="129">
        <v>0</v>
      </c>
      <c r="R145" s="129">
        <f>+P145-Q145</f>
        <v>1804170.6800000002</v>
      </c>
      <c r="S145" s="99" t="str">
        <f>IF(Q145&lt;0,IF(R145=0,0,IF(OR(Q145=0,P145=0),"N.M.",IF(ABS(R145/Q145)&gt;=10,"N.M.",R145/(-Q145)))),IF(R145=0,0,IF(OR(Q145=0,P145=0),"N.M.",IF(ABS(R145/Q145)&gt;=10,"N.M.",R145/Q145))))</f>
        <v>N.M.</v>
      </c>
      <c r="T145" s="115"/>
      <c r="U145" s="129">
        <v>1824264.87</v>
      </c>
      <c r="V145" s="129">
        <v>38629.72</v>
      </c>
      <c r="W145" s="129">
        <f>+U145-V145</f>
        <v>1785635.1500000001</v>
      </c>
      <c r="X145" s="99" t="str">
        <f>IF(V145&lt;0,IF(W145=0,0,IF(OR(V145=0,U145=0),"N.M.",IF(ABS(W145/V145)&gt;=10,"N.M.",W145/(-V145)))),IF(W145=0,0,IF(OR(V145=0,U145=0),"N.M.",IF(ABS(W145/V145)&gt;=10,"N.M.",W145/V145))))</f>
        <v>N.M.</v>
      </c>
    </row>
    <row r="146" spans="1:24" s="13" customFormat="1" ht="12.75">
      <c r="A146" s="13" t="s">
        <v>214</v>
      </c>
      <c r="B146" s="11"/>
      <c r="C146" s="60" t="s">
        <v>326</v>
      </c>
      <c r="D146" s="29"/>
      <c r="E146" s="29"/>
      <c r="F146" s="29">
        <v>77719218.019</v>
      </c>
      <c r="G146" s="29">
        <v>57447723.84</v>
      </c>
      <c r="H146" s="29">
        <f>+F146-G146</f>
        <v>20271494.17899999</v>
      </c>
      <c r="I146" s="98">
        <f>IF(G146&lt;0,IF(H146=0,0,IF(OR(G146=0,F146=0),"N.M.",IF(ABS(H146/G146)&gt;=10,"N.M.",H146/(-G146)))),IF(H146=0,0,IF(OR(G146=0,F146=0),"N.M.",IF(ABS(H146/G146)&gt;=10,"N.M.",H146/G146))))</f>
        <v>0.35286853549600944</v>
      </c>
      <c r="J146" s="115" t="s">
        <v>288</v>
      </c>
      <c r="K146" s="29">
        <v>711036392.59</v>
      </c>
      <c r="L146" s="29">
        <v>653338493.9549999</v>
      </c>
      <c r="M146" s="29">
        <f>+K146-L146</f>
        <v>57697898.63500011</v>
      </c>
      <c r="N146" s="98">
        <f>IF(L146&lt;0,IF(M146=0,0,IF(OR(L146=0,K146=0),"N.M.",IF(ABS(M146/L146)&gt;=10,"N.M.",M146/(-L146)))),IF(M146=0,0,IF(OR(L146=0,K146=0),"N.M.",IF(ABS(M146/L146)&gt;=10,"N.M.",M146/L146))))</f>
        <v>0.08831241258375046</v>
      </c>
      <c r="O146" s="115"/>
      <c r="P146" s="29">
        <v>189168830.82700002</v>
      </c>
      <c r="Q146" s="29">
        <v>152353065.21</v>
      </c>
      <c r="R146" s="29">
        <f>+P146-Q146</f>
        <v>36815765.61700001</v>
      </c>
      <c r="S146" s="98">
        <f>IF(Q146&lt;0,IF(R146=0,0,IF(OR(Q146=0,P146=0),"N.M.",IF(ABS(R146/Q146)&gt;=10,"N.M.",R146/(-Q146)))),IF(R146=0,0,IF(OR(Q146=0,P146=0),"N.M.",IF(ABS(R146/Q146)&gt;=10,"N.M.",R146/Q146))))</f>
        <v>0.24164768569804618</v>
      </c>
      <c r="T146" s="115"/>
      <c r="U146" s="29">
        <v>711036392.59</v>
      </c>
      <c r="V146" s="29">
        <v>653338493.9549999</v>
      </c>
      <c r="W146" s="29">
        <f>+U146-V146</f>
        <v>57697898.63500011</v>
      </c>
      <c r="X146" s="98">
        <f>IF(V146&lt;0,IF(W146=0,0,IF(OR(V146=0,U146=0),"N.M.",IF(ABS(W146/V146)&gt;=10,"N.M.",W146/(-V146)))),IF(W146=0,0,IF(OR(V146=0,U146=0),"N.M.",IF(ABS(W146/V146)&gt;=10,"N.M.",W146/V146))))</f>
        <v>0.08831241258375046</v>
      </c>
    </row>
    <row r="147" spans="1:24" s="13" customFormat="1" ht="12.75">
      <c r="A147" s="1"/>
      <c r="B147" s="11"/>
      <c r="C147" s="60"/>
      <c r="D147" s="29"/>
      <c r="E147" s="29"/>
      <c r="F147" s="29"/>
      <c r="G147" s="29"/>
      <c r="H147" s="35"/>
      <c r="I147" s="95"/>
      <c r="J147" s="115"/>
      <c r="K147" s="29"/>
      <c r="L147" s="29"/>
      <c r="M147" s="35"/>
      <c r="N147" s="95"/>
      <c r="O147" s="115"/>
      <c r="P147" s="29"/>
      <c r="Q147" s="29"/>
      <c r="R147" s="35"/>
      <c r="S147" s="95"/>
      <c r="T147" s="115"/>
      <c r="U147" s="29"/>
      <c r="V147" s="29"/>
      <c r="W147" s="35"/>
      <c r="X147" s="95"/>
    </row>
    <row r="148" spans="2:24" s="30" customFormat="1" ht="4.5" customHeight="1" hidden="1" outlineLevel="1">
      <c r="B148" s="31"/>
      <c r="C148" s="58"/>
      <c r="D148" s="33"/>
      <c r="E148" s="33"/>
      <c r="F148" s="36"/>
      <c r="G148" s="36"/>
      <c r="H148" s="36"/>
      <c r="I148" s="100"/>
      <c r="J148" s="116"/>
      <c r="K148" s="36"/>
      <c r="L148" s="36"/>
      <c r="M148" s="36"/>
      <c r="N148" s="100"/>
      <c r="O148" s="116"/>
      <c r="P148" s="36"/>
      <c r="Q148" s="36"/>
      <c r="R148" s="36"/>
      <c r="S148" s="100"/>
      <c r="T148" s="116"/>
      <c r="U148" s="36"/>
      <c r="V148" s="36"/>
      <c r="W148" s="36"/>
      <c r="X148" s="100"/>
    </row>
    <row r="149" spans="1:24" s="14" customFormat="1" ht="12.75" hidden="1" outlineLevel="2">
      <c r="A149" s="14" t="s">
        <v>732</v>
      </c>
      <c r="B149" s="14" t="s">
        <v>733</v>
      </c>
      <c r="C149" s="54" t="s">
        <v>258</v>
      </c>
      <c r="D149" s="15"/>
      <c r="E149" s="15"/>
      <c r="F149" s="15">
        <v>129866.16</v>
      </c>
      <c r="G149" s="15">
        <v>33447.49</v>
      </c>
      <c r="H149" s="90">
        <f aca="true" t="shared" si="64" ref="H149:H154">+F149-G149</f>
        <v>96418.67000000001</v>
      </c>
      <c r="I149" s="103">
        <f aca="true" t="shared" si="65" ref="I149:I154">IF(G149&lt;0,IF(H149=0,0,IF(OR(G149=0,F149=0),"N.M.",IF(ABS(H149/G149)&gt;=10,"N.M.",H149/(-G149)))),IF(H149=0,0,IF(OR(G149=0,F149=0),"N.M.",IF(ABS(H149/G149)&gt;=10,"N.M.",H149/G149))))</f>
        <v>2.8826877592309623</v>
      </c>
      <c r="J149" s="104"/>
      <c r="K149" s="15">
        <v>602339.511</v>
      </c>
      <c r="L149" s="15">
        <v>635634.34</v>
      </c>
      <c r="M149" s="90">
        <f aca="true" t="shared" si="66" ref="M149:M154">+K149-L149</f>
        <v>-33294.82899999991</v>
      </c>
      <c r="N149" s="103">
        <f aca="true" t="shared" si="67" ref="N149:N154">IF(L149&lt;0,IF(M149=0,0,IF(OR(L149=0,K149=0),"N.M.",IF(ABS(M149/L149)&gt;=10,"N.M.",M149/(-L149)))),IF(M149=0,0,IF(OR(L149=0,K149=0),"N.M.",IF(ABS(M149/L149)&gt;=10,"N.M.",M149/L149))))</f>
        <v>-0.05238047554196004</v>
      </c>
      <c r="O149" s="104"/>
      <c r="P149" s="15">
        <v>238325.121</v>
      </c>
      <c r="Q149" s="15">
        <v>211791.30000000002</v>
      </c>
      <c r="R149" s="90">
        <f aca="true" t="shared" si="68" ref="R149:R154">+P149-Q149</f>
        <v>26533.820999999996</v>
      </c>
      <c r="S149" s="103">
        <f aca="true" t="shared" si="69" ref="S149:S154">IF(Q149&lt;0,IF(R149=0,0,IF(OR(Q149=0,P149=0),"N.M.",IF(ABS(R149/Q149)&gt;=10,"N.M.",R149/(-Q149)))),IF(R149=0,0,IF(OR(Q149=0,P149=0),"N.M.",IF(ABS(R149/Q149)&gt;=10,"N.M.",R149/Q149))))</f>
        <v>0.12528286572677913</v>
      </c>
      <c r="T149" s="104"/>
      <c r="U149" s="15">
        <v>602339.511</v>
      </c>
      <c r="V149" s="15">
        <v>635634.34</v>
      </c>
      <c r="W149" s="90">
        <f aca="true" t="shared" si="70" ref="W149:W154">+U149-V149</f>
        <v>-33294.82899999991</v>
      </c>
      <c r="X149" s="103">
        <f aca="true" t="shared" si="71" ref="X149:X154">IF(V149&lt;0,IF(W149=0,0,IF(OR(V149=0,U149=0),"N.M.",IF(ABS(W149/V149)&gt;=10,"N.M.",W149/(-V149)))),IF(W149=0,0,IF(OR(V149=0,U149=0),"N.M.",IF(ABS(W149/V149)&gt;=10,"N.M.",W149/V149))))</f>
        <v>-0.05238047554196004</v>
      </c>
    </row>
    <row r="150" spans="1:24" s="14" customFormat="1" ht="12.75" hidden="1" outlineLevel="2">
      <c r="A150" s="14" t="s">
        <v>734</v>
      </c>
      <c r="B150" s="14" t="s">
        <v>735</v>
      </c>
      <c r="C150" s="54" t="s">
        <v>736</v>
      </c>
      <c r="D150" s="15"/>
      <c r="E150" s="15"/>
      <c r="F150" s="15">
        <v>13411843.84</v>
      </c>
      <c r="G150" s="15">
        <v>16406089.46</v>
      </c>
      <c r="H150" s="90">
        <f t="shared" si="64"/>
        <v>-2994245.620000001</v>
      </c>
      <c r="I150" s="103">
        <f t="shared" si="65"/>
        <v>-0.18250818559171753</v>
      </c>
      <c r="J150" s="104"/>
      <c r="K150" s="15">
        <v>169310644.54</v>
      </c>
      <c r="L150" s="15">
        <v>165606308.71</v>
      </c>
      <c r="M150" s="90">
        <f t="shared" si="66"/>
        <v>3704335.8299999833</v>
      </c>
      <c r="N150" s="103">
        <f t="shared" si="67"/>
        <v>0.02236832557198529</v>
      </c>
      <c r="O150" s="104"/>
      <c r="P150" s="15">
        <v>40556632.23</v>
      </c>
      <c r="Q150" s="15">
        <v>44604670.51</v>
      </c>
      <c r="R150" s="90">
        <f t="shared" si="68"/>
        <v>-4048038.280000001</v>
      </c>
      <c r="S150" s="103">
        <f t="shared" si="69"/>
        <v>-0.09075368641255772</v>
      </c>
      <c r="T150" s="104"/>
      <c r="U150" s="15">
        <v>169310644.54</v>
      </c>
      <c r="V150" s="15">
        <v>165606308.71</v>
      </c>
      <c r="W150" s="90">
        <f t="shared" si="70"/>
        <v>3704335.8299999833</v>
      </c>
      <c r="X150" s="103">
        <f t="shared" si="71"/>
        <v>0.02236832557198529</v>
      </c>
    </row>
    <row r="151" spans="1:24" s="14" customFormat="1" ht="12.75" hidden="1" outlineLevel="2">
      <c r="A151" s="14" t="s">
        <v>737</v>
      </c>
      <c r="B151" s="14" t="s">
        <v>738</v>
      </c>
      <c r="C151" s="54" t="s">
        <v>739</v>
      </c>
      <c r="D151" s="15"/>
      <c r="E151" s="15"/>
      <c r="F151" s="15">
        <v>268181.34</v>
      </c>
      <c r="G151" s="15">
        <v>312045.34</v>
      </c>
      <c r="H151" s="90">
        <f t="shared" si="64"/>
        <v>-43864</v>
      </c>
      <c r="I151" s="103">
        <f t="shared" si="65"/>
        <v>-0.14056931598465786</v>
      </c>
      <c r="J151" s="104"/>
      <c r="K151" s="15">
        <v>3389158.5300000003</v>
      </c>
      <c r="L151" s="15">
        <v>2420141.08</v>
      </c>
      <c r="M151" s="90">
        <f t="shared" si="66"/>
        <v>969017.4500000002</v>
      </c>
      <c r="N151" s="103">
        <f t="shared" si="67"/>
        <v>0.40039709172657</v>
      </c>
      <c r="O151" s="104"/>
      <c r="P151" s="15">
        <v>733477.85</v>
      </c>
      <c r="Q151" s="15">
        <v>793817.0800000001</v>
      </c>
      <c r="R151" s="90">
        <f t="shared" si="68"/>
        <v>-60339.2300000001</v>
      </c>
      <c r="S151" s="103">
        <f t="shared" si="69"/>
        <v>-0.07601150380891288</v>
      </c>
      <c r="T151" s="104"/>
      <c r="U151" s="15">
        <v>3389158.5300000003</v>
      </c>
      <c r="V151" s="15">
        <v>2420141.08</v>
      </c>
      <c r="W151" s="90">
        <f t="shared" si="70"/>
        <v>969017.4500000002</v>
      </c>
      <c r="X151" s="103">
        <f t="shared" si="71"/>
        <v>0.40039709172657</v>
      </c>
    </row>
    <row r="152" spans="1:24" s="14" customFormat="1" ht="12.75" hidden="1" outlineLevel="2">
      <c r="A152" s="14" t="s">
        <v>740</v>
      </c>
      <c r="B152" s="14" t="s">
        <v>741</v>
      </c>
      <c r="C152" s="54" t="s">
        <v>742</v>
      </c>
      <c r="D152" s="15"/>
      <c r="E152" s="15"/>
      <c r="F152" s="15">
        <v>-515795</v>
      </c>
      <c r="G152" s="15">
        <v>-2686085</v>
      </c>
      <c r="H152" s="90">
        <f t="shared" si="64"/>
        <v>2170290</v>
      </c>
      <c r="I152" s="103">
        <f t="shared" si="65"/>
        <v>0.807975175766962</v>
      </c>
      <c r="J152" s="104"/>
      <c r="K152" s="15">
        <v>-922781</v>
      </c>
      <c r="L152" s="15">
        <v>11739874.12</v>
      </c>
      <c r="M152" s="90">
        <f t="shared" si="66"/>
        <v>-12662655.12</v>
      </c>
      <c r="N152" s="103">
        <f t="shared" si="67"/>
        <v>-1.0786022908395545</v>
      </c>
      <c r="O152" s="104"/>
      <c r="P152" s="15">
        <v>-676916</v>
      </c>
      <c r="Q152" s="15">
        <v>-3033452</v>
      </c>
      <c r="R152" s="90">
        <f t="shared" si="68"/>
        <v>2356536</v>
      </c>
      <c r="S152" s="103">
        <f t="shared" si="69"/>
        <v>0.7768496089603527</v>
      </c>
      <c r="T152" s="104"/>
      <c r="U152" s="15">
        <v>-922781</v>
      </c>
      <c r="V152" s="15">
        <v>11739874.12</v>
      </c>
      <c r="W152" s="90">
        <f t="shared" si="70"/>
        <v>-12662655.12</v>
      </c>
      <c r="X152" s="103">
        <f t="shared" si="71"/>
        <v>-1.0786022908395545</v>
      </c>
    </row>
    <row r="153" spans="1:24" s="14" customFormat="1" ht="12.75" hidden="1" outlineLevel="2">
      <c r="A153" s="14" t="s">
        <v>743</v>
      </c>
      <c r="B153" s="14" t="s">
        <v>744</v>
      </c>
      <c r="C153" s="54" t="s">
        <v>745</v>
      </c>
      <c r="D153" s="15"/>
      <c r="E153" s="15"/>
      <c r="F153" s="15">
        <v>1</v>
      </c>
      <c r="G153" s="15">
        <v>0</v>
      </c>
      <c r="H153" s="90">
        <f t="shared" si="64"/>
        <v>1</v>
      </c>
      <c r="I153" s="103" t="str">
        <f t="shared" si="65"/>
        <v>N.M.</v>
      </c>
      <c r="J153" s="104"/>
      <c r="K153" s="15">
        <v>0</v>
      </c>
      <c r="L153" s="15">
        <v>1</v>
      </c>
      <c r="M153" s="90">
        <f t="shared" si="66"/>
        <v>-1</v>
      </c>
      <c r="N153" s="103" t="str">
        <f t="shared" si="67"/>
        <v>N.M.</v>
      </c>
      <c r="O153" s="104"/>
      <c r="P153" s="15">
        <v>1</v>
      </c>
      <c r="Q153" s="15">
        <v>0</v>
      </c>
      <c r="R153" s="90">
        <f t="shared" si="68"/>
        <v>1</v>
      </c>
      <c r="S153" s="103" t="str">
        <f t="shared" si="69"/>
        <v>N.M.</v>
      </c>
      <c r="T153" s="104"/>
      <c r="U153" s="15">
        <v>0</v>
      </c>
      <c r="V153" s="15">
        <v>1</v>
      </c>
      <c r="W153" s="90">
        <f t="shared" si="70"/>
        <v>-1</v>
      </c>
      <c r="X153" s="103" t="str">
        <f t="shared" si="71"/>
        <v>N.M.</v>
      </c>
    </row>
    <row r="154" spans="1:24" s="14" customFormat="1" ht="12.75" hidden="1" outlineLevel="2">
      <c r="A154" s="14" t="s">
        <v>746</v>
      </c>
      <c r="B154" s="14" t="s">
        <v>747</v>
      </c>
      <c r="C154" s="54" t="s">
        <v>748</v>
      </c>
      <c r="D154" s="15"/>
      <c r="E154" s="15"/>
      <c r="F154" s="15">
        <v>718398.74</v>
      </c>
      <c r="G154" s="15">
        <v>305932.18</v>
      </c>
      <c r="H154" s="90">
        <f t="shared" si="64"/>
        <v>412466.56</v>
      </c>
      <c r="I154" s="103">
        <f t="shared" si="65"/>
        <v>1.348228747953223</v>
      </c>
      <c r="J154" s="104"/>
      <c r="K154" s="15">
        <v>1624329.4300000002</v>
      </c>
      <c r="L154" s="15">
        <v>2431363.52</v>
      </c>
      <c r="M154" s="90">
        <f t="shared" si="66"/>
        <v>-807034.0899999999</v>
      </c>
      <c r="N154" s="103">
        <f t="shared" si="67"/>
        <v>-0.33192654383495884</v>
      </c>
      <c r="O154" s="104"/>
      <c r="P154" s="15">
        <v>774600.99</v>
      </c>
      <c r="Q154" s="15">
        <v>452370.25</v>
      </c>
      <c r="R154" s="90">
        <f t="shared" si="68"/>
        <v>322230.74</v>
      </c>
      <c r="S154" s="103">
        <f t="shared" si="69"/>
        <v>0.7123163824323107</v>
      </c>
      <c r="T154" s="104"/>
      <c r="U154" s="15">
        <v>1624329.4300000002</v>
      </c>
      <c r="V154" s="15">
        <v>2431363.52</v>
      </c>
      <c r="W154" s="90">
        <f t="shared" si="70"/>
        <v>-807034.0899999999</v>
      </c>
      <c r="X154" s="103">
        <f t="shared" si="71"/>
        <v>-0.33192654383495884</v>
      </c>
    </row>
    <row r="155" spans="1:24" ht="12.75" hidden="1" outlineLevel="1">
      <c r="A155" s="9" t="s">
        <v>394</v>
      </c>
      <c r="C155" s="66" t="s">
        <v>332</v>
      </c>
      <c r="D155" s="28"/>
      <c r="E155" s="28"/>
      <c r="F155" s="17">
        <v>14012496.08</v>
      </c>
      <c r="G155" s="17">
        <v>14371429.47</v>
      </c>
      <c r="H155" s="35">
        <f>+F155-G155</f>
        <v>-358933.3900000006</v>
      </c>
      <c r="I155" s="95">
        <f>IF(G155&lt;0,IF(H155=0,0,IF(OR(G155=0,F155=0),"N.M.",IF(ABS(H155/G155)&gt;=10,"N.M.",H155/(-G155)))),IF(H155=0,0,IF(OR(G155=0,F155=0),"N.M.",IF(ABS(H155/G155)&gt;=10,"N.M.",H155/G155))))</f>
        <v>-0.02497548283204987</v>
      </c>
      <c r="K155" s="17">
        <v>174003691.011</v>
      </c>
      <c r="L155" s="17">
        <v>182833322.77000004</v>
      </c>
      <c r="M155" s="35">
        <f>+K155-L155</f>
        <v>-8829631.759000033</v>
      </c>
      <c r="N155" s="95">
        <f>IF(L155&lt;0,IF(M155=0,0,IF(OR(L155=0,K155=0),"N.M.",IF(ABS(M155/L155)&gt;=10,"N.M.",M155/(-L155)))),IF(M155=0,0,IF(OR(L155=0,K155=0),"N.M.",IF(ABS(M155/L155)&gt;=10,"N.M.",M155/L155))))</f>
        <v>-0.04829333966712129</v>
      </c>
      <c r="P155" s="17">
        <v>41626121.191</v>
      </c>
      <c r="Q155" s="17">
        <v>43029197.13999999</v>
      </c>
      <c r="R155" s="35">
        <f>+P155-Q155</f>
        <v>-1403075.9489999935</v>
      </c>
      <c r="S155" s="95">
        <f>IF(Q155&lt;0,IF(R155=0,0,IF(OR(Q155=0,P155=0),"N.M.",IF(ABS(R155/Q155)&gt;=10,"N.M.",R155/(-Q155)))),IF(R155=0,0,IF(OR(Q155=0,P155=0),"N.M.",IF(ABS(R155/Q155)&gt;=10,"N.M.",R155/Q155))))</f>
        <v>-0.032607532611750555</v>
      </c>
      <c r="U155" s="17">
        <v>174003691.011</v>
      </c>
      <c r="V155" s="17">
        <v>182833322.77000004</v>
      </c>
      <c r="W155" s="35">
        <f>+U155-V155</f>
        <v>-8829631.759000033</v>
      </c>
      <c r="X155" s="95">
        <f>IF(V155&lt;0,IF(W155=0,0,IF(OR(V155=0,U155=0),"N.M.",IF(ABS(W155/V155)&gt;=10,"N.M.",W155/(-V155)))),IF(W155=0,0,IF(OR(V155=0,U155=0),"N.M.",IF(ABS(W155/V155)&gt;=10,"N.M.",W155/V155))))</f>
        <v>-0.04829333966712129</v>
      </c>
    </row>
    <row r="156" spans="1:24" ht="12.75" hidden="1" outlineLevel="1">
      <c r="A156" s="9" t="s">
        <v>395</v>
      </c>
      <c r="C156" s="66" t="s">
        <v>333</v>
      </c>
      <c r="D156" s="28"/>
      <c r="E156" s="28"/>
      <c r="F156" s="17">
        <v>0</v>
      </c>
      <c r="G156" s="17">
        <v>0</v>
      </c>
      <c r="H156" s="35">
        <f>+F156-G156</f>
        <v>0</v>
      </c>
      <c r="I156" s="95">
        <f>IF(G156&lt;0,IF(H156=0,0,IF(OR(G156=0,F156=0),"N.M.",IF(ABS(H156/G156)&gt;=10,"N.M.",H156/(-G156)))),IF(H156=0,0,IF(OR(G156=0,F156=0),"N.M.",IF(ABS(H156/G156)&gt;=10,"N.M.",H156/G156))))</f>
        <v>0</v>
      </c>
      <c r="K156" s="17">
        <v>0</v>
      </c>
      <c r="L156" s="17">
        <v>0</v>
      </c>
      <c r="M156" s="35">
        <f>+K156-L156</f>
        <v>0</v>
      </c>
      <c r="N156" s="95">
        <f>IF(L156&lt;0,IF(M156=0,0,IF(OR(L156=0,K156=0),"N.M.",IF(ABS(M156/L156)&gt;=10,"N.M.",M156/(-L156)))),IF(M156=0,0,IF(OR(L156=0,K156=0),"N.M.",IF(ABS(M156/L156)&gt;=10,"N.M.",M156/L156))))</f>
        <v>0</v>
      </c>
      <c r="P156" s="17">
        <v>0</v>
      </c>
      <c r="Q156" s="17">
        <v>0</v>
      </c>
      <c r="R156" s="35">
        <f>+P156-Q156</f>
        <v>0</v>
      </c>
      <c r="S156" s="95">
        <f>IF(Q156&lt;0,IF(R156=0,0,IF(OR(Q156=0,P156=0),"N.M.",IF(ABS(R156/Q156)&gt;=10,"N.M.",R156/(-Q156)))),IF(R156=0,0,IF(OR(Q156=0,P156=0),"N.M.",IF(ABS(R156/Q156)&gt;=10,"N.M.",R156/Q156))))</f>
        <v>0</v>
      </c>
      <c r="U156" s="17">
        <v>0</v>
      </c>
      <c r="V156" s="17">
        <v>0</v>
      </c>
      <c r="W156" s="35">
        <f>+U156-V156</f>
        <v>0</v>
      </c>
      <c r="X156" s="95">
        <f>IF(V156&lt;0,IF(W156=0,0,IF(OR(V156=0,U156=0),"N.M.",IF(ABS(W156/V156)&gt;=10,"N.M.",W156/(-V156)))),IF(W156=0,0,IF(OR(V156=0,U156=0),"N.M.",IF(ABS(W156/V156)&gt;=10,"N.M.",W156/V156))))</f>
        <v>0</v>
      </c>
    </row>
    <row r="157" spans="1:24" ht="12.75" hidden="1" outlineLevel="1">
      <c r="A157" s="9" t="s">
        <v>396</v>
      </c>
      <c r="C157" s="66" t="s">
        <v>334</v>
      </c>
      <c r="D157" s="28"/>
      <c r="E157" s="28"/>
      <c r="F157" s="17">
        <v>0</v>
      </c>
      <c r="G157" s="17">
        <v>0</v>
      </c>
      <c r="H157" s="35">
        <f>+F157-G157</f>
        <v>0</v>
      </c>
      <c r="I157" s="95">
        <f>IF(G157&lt;0,IF(H157=0,0,IF(OR(G157=0,F157=0),"N.M.",IF(ABS(H157/G157)&gt;=10,"N.M.",H157/(-G157)))),IF(H157=0,0,IF(OR(G157=0,F157=0),"N.M.",IF(ABS(H157/G157)&gt;=10,"N.M.",H157/G157))))</f>
        <v>0</v>
      </c>
      <c r="K157" s="17">
        <v>0</v>
      </c>
      <c r="L157" s="17">
        <v>0</v>
      </c>
      <c r="M157" s="35">
        <f>+K157-L157</f>
        <v>0</v>
      </c>
      <c r="N157" s="95">
        <f>IF(L157&lt;0,IF(M157=0,0,IF(OR(L157=0,K157=0),"N.M.",IF(ABS(M157/L157)&gt;=10,"N.M.",M157/(-L157)))),IF(M157=0,0,IF(OR(L157=0,K157=0),"N.M.",IF(ABS(M157/L157)&gt;=10,"N.M.",M157/L157))))</f>
        <v>0</v>
      </c>
      <c r="P157" s="17">
        <v>0</v>
      </c>
      <c r="Q157" s="17">
        <v>0</v>
      </c>
      <c r="R157" s="35">
        <f>+P157-Q157</f>
        <v>0</v>
      </c>
      <c r="S157" s="95">
        <f>IF(Q157&lt;0,IF(R157=0,0,IF(OR(Q157=0,P157=0),"N.M.",IF(ABS(R157/Q157)&gt;=10,"N.M.",R157/(-Q157)))),IF(R157=0,0,IF(OR(Q157=0,P157=0),"N.M.",IF(ABS(R157/Q157)&gt;=10,"N.M.",R157/Q157))))</f>
        <v>0</v>
      </c>
      <c r="U157" s="17">
        <v>0</v>
      </c>
      <c r="V157" s="17">
        <v>0</v>
      </c>
      <c r="W157" s="35">
        <f>+U157-V157</f>
        <v>0</v>
      </c>
      <c r="X157" s="95">
        <f>IF(V157&lt;0,IF(W157=0,0,IF(OR(V157=0,U157=0),"N.M.",IF(ABS(W157/V157)&gt;=10,"N.M.",W157/(-V157)))),IF(W157=0,0,IF(OR(V157=0,U157=0),"N.M.",IF(ABS(W157/V157)&gt;=10,"N.M.",W157/V157))))</f>
        <v>0</v>
      </c>
    </row>
    <row r="158" spans="1:24" s="13" customFormat="1" ht="12.75" collapsed="1">
      <c r="A158" s="13" t="s">
        <v>397</v>
      </c>
      <c r="B158" s="11"/>
      <c r="C158" s="56" t="s">
        <v>258</v>
      </c>
      <c r="D158" s="29"/>
      <c r="E158" s="29"/>
      <c r="F158" s="29">
        <v>14012496.08</v>
      </c>
      <c r="G158" s="29">
        <v>14371429.47</v>
      </c>
      <c r="H158" s="29">
        <f>+F158-G158</f>
        <v>-358933.3900000006</v>
      </c>
      <c r="I158" s="98">
        <f>IF(G158&lt;0,IF(H158=0,0,IF(OR(G158=0,F158=0),"N.M.",IF(ABS(H158/G158)&gt;=10,"N.M.",H158/(-G158)))),IF(H158=0,0,IF(OR(G158=0,F158=0),"N.M.",IF(ABS(H158/G158)&gt;=10,"N.M.",H158/G158))))</f>
        <v>-0.02497548283204987</v>
      </c>
      <c r="J158" s="115"/>
      <c r="K158" s="29">
        <v>174003691.011</v>
      </c>
      <c r="L158" s="29">
        <v>182833322.77</v>
      </c>
      <c r="M158" s="29">
        <f>+K158-L158</f>
        <v>-8829631.759000003</v>
      </c>
      <c r="N158" s="98">
        <f>IF(L158&lt;0,IF(M158=0,0,IF(OR(L158=0,K158=0),"N.M.",IF(ABS(M158/L158)&gt;=10,"N.M.",M158/(-L158)))),IF(M158=0,0,IF(OR(L158=0,K158=0),"N.M.",IF(ABS(M158/L158)&gt;=10,"N.M.",M158/L158))))</f>
        <v>-0.048293339667121134</v>
      </c>
      <c r="O158" s="115"/>
      <c r="P158" s="29">
        <v>41626121.191</v>
      </c>
      <c r="Q158" s="29">
        <v>43029197.14</v>
      </c>
      <c r="R158" s="29">
        <f>+P158-Q158</f>
        <v>-1403075.949000001</v>
      </c>
      <c r="S158" s="98">
        <f>IF(Q158&lt;0,IF(R158=0,0,IF(OR(Q158=0,P158=0),"N.M.",IF(ABS(R158/Q158)&gt;=10,"N.M.",R158/(-Q158)))),IF(R158=0,0,IF(OR(Q158=0,P158=0),"N.M.",IF(ABS(R158/Q158)&gt;=10,"N.M.",R158/Q158))))</f>
        <v>-0.03260753261175072</v>
      </c>
      <c r="T158" s="115"/>
      <c r="U158" s="29">
        <v>174003691.011</v>
      </c>
      <c r="V158" s="29">
        <v>182833322.77</v>
      </c>
      <c r="W158" s="29">
        <f>+U158-V158</f>
        <v>-8829631.759000003</v>
      </c>
      <c r="X158" s="98">
        <f>IF(V158&lt;0,IF(W158=0,0,IF(OR(V158=0,U158=0),"N.M.",IF(ABS(W158/V158)&gt;=10,"N.M.",W158/(-V158)))),IF(W158=0,0,IF(OR(V158=0,U158=0),"N.M.",IF(ABS(W158/V158)&gt;=10,"N.M.",W158/V158))))</f>
        <v>-0.048293339667121134</v>
      </c>
    </row>
    <row r="159" spans="2:24" s="13" customFormat="1" ht="0.75" customHeight="1" hidden="1" outlineLevel="1">
      <c r="B159" s="11"/>
      <c r="C159" s="56"/>
      <c r="D159" s="29"/>
      <c r="E159" s="29"/>
      <c r="F159" s="29"/>
      <c r="G159" s="29"/>
      <c r="H159" s="29"/>
      <c r="I159" s="98"/>
      <c r="J159" s="115"/>
      <c r="K159" s="29"/>
      <c r="L159" s="29"/>
      <c r="M159" s="29"/>
      <c r="N159" s="98"/>
      <c r="O159" s="115"/>
      <c r="P159" s="29"/>
      <c r="Q159" s="29"/>
      <c r="R159" s="29"/>
      <c r="S159" s="98"/>
      <c r="T159" s="115"/>
      <c r="U159" s="29"/>
      <c r="V159" s="29"/>
      <c r="W159" s="29"/>
      <c r="X159" s="98"/>
    </row>
    <row r="160" spans="1:24" s="14" customFormat="1" ht="12.75" hidden="1" outlineLevel="2">
      <c r="A160" s="14" t="s">
        <v>749</v>
      </c>
      <c r="B160" s="14" t="s">
        <v>750</v>
      </c>
      <c r="C160" s="54" t="s">
        <v>1403</v>
      </c>
      <c r="D160" s="15"/>
      <c r="E160" s="15"/>
      <c r="F160" s="15">
        <v>849455.51</v>
      </c>
      <c r="G160" s="15">
        <v>349609.44</v>
      </c>
      <c r="H160" s="90">
        <f aca="true" t="shared" si="72" ref="H160:H186">+F160-G160</f>
        <v>499846.07</v>
      </c>
      <c r="I160" s="103">
        <f aca="true" t="shared" si="73" ref="I160:I186">IF(G160&lt;0,IF(H160=0,0,IF(OR(G160=0,F160=0),"N.M.",IF(ABS(H160/G160)&gt;=10,"N.M.",H160/(-G160)))),IF(H160=0,0,IF(OR(G160=0,F160=0),"N.M.",IF(ABS(H160/G160)&gt;=10,"N.M.",H160/G160))))</f>
        <v>1.4297270405513078</v>
      </c>
      <c r="J160" s="104"/>
      <c r="K160" s="15">
        <v>5824969.074</v>
      </c>
      <c r="L160" s="15">
        <v>9470488.92</v>
      </c>
      <c r="M160" s="90">
        <f aca="true" t="shared" si="74" ref="M160:M186">+K160-L160</f>
        <v>-3645519.846</v>
      </c>
      <c r="N160" s="103">
        <f aca="true" t="shared" si="75" ref="N160:N186">IF(L160&lt;0,IF(M160=0,0,IF(OR(L160=0,K160=0),"N.M.",IF(ABS(M160/L160)&gt;=10,"N.M.",M160/(-L160)))),IF(M160=0,0,IF(OR(L160=0,K160=0),"N.M.",IF(ABS(M160/L160)&gt;=10,"N.M.",M160/L160))))</f>
        <v>-0.3849347036668092</v>
      </c>
      <c r="O160" s="104"/>
      <c r="P160" s="15">
        <v>3110208.27</v>
      </c>
      <c r="Q160" s="15">
        <v>1877948.3</v>
      </c>
      <c r="R160" s="90">
        <f aca="true" t="shared" si="76" ref="R160:R186">+P160-Q160</f>
        <v>1232259.97</v>
      </c>
      <c r="S160" s="103">
        <f aca="true" t="shared" si="77" ref="S160:S186">IF(Q160&lt;0,IF(R160=0,0,IF(OR(Q160=0,P160=0),"N.M.",IF(ABS(R160/Q160)&gt;=10,"N.M.",R160/(-Q160)))),IF(R160=0,0,IF(OR(Q160=0,P160=0),"N.M.",IF(ABS(R160/Q160)&gt;=10,"N.M.",R160/Q160))))</f>
        <v>0.656173532572755</v>
      </c>
      <c r="T160" s="104"/>
      <c r="U160" s="15">
        <v>5824969.074</v>
      </c>
      <c r="V160" s="15">
        <v>9470488.92</v>
      </c>
      <c r="W160" s="90">
        <f aca="true" t="shared" si="78" ref="W160:W186">+U160-V160</f>
        <v>-3645519.846</v>
      </c>
      <c r="X160" s="103">
        <f aca="true" t="shared" si="79" ref="X160:X186">IF(V160&lt;0,IF(W160=0,0,IF(OR(V160=0,U160=0),"N.M.",IF(ABS(W160/V160)&gt;=10,"N.M.",W160/(-V160)))),IF(W160=0,0,IF(OR(V160=0,U160=0),"N.M.",IF(ABS(W160/V160)&gt;=10,"N.M.",W160/V160))))</f>
        <v>-0.3849347036668092</v>
      </c>
    </row>
    <row r="161" spans="1:24" s="14" customFormat="1" ht="12.75" hidden="1" outlineLevel="2">
      <c r="A161" s="14" t="s">
        <v>751</v>
      </c>
      <c r="B161" s="14" t="s">
        <v>752</v>
      </c>
      <c r="C161" s="54" t="s">
        <v>1404</v>
      </c>
      <c r="D161" s="15"/>
      <c r="E161" s="15"/>
      <c r="F161" s="15">
        <v>65461.5</v>
      </c>
      <c r="G161" s="15">
        <v>69936.75</v>
      </c>
      <c r="H161" s="90">
        <f t="shared" si="72"/>
        <v>-4475.25</v>
      </c>
      <c r="I161" s="103">
        <f t="shared" si="73"/>
        <v>-0.06398996235884567</v>
      </c>
      <c r="J161" s="104"/>
      <c r="K161" s="15">
        <v>803741.25</v>
      </c>
      <c r="L161" s="15">
        <v>484175.25</v>
      </c>
      <c r="M161" s="90">
        <f t="shared" si="74"/>
        <v>319566</v>
      </c>
      <c r="N161" s="103">
        <f t="shared" si="75"/>
        <v>0.660021345576834</v>
      </c>
      <c r="O161" s="104"/>
      <c r="P161" s="15">
        <v>196384.5</v>
      </c>
      <c r="Q161" s="15">
        <v>210551.25</v>
      </c>
      <c r="R161" s="90">
        <f t="shared" si="76"/>
        <v>-14166.75</v>
      </c>
      <c r="S161" s="103">
        <f t="shared" si="77"/>
        <v>-0.06728409354017134</v>
      </c>
      <c r="T161" s="104"/>
      <c r="U161" s="15">
        <v>803741.25</v>
      </c>
      <c r="V161" s="15">
        <v>484175.25</v>
      </c>
      <c r="W161" s="90">
        <f t="shared" si="78"/>
        <v>319566</v>
      </c>
      <c r="X161" s="103">
        <f t="shared" si="79"/>
        <v>0.660021345576834</v>
      </c>
    </row>
    <row r="162" spans="1:24" s="14" customFormat="1" ht="12.75" hidden="1" outlineLevel="2">
      <c r="A162" s="14" t="s">
        <v>753</v>
      </c>
      <c r="B162" s="14" t="s">
        <v>754</v>
      </c>
      <c r="C162" s="54" t="s">
        <v>1405</v>
      </c>
      <c r="D162" s="15"/>
      <c r="E162" s="15"/>
      <c r="F162" s="15">
        <v>52422.72</v>
      </c>
      <c r="G162" s="15">
        <v>23246.170000000002</v>
      </c>
      <c r="H162" s="90">
        <f t="shared" si="72"/>
        <v>29176.55</v>
      </c>
      <c r="I162" s="103">
        <f t="shared" si="73"/>
        <v>1.2551121324502057</v>
      </c>
      <c r="J162" s="104"/>
      <c r="K162" s="15">
        <v>308981.06</v>
      </c>
      <c r="L162" s="15">
        <v>198462.6</v>
      </c>
      <c r="M162" s="90">
        <f t="shared" si="74"/>
        <v>110518.45999999999</v>
      </c>
      <c r="N162" s="103">
        <f t="shared" si="75"/>
        <v>0.5568729826173797</v>
      </c>
      <c r="O162" s="104"/>
      <c r="P162" s="15">
        <v>74274.7</v>
      </c>
      <c r="Q162" s="15">
        <v>41074.19</v>
      </c>
      <c r="R162" s="90">
        <f t="shared" si="76"/>
        <v>33200.509999999995</v>
      </c>
      <c r="S162" s="103">
        <f t="shared" si="77"/>
        <v>0.8083058972069807</v>
      </c>
      <c r="T162" s="104"/>
      <c r="U162" s="15">
        <v>308981.06</v>
      </c>
      <c r="V162" s="15">
        <v>198462.6</v>
      </c>
      <c r="W162" s="90">
        <f t="shared" si="78"/>
        <v>110518.45999999999</v>
      </c>
      <c r="X162" s="103">
        <f t="shared" si="79"/>
        <v>0.5568729826173797</v>
      </c>
    </row>
    <row r="163" spans="1:24" s="14" customFormat="1" ht="12.75" hidden="1" outlineLevel="2">
      <c r="A163" s="14" t="s">
        <v>755</v>
      </c>
      <c r="B163" s="14" t="s">
        <v>756</v>
      </c>
      <c r="C163" s="54" t="s">
        <v>1406</v>
      </c>
      <c r="D163" s="15"/>
      <c r="E163" s="15"/>
      <c r="F163" s="15">
        <v>0</v>
      </c>
      <c r="G163" s="15">
        <v>0</v>
      </c>
      <c r="H163" s="90">
        <f t="shared" si="72"/>
        <v>0</v>
      </c>
      <c r="I163" s="103">
        <f t="shared" si="73"/>
        <v>0</v>
      </c>
      <c r="J163" s="104"/>
      <c r="K163" s="15">
        <v>0</v>
      </c>
      <c r="L163" s="15">
        <v>-108104.06</v>
      </c>
      <c r="M163" s="90">
        <f t="shared" si="74"/>
        <v>108104.06</v>
      </c>
      <c r="N163" s="103" t="str">
        <f t="shared" si="75"/>
        <v>N.M.</v>
      </c>
      <c r="O163" s="104"/>
      <c r="P163" s="15">
        <v>0</v>
      </c>
      <c r="Q163" s="15">
        <v>-569.32</v>
      </c>
      <c r="R163" s="90">
        <f t="shared" si="76"/>
        <v>569.32</v>
      </c>
      <c r="S163" s="103" t="str">
        <f t="shared" si="77"/>
        <v>N.M.</v>
      </c>
      <c r="T163" s="104"/>
      <c r="U163" s="15">
        <v>0</v>
      </c>
      <c r="V163" s="15">
        <v>-108104.06</v>
      </c>
      <c r="W163" s="90">
        <f t="shared" si="78"/>
        <v>108104.06</v>
      </c>
      <c r="X163" s="103" t="str">
        <f t="shared" si="79"/>
        <v>N.M.</v>
      </c>
    </row>
    <row r="164" spans="1:24" s="14" customFormat="1" ht="12.75" hidden="1" outlineLevel="2">
      <c r="A164" s="14" t="s">
        <v>757</v>
      </c>
      <c r="B164" s="14" t="s">
        <v>758</v>
      </c>
      <c r="C164" s="54" t="s">
        <v>1407</v>
      </c>
      <c r="D164" s="15"/>
      <c r="E164" s="15"/>
      <c r="F164" s="15">
        <v>3.24</v>
      </c>
      <c r="G164" s="15">
        <v>-5391.75</v>
      </c>
      <c r="H164" s="90">
        <f t="shared" si="72"/>
        <v>5394.99</v>
      </c>
      <c r="I164" s="103">
        <f t="shared" si="73"/>
        <v>1.0006009180692725</v>
      </c>
      <c r="J164" s="104"/>
      <c r="K164" s="15">
        <v>27500.8</v>
      </c>
      <c r="L164" s="15">
        <v>12770.23</v>
      </c>
      <c r="M164" s="90">
        <f t="shared" si="74"/>
        <v>14730.57</v>
      </c>
      <c r="N164" s="103">
        <f t="shared" si="75"/>
        <v>1.1535085899001036</v>
      </c>
      <c r="O164" s="104"/>
      <c r="P164" s="15">
        <v>3.6</v>
      </c>
      <c r="Q164" s="15">
        <v>-3613.35</v>
      </c>
      <c r="R164" s="90">
        <f t="shared" si="76"/>
        <v>3616.95</v>
      </c>
      <c r="S164" s="103">
        <f t="shared" si="77"/>
        <v>1.0009963053675952</v>
      </c>
      <c r="T164" s="104"/>
      <c r="U164" s="15">
        <v>27500.8</v>
      </c>
      <c r="V164" s="15">
        <v>12770.23</v>
      </c>
      <c r="W164" s="90">
        <f t="shared" si="78"/>
        <v>14730.57</v>
      </c>
      <c r="X164" s="103">
        <f t="shared" si="79"/>
        <v>1.1535085899001036</v>
      </c>
    </row>
    <row r="165" spans="1:24" s="14" customFormat="1" ht="12.75" hidden="1" outlineLevel="2">
      <c r="A165" s="14" t="s">
        <v>759</v>
      </c>
      <c r="B165" s="14" t="s">
        <v>760</v>
      </c>
      <c r="C165" s="54" t="s">
        <v>1408</v>
      </c>
      <c r="D165" s="15"/>
      <c r="E165" s="15"/>
      <c r="F165" s="15">
        <v>-3149.81</v>
      </c>
      <c r="G165" s="15">
        <v>-355.27</v>
      </c>
      <c r="H165" s="90">
        <f t="shared" si="72"/>
        <v>-2794.54</v>
      </c>
      <c r="I165" s="103">
        <f t="shared" si="73"/>
        <v>-7.865961100008445</v>
      </c>
      <c r="J165" s="104"/>
      <c r="K165" s="15">
        <v>-15023.45</v>
      </c>
      <c r="L165" s="15">
        <v>-1664.95</v>
      </c>
      <c r="M165" s="90">
        <f t="shared" si="74"/>
        <v>-13358.5</v>
      </c>
      <c r="N165" s="103">
        <f t="shared" si="75"/>
        <v>-8.023364064986936</v>
      </c>
      <c r="O165" s="104"/>
      <c r="P165" s="15">
        <v>-2484.96</v>
      </c>
      <c r="Q165" s="15">
        <v>-2029.1100000000001</v>
      </c>
      <c r="R165" s="90">
        <f t="shared" si="76"/>
        <v>-455.8499999999999</v>
      </c>
      <c r="S165" s="103">
        <f t="shared" si="77"/>
        <v>-0.2246551443736416</v>
      </c>
      <c r="T165" s="104"/>
      <c r="U165" s="15">
        <v>-15023.45</v>
      </c>
      <c r="V165" s="15">
        <v>-1664.95</v>
      </c>
      <c r="W165" s="90">
        <f t="shared" si="78"/>
        <v>-13358.5</v>
      </c>
      <c r="X165" s="103">
        <f t="shared" si="79"/>
        <v>-8.023364064986936</v>
      </c>
    </row>
    <row r="166" spans="1:24" s="14" customFormat="1" ht="12.75" hidden="1" outlineLevel="2">
      <c r="A166" s="14" t="s">
        <v>761</v>
      </c>
      <c r="B166" s="14" t="s">
        <v>762</v>
      </c>
      <c r="C166" s="54" t="s">
        <v>1409</v>
      </c>
      <c r="D166" s="15"/>
      <c r="E166" s="15"/>
      <c r="F166" s="15">
        <v>-15969.11</v>
      </c>
      <c r="G166" s="15">
        <v>-4758.53</v>
      </c>
      <c r="H166" s="90">
        <f t="shared" si="72"/>
        <v>-11210.580000000002</v>
      </c>
      <c r="I166" s="103">
        <f t="shared" si="73"/>
        <v>-2.3558914202495314</v>
      </c>
      <c r="J166" s="104"/>
      <c r="K166" s="15">
        <v>-149216.7</v>
      </c>
      <c r="L166" s="15">
        <v>9698.19</v>
      </c>
      <c r="M166" s="90">
        <f t="shared" si="74"/>
        <v>-158914.89</v>
      </c>
      <c r="N166" s="103" t="str">
        <f t="shared" si="75"/>
        <v>N.M.</v>
      </c>
      <c r="O166" s="104"/>
      <c r="P166" s="15">
        <v>-17004.45</v>
      </c>
      <c r="Q166" s="15">
        <v>-24952.98</v>
      </c>
      <c r="R166" s="90">
        <f t="shared" si="76"/>
        <v>7948.529999999999</v>
      </c>
      <c r="S166" s="103">
        <f t="shared" si="77"/>
        <v>0.3185403106162069</v>
      </c>
      <c r="T166" s="104"/>
      <c r="U166" s="15">
        <v>-149216.7</v>
      </c>
      <c r="V166" s="15">
        <v>9698.19</v>
      </c>
      <c r="W166" s="90">
        <f t="shared" si="78"/>
        <v>-158914.89</v>
      </c>
      <c r="X166" s="103" t="str">
        <f t="shared" si="79"/>
        <v>N.M.</v>
      </c>
    </row>
    <row r="167" spans="1:24" s="14" customFormat="1" ht="12.75" hidden="1" outlineLevel="2">
      <c r="A167" s="14" t="s">
        <v>763</v>
      </c>
      <c r="B167" s="14" t="s">
        <v>764</v>
      </c>
      <c r="C167" s="54" t="s">
        <v>1410</v>
      </c>
      <c r="D167" s="15"/>
      <c r="E167" s="15"/>
      <c r="F167" s="15">
        <v>956.64</v>
      </c>
      <c r="G167" s="15">
        <v>287.49</v>
      </c>
      <c r="H167" s="90">
        <f t="shared" si="72"/>
        <v>669.15</v>
      </c>
      <c r="I167" s="103">
        <f t="shared" si="73"/>
        <v>2.327559219451111</v>
      </c>
      <c r="J167" s="104"/>
      <c r="K167" s="15">
        <v>9554.67</v>
      </c>
      <c r="L167" s="15">
        <v>33687.88</v>
      </c>
      <c r="M167" s="90">
        <f t="shared" si="74"/>
        <v>-24133.21</v>
      </c>
      <c r="N167" s="103">
        <f t="shared" si="75"/>
        <v>-0.7163766315956955</v>
      </c>
      <c r="O167" s="104"/>
      <c r="P167" s="15">
        <v>797.25</v>
      </c>
      <c r="Q167" s="15">
        <v>1170.07</v>
      </c>
      <c r="R167" s="90">
        <f t="shared" si="76"/>
        <v>-372.81999999999994</v>
      </c>
      <c r="S167" s="103">
        <f t="shared" si="77"/>
        <v>-0.3186305092857692</v>
      </c>
      <c r="T167" s="104"/>
      <c r="U167" s="15">
        <v>9554.67</v>
      </c>
      <c r="V167" s="15">
        <v>33687.88</v>
      </c>
      <c r="W167" s="90">
        <f t="shared" si="78"/>
        <v>-24133.21</v>
      </c>
      <c r="X167" s="103">
        <f t="shared" si="79"/>
        <v>-0.7163766315956955</v>
      </c>
    </row>
    <row r="168" spans="1:24" s="14" customFormat="1" ht="12.75" hidden="1" outlineLevel="2">
      <c r="A168" s="14" t="s">
        <v>765</v>
      </c>
      <c r="B168" s="14" t="s">
        <v>766</v>
      </c>
      <c r="C168" s="54" t="s">
        <v>1411</v>
      </c>
      <c r="D168" s="15"/>
      <c r="E168" s="15"/>
      <c r="F168" s="15">
        <v>359827.73</v>
      </c>
      <c r="G168" s="15">
        <v>208623.26</v>
      </c>
      <c r="H168" s="90">
        <f t="shared" si="72"/>
        <v>151204.46999999997</v>
      </c>
      <c r="I168" s="103">
        <f t="shared" si="73"/>
        <v>0.7247728273443717</v>
      </c>
      <c r="J168" s="104"/>
      <c r="K168" s="15">
        <v>2317850.54</v>
      </c>
      <c r="L168" s="15">
        <v>2365380.54</v>
      </c>
      <c r="M168" s="90">
        <f t="shared" si="74"/>
        <v>-47530</v>
      </c>
      <c r="N168" s="103">
        <f t="shared" si="75"/>
        <v>-0.02009401836036074</v>
      </c>
      <c r="O168" s="104"/>
      <c r="P168" s="15">
        <v>608101.74</v>
      </c>
      <c r="Q168" s="15">
        <v>626257.87</v>
      </c>
      <c r="R168" s="90">
        <f t="shared" si="76"/>
        <v>-18156.130000000005</v>
      </c>
      <c r="S168" s="103">
        <f t="shared" si="77"/>
        <v>-0.02899146001949645</v>
      </c>
      <c r="T168" s="104"/>
      <c r="U168" s="15">
        <v>2317850.54</v>
      </c>
      <c r="V168" s="15">
        <v>2365380.54</v>
      </c>
      <c r="W168" s="90">
        <f t="shared" si="78"/>
        <v>-47530</v>
      </c>
      <c r="X168" s="103">
        <f t="shared" si="79"/>
        <v>-0.02009401836036074</v>
      </c>
    </row>
    <row r="169" spans="1:24" s="14" customFormat="1" ht="12.75" hidden="1" outlineLevel="2">
      <c r="A169" s="14" t="s">
        <v>767</v>
      </c>
      <c r="B169" s="14" t="s">
        <v>768</v>
      </c>
      <c r="C169" s="54" t="s">
        <v>1412</v>
      </c>
      <c r="D169" s="15"/>
      <c r="E169" s="15"/>
      <c r="F169" s="15">
        <v>-190675.64</v>
      </c>
      <c r="G169" s="15">
        <v>-196891.06</v>
      </c>
      <c r="H169" s="90">
        <f t="shared" si="72"/>
        <v>6215.419999999984</v>
      </c>
      <c r="I169" s="103">
        <f t="shared" si="73"/>
        <v>0.031567812169836375</v>
      </c>
      <c r="J169" s="104"/>
      <c r="K169" s="15">
        <v>-2263083.56</v>
      </c>
      <c r="L169" s="15">
        <v>-2255634.58</v>
      </c>
      <c r="M169" s="90">
        <f t="shared" si="74"/>
        <v>-7448.979999999981</v>
      </c>
      <c r="N169" s="103">
        <f t="shared" si="75"/>
        <v>-0.003302387747575665</v>
      </c>
      <c r="O169" s="104"/>
      <c r="P169" s="15">
        <v>-552916.58</v>
      </c>
      <c r="Q169" s="15">
        <v>-593771.72</v>
      </c>
      <c r="R169" s="90">
        <f t="shared" si="76"/>
        <v>40855.140000000014</v>
      </c>
      <c r="S169" s="103">
        <f t="shared" si="77"/>
        <v>0.06880613984108239</v>
      </c>
      <c r="T169" s="104"/>
      <c r="U169" s="15">
        <v>-2263083.56</v>
      </c>
      <c r="V169" s="15">
        <v>-2255634.58</v>
      </c>
      <c r="W169" s="90">
        <f t="shared" si="78"/>
        <v>-7448.979999999981</v>
      </c>
      <c r="X169" s="103">
        <f t="shared" si="79"/>
        <v>-0.003302387747575665</v>
      </c>
    </row>
    <row r="170" spans="1:24" s="14" customFormat="1" ht="12.75" hidden="1" outlineLevel="2">
      <c r="A170" s="14" t="s">
        <v>769</v>
      </c>
      <c r="B170" s="14" t="s">
        <v>770</v>
      </c>
      <c r="C170" s="54" t="s">
        <v>1413</v>
      </c>
      <c r="D170" s="15"/>
      <c r="E170" s="15"/>
      <c r="F170" s="15">
        <v>5785.27</v>
      </c>
      <c r="G170" s="15">
        <v>4452.47</v>
      </c>
      <c r="H170" s="90">
        <f t="shared" si="72"/>
        <v>1332.8000000000002</v>
      </c>
      <c r="I170" s="103">
        <f t="shared" si="73"/>
        <v>0.29933946775609943</v>
      </c>
      <c r="J170" s="104"/>
      <c r="K170" s="15">
        <v>41807.63</v>
      </c>
      <c r="L170" s="15">
        <v>52951.200000000004</v>
      </c>
      <c r="M170" s="90">
        <f t="shared" si="74"/>
        <v>-11143.570000000007</v>
      </c>
      <c r="N170" s="103">
        <f t="shared" si="75"/>
        <v>-0.21044981039145488</v>
      </c>
      <c r="O170" s="104"/>
      <c r="P170" s="15">
        <v>9411.98</v>
      </c>
      <c r="Q170" s="15">
        <v>13315.130000000001</v>
      </c>
      <c r="R170" s="90">
        <f t="shared" si="76"/>
        <v>-3903.1500000000015</v>
      </c>
      <c r="S170" s="103">
        <f t="shared" si="77"/>
        <v>-0.29313645454456705</v>
      </c>
      <c r="T170" s="104"/>
      <c r="U170" s="15">
        <v>41807.63</v>
      </c>
      <c r="V170" s="15">
        <v>52951.200000000004</v>
      </c>
      <c r="W170" s="90">
        <f t="shared" si="78"/>
        <v>-11143.570000000007</v>
      </c>
      <c r="X170" s="103">
        <f t="shared" si="79"/>
        <v>-0.21044981039145488</v>
      </c>
    </row>
    <row r="171" spans="1:24" s="14" customFormat="1" ht="12.75" hidden="1" outlineLevel="2">
      <c r="A171" s="14" t="s">
        <v>771</v>
      </c>
      <c r="B171" s="14" t="s">
        <v>772</v>
      </c>
      <c r="C171" s="54" t="s">
        <v>1414</v>
      </c>
      <c r="D171" s="15"/>
      <c r="E171" s="15"/>
      <c r="F171" s="15">
        <v>-2152.96</v>
      </c>
      <c r="G171" s="15">
        <v>-1990.3</v>
      </c>
      <c r="H171" s="90">
        <f t="shared" si="72"/>
        <v>-162.66000000000008</v>
      </c>
      <c r="I171" s="103">
        <f t="shared" si="73"/>
        <v>-0.08172637290860679</v>
      </c>
      <c r="J171" s="104"/>
      <c r="K171" s="15">
        <v>-24399.8</v>
      </c>
      <c r="L171" s="15">
        <v>-23463.03</v>
      </c>
      <c r="M171" s="90">
        <f t="shared" si="74"/>
        <v>-936.7700000000004</v>
      </c>
      <c r="N171" s="103">
        <f t="shared" si="75"/>
        <v>-0.039925363433452564</v>
      </c>
      <c r="O171" s="104"/>
      <c r="P171" s="15">
        <v>-6398.860000000001</v>
      </c>
      <c r="Q171" s="15">
        <v>-6001.71</v>
      </c>
      <c r="R171" s="90">
        <f t="shared" si="76"/>
        <v>-397.15000000000055</v>
      </c>
      <c r="S171" s="103">
        <f t="shared" si="77"/>
        <v>-0.06617280741655304</v>
      </c>
      <c r="T171" s="104"/>
      <c r="U171" s="15">
        <v>-24399.8</v>
      </c>
      <c r="V171" s="15">
        <v>-23463.03</v>
      </c>
      <c r="W171" s="90">
        <f t="shared" si="78"/>
        <v>-936.7700000000004</v>
      </c>
      <c r="X171" s="103">
        <f t="shared" si="79"/>
        <v>-0.039925363433452564</v>
      </c>
    </row>
    <row r="172" spans="1:24" s="14" customFormat="1" ht="12.75" hidden="1" outlineLevel="2">
      <c r="A172" s="14" t="s">
        <v>773</v>
      </c>
      <c r="B172" s="14" t="s">
        <v>774</v>
      </c>
      <c r="C172" s="54" t="s">
        <v>1415</v>
      </c>
      <c r="D172" s="15"/>
      <c r="E172" s="15"/>
      <c r="F172" s="15">
        <v>293559.64</v>
      </c>
      <c r="G172" s="15">
        <v>272142.34</v>
      </c>
      <c r="H172" s="90">
        <f t="shared" si="72"/>
        <v>21417.29999999999</v>
      </c>
      <c r="I172" s="103">
        <f t="shared" si="73"/>
        <v>0.07869888970602658</v>
      </c>
      <c r="J172" s="104"/>
      <c r="K172" s="15">
        <v>2831843.36</v>
      </c>
      <c r="L172" s="15">
        <v>2825626.18</v>
      </c>
      <c r="M172" s="90">
        <f t="shared" si="74"/>
        <v>6217.179999999702</v>
      </c>
      <c r="N172" s="103">
        <f t="shared" si="75"/>
        <v>0.002200283973869361</v>
      </c>
      <c r="O172" s="104"/>
      <c r="P172" s="15">
        <v>573172.9</v>
      </c>
      <c r="Q172" s="15">
        <v>592542.22</v>
      </c>
      <c r="R172" s="90">
        <f t="shared" si="76"/>
        <v>-19369.31999999995</v>
      </c>
      <c r="S172" s="103">
        <f t="shared" si="77"/>
        <v>-0.03268850614560419</v>
      </c>
      <c r="T172" s="104"/>
      <c r="U172" s="15">
        <v>2831843.36</v>
      </c>
      <c r="V172" s="15">
        <v>2825626.18</v>
      </c>
      <c r="W172" s="90">
        <f t="shared" si="78"/>
        <v>6217.179999999702</v>
      </c>
      <c r="X172" s="103">
        <f t="shared" si="79"/>
        <v>0.002200283973869361</v>
      </c>
    </row>
    <row r="173" spans="1:24" s="14" customFormat="1" ht="12.75" hidden="1" outlineLevel="2">
      <c r="A173" s="14" t="s">
        <v>775</v>
      </c>
      <c r="B173" s="14" t="s">
        <v>776</v>
      </c>
      <c r="C173" s="54" t="s">
        <v>1416</v>
      </c>
      <c r="D173" s="15"/>
      <c r="E173" s="15"/>
      <c r="F173" s="15">
        <v>-68353.09</v>
      </c>
      <c r="G173" s="15">
        <v>-65464.04</v>
      </c>
      <c r="H173" s="90">
        <f t="shared" si="72"/>
        <v>-2889.0499999999956</v>
      </c>
      <c r="I173" s="103">
        <f t="shared" si="73"/>
        <v>-0.044131862317082715</v>
      </c>
      <c r="J173" s="104"/>
      <c r="K173" s="15">
        <v>-966606.31</v>
      </c>
      <c r="L173" s="15">
        <v>-858835.34</v>
      </c>
      <c r="M173" s="90">
        <f t="shared" si="74"/>
        <v>-107770.97000000009</v>
      </c>
      <c r="N173" s="103">
        <f t="shared" si="75"/>
        <v>-0.1254850202135372</v>
      </c>
      <c r="O173" s="104"/>
      <c r="P173" s="15">
        <v>-145808.96</v>
      </c>
      <c r="Q173" s="15">
        <v>-148779.21</v>
      </c>
      <c r="R173" s="90">
        <f t="shared" si="76"/>
        <v>2970.25</v>
      </c>
      <c r="S173" s="103">
        <f t="shared" si="77"/>
        <v>0.019964146872402402</v>
      </c>
      <c r="T173" s="104"/>
      <c r="U173" s="15">
        <v>-966606.31</v>
      </c>
      <c r="V173" s="15">
        <v>-858835.34</v>
      </c>
      <c r="W173" s="90">
        <f t="shared" si="78"/>
        <v>-107770.97000000009</v>
      </c>
      <c r="X173" s="103">
        <f t="shared" si="79"/>
        <v>-0.1254850202135372</v>
      </c>
    </row>
    <row r="174" spans="1:24" s="14" customFormat="1" ht="12.75" hidden="1" outlineLevel="2">
      <c r="A174" s="14" t="s">
        <v>777</v>
      </c>
      <c r="B174" s="14" t="s">
        <v>778</v>
      </c>
      <c r="C174" s="54" t="s">
        <v>1417</v>
      </c>
      <c r="D174" s="15"/>
      <c r="E174" s="15"/>
      <c r="F174" s="15">
        <v>2262444.7</v>
      </c>
      <c r="G174" s="15">
        <v>920765.3</v>
      </c>
      <c r="H174" s="90">
        <f t="shared" si="72"/>
        <v>1341679.4000000001</v>
      </c>
      <c r="I174" s="103">
        <f t="shared" si="73"/>
        <v>1.457135059281665</v>
      </c>
      <c r="J174" s="104"/>
      <c r="K174" s="15">
        <v>13600477.63</v>
      </c>
      <c r="L174" s="15">
        <v>12038346.49</v>
      </c>
      <c r="M174" s="90">
        <f t="shared" si="74"/>
        <v>1562131.1400000006</v>
      </c>
      <c r="N174" s="103">
        <f t="shared" si="75"/>
        <v>0.12976293225133784</v>
      </c>
      <c r="O174" s="104"/>
      <c r="P174" s="15">
        <v>4468510.3</v>
      </c>
      <c r="Q174" s="15">
        <v>2036047.19</v>
      </c>
      <c r="R174" s="90">
        <f t="shared" si="76"/>
        <v>2432463.11</v>
      </c>
      <c r="S174" s="103">
        <f t="shared" si="77"/>
        <v>1.1946987878999011</v>
      </c>
      <c r="T174" s="104"/>
      <c r="U174" s="15">
        <v>13600477.63</v>
      </c>
      <c r="V174" s="15">
        <v>12038346.49</v>
      </c>
      <c r="W174" s="90">
        <f t="shared" si="78"/>
        <v>1562131.1400000006</v>
      </c>
      <c r="X174" s="103">
        <f t="shared" si="79"/>
        <v>0.12976293225133784</v>
      </c>
    </row>
    <row r="175" spans="1:24" s="14" customFormat="1" ht="12.75" hidden="1" outlineLevel="2">
      <c r="A175" s="14" t="s">
        <v>779</v>
      </c>
      <c r="B175" s="14" t="s">
        <v>780</v>
      </c>
      <c r="C175" s="54" t="s">
        <v>1418</v>
      </c>
      <c r="D175" s="15"/>
      <c r="E175" s="15"/>
      <c r="F175" s="15">
        <v>32321.86</v>
      </c>
      <c r="G175" s="15">
        <v>-18743.08</v>
      </c>
      <c r="H175" s="90">
        <f t="shared" si="72"/>
        <v>51064.94</v>
      </c>
      <c r="I175" s="103">
        <f t="shared" si="73"/>
        <v>2.724468977350574</v>
      </c>
      <c r="J175" s="104"/>
      <c r="K175" s="15">
        <v>178098.73</v>
      </c>
      <c r="L175" s="15">
        <v>55213.9</v>
      </c>
      <c r="M175" s="90">
        <f t="shared" si="74"/>
        <v>122884.83000000002</v>
      </c>
      <c r="N175" s="103">
        <f t="shared" si="75"/>
        <v>2.225614021107004</v>
      </c>
      <c r="O175" s="104"/>
      <c r="P175" s="15">
        <v>50281.11</v>
      </c>
      <c r="Q175" s="15">
        <v>7121.02</v>
      </c>
      <c r="R175" s="90">
        <f t="shared" si="76"/>
        <v>43160.09</v>
      </c>
      <c r="S175" s="103">
        <f t="shared" si="77"/>
        <v>6.0609421122254945</v>
      </c>
      <c r="T175" s="104"/>
      <c r="U175" s="15">
        <v>178098.73</v>
      </c>
      <c r="V175" s="15">
        <v>55213.9</v>
      </c>
      <c r="W175" s="90">
        <f t="shared" si="78"/>
        <v>122884.83000000002</v>
      </c>
      <c r="X175" s="103">
        <f t="shared" si="79"/>
        <v>2.225614021107004</v>
      </c>
    </row>
    <row r="176" spans="1:24" s="14" customFormat="1" ht="12.75" hidden="1" outlineLevel="2">
      <c r="A176" s="14" t="s">
        <v>781</v>
      </c>
      <c r="B176" s="14" t="s">
        <v>782</v>
      </c>
      <c r="C176" s="54" t="s">
        <v>1419</v>
      </c>
      <c r="D176" s="15"/>
      <c r="E176" s="15"/>
      <c r="F176" s="15">
        <v>-1111.65</v>
      </c>
      <c r="G176" s="15">
        <v>13225.44</v>
      </c>
      <c r="H176" s="90">
        <f t="shared" si="72"/>
        <v>-14337.09</v>
      </c>
      <c r="I176" s="103">
        <f t="shared" si="73"/>
        <v>-1.0840539142743078</v>
      </c>
      <c r="J176" s="104"/>
      <c r="K176" s="15">
        <v>-41389.97</v>
      </c>
      <c r="L176" s="15">
        <v>3206.81</v>
      </c>
      <c r="M176" s="90">
        <f t="shared" si="74"/>
        <v>-44596.78</v>
      </c>
      <c r="N176" s="103" t="str">
        <f t="shared" si="75"/>
        <v>N.M.</v>
      </c>
      <c r="O176" s="104"/>
      <c r="P176" s="15">
        <v>-3012.6</v>
      </c>
      <c r="Q176" s="15">
        <v>10455.14</v>
      </c>
      <c r="R176" s="90">
        <f t="shared" si="76"/>
        <v>-13467.74</v>
      </c>
      <c r="S176" s="103">
        <f t="shared" si="77"/>
        <v>-1.2881453524295228</v>
      </c>
      <c r="T176" s="104"/>
      <c r="U176" s="15">
        <v>-41389.97</v>
      </c>
      <c r="V176" s="15">
        <v>3206.81</v>
      </c>
      <c r="W176" s="90">
        <f t="shared" si="78"/>
        <v>-44596.78</v>
      </c>
      <c r="X176" s="103" t="str">
        <f t="shared" si="79"/>
        <v>N.M.</v>
      </c>
    </row>
    <row r="177" spans="1:24" s="14" customFormat="1" ht="12.75" hidden="1" outlineLevel="2">
      <c r="A177" s="14" t="s">
        <v>783</v>
      </c>
      <c r="B177" s="14" t="s">
        <v>784</v>
      </c>
      <c r="C177" s="54" t="s">
        <v>1420</v>
      </c>
      <c r="D177" s="15"/>
      <c r="E177" s="15"/>
      <c r="F177" s="15">
        <v>0</v>
      </c>
      <c r="G177" s="15">
        <v>11656.27</v>
      </c>
      <c r="H177" s="90">
        <f t="shared" si="72"/>
        <v>-11656.27</v>
      </c>
      <c r="I177" s="103" t="str">
        <f t="shared" si="73"/>
        <v>N.M.</v>
      </c>
      <c r="J177" s="104"/>
      <c r="K177" s="15">
        <v>0</v>
      </c>
      <c r="L177" s="15">
        <v>151383.99</v>
      </c>
      <c r="M177" s="90">
        <f t="shared" si="74"/>
        <v>-151383.99</v>
      </c>
      <c r="N177" s="103" t="str">
        <f t="shared" si="75"/>
        <v>N.M.</v>
      </c>
      <c r="O177" s="104"/>
      <c r="P177" s="15">
        <v>0</v>
      </c>
      <c r="Q177" s="15">
        <v>34962.16</v>
      </c>
      <c r="R177" s="90">
        <f t="shared" si="76"/>
        <v>-34962.16</v>
      </c>
      <c r="S177" s="103" t="str">
        <f t="shared" si="77"/>
        <v>N.M.</v>
      </c>
      <c r="T177" s="104"/>
      <c r="U177" s="15">
        <v>0</v>
      </c>
      <c r="V177" s="15">
        <v>151383.99</v>
      </c>
      <c r="W177" s="90">
        <f t="shared" si="78"/>
        <v>-151383.99</v>
      </c>
      <c r="X177" s="103" t="str">
        <f t="shared" si="79"/>
        <v>N.M.</v>
      </c>
    </row>
    <row r="178" spans="1:24" s="14" customFormat="1" ht="12.75" hidden="1" outlineLevel="2">
      <c r="A178" s="14" t="s">
        <v>785</v>
      </c>
      <c r="B178" s="14" t="s">
        <v>786</v>
      </c>
      <c r="C178" s="54" t="s">
        <v>1421</v>
      </c>
      <c r="D178" s="15"/>
      <c r="E178" s="15"/>
      <c r="F178" s="15">
        <v>1491.54</v>
      </c>
      <c r="G178" s="15">
        <v>27723.43</v>
      </c>
      <c r="H178" s="90">
        <f t="shared" si="72"/>
        <v>-26231.89</v>
      </c>
      <c r="I178" s="103">
        <f t="shared" si="73"/>
        <v>-0.9461992978502299</v>
      </c>
      <c r="J178" s="104"/>
      <c r="K178" s="15">
        <v>77448.09</v>
      </c>
      <c r="L178" s="15">
        <v>31441.52</v>
      </c>
      <c r="M178" s="90">
        <f t="shared" si="74"/>
        <v>46006.56999999999</v>
      </c>
      <c r="N178" s="103">
        <f t="shared" si="75"/>
        <v>1.4632425531590074</v>
      </c>
      <c r="O178" s="104"/>
      <c r="P178" s="15">
        <v>4359.55</v>
      </c>
      <c r="Q178" s="15">
        <v>27711.07</v>
      </c>
      <c r="R178" s="90">
        <f t="shared" si="76"/>
        <v>-23351.52</v>
      </c>
      <c r="S178" s="103">
        <f t="shared" si="77"/>
        <v>-0.8426783953127758</v>
      </c>
      <c r="T178" s="104"/>
      <c r="U178" s="15">
        <v>77448.09</v>
      </c>
      <c r="V178" s="15">
        <v>31441.52</v>
      </c>
      <c r="W178" s="90">
        <f t="shared" si="78"/>
        <v>46006.56999999999</v>
      </c>
      <c r="X178" s="103">
        <f t="shared" si="79"/>
        <v>1.4632425531590074</v>
      </c>
    </row>
    <row r="179" spans="1:24" s="14" customFormat="1" ht="12.75" hidden="1" outlineLevel="2">
      <c r="A179" s="14" t="s">
        <v>787</v>
      </c>
      <c r="B179" s="14" t="s">
        <v>788</v>
      </c>
      <c r="C179" s="54" t="s">
        <v>1422</v>
      </c>
      <c r="D179" s="15"/>
      <c r="E179" s="15"/>
      <c r="F179" s="15">
        <v>0</v>
      </c>
      <c r="G179" s="15">
        <v>0</v>
      </c>
      <c r="H179" s="90">
        <f t="shared" si="72"/>
        <v>0</v>
      </c>
      <c r="I179" s="103">
        <f t="shared" si="73"/>
        <v>0</v>
      </c>
      <c r="J179" s="104"/>
      <c r="K179" s="15">
        <v>0</v>
      </c>
      <c r="L179" s="15">
        <v>-840726.3300000001</v>
      </c>
      <c r="M179" s="90">
        <f t="shared" si="74"/>
        <v>840726.3300000001</v>
      </c>
      <c r="N179" s="103" t="str">
        <f t="shared" si="75"/>
        <v>N.M.</v>
      </c>
      <c r="O179" s="104"/>
      <c r="P179" s="15">
        <v>0</v>
      </c>
      <c r="Q179" s="15">
        <v>0</v>
      </c>
      <c r="R179" s="90">
        <f t="shared" si="76"/>
        <v>0</v>
      </c>
      <c r="S179" s="103">
        <f t="shared" si="77"/>
        <v>0</v>
      </c>
      <c r="T179" s="104"/>
      <c r="U179" s="15">
        <v>0</v>
      </c>
      <c r="V179" s="15">
        <v>-840726.3300000001</v>
      </c>
      <c r="W179" s="90">
        <f t="shared" si="78"/>
        <v>840726.3300000001</v>
      </c>
      <c r="X179" s="103" t="str">
        <f t="shared" si="79"/>
        <v>N.M.</v>
      </c>
    </row>
    <row r="180" spans="1:24" s="14" customFormat="1" ht="12.75" hidden="1" outlineLevel="2">
      <c r="A180" s="14" t="s">
        <v>789</v>
      </c>
      <c r="B180" s="14" t="s">
        <v>790</v>
      </c>
      <c r="C180" s="54" t="s">
        <v>1423</v>
      </c>
      <c r="D180" s="15"/>
      <c r="E180" s="15"/>
      <c r="F180" s="15">
        <v>395089.3</v>
      </c>
      <c r="G180" s="15">
        <v>1430830.46</v>
      </c>
      <c r="H180" s="90">
        <f t="shared" si="72"/>
        <v>-1035741.1599999999</v>
      </c>
      <c r="I180" s="103">
        <f t="shared" si="73"/>
        <v>-0.7238741339068222</v>
      </c>
      <c r="J180" s="104"/>
      <c r="K180" s="15">
        <v>13895143.026</v>
      </c>
      <c r="L180" s="15">
        <v>9428359.86</v>
      </c>
      <c r="M180" s="90">
        <f t="shared" si="74"/>
        <v>4466783.166000001</v>
      </c>
      <c r="N180" s="103">
        <f t="shared" si="75"/>
        <v>0.4737603604790708</v>
      </c>
      <c r="O180" s="104"/>
      <c r="P180" s="15">
        <v>1380550.56</v>
      </c>
      <c r="Q180" s="15">
        <v>3533418.56</v>
      </c>
      <c r="R180" s="90">
        <f t="shared" si="76"/>
        <v>-2152868</v>
      </c>
      <c r="S180" s="103">
        <f t="shared" si="77"/>
        <v>-0.6092875676749714</v>
      </c>
      <c r="T180" s="104"/>
      <c r="U180" s="15">
        <v>13895143.026</v>
      </c>
      <c r="V180" s="15">
        <v>9428359.86</v>
      </c>
      <c r="W180" s="90">
        <f t="shared" si="78"/>
        <v>4466783.166000001</v>
      </c>
      <c r="X180" s="103">
        <f t="shared" si="79"/>
        <v>0.4737603604790708</v>
      </c>
    </row>
    <row r="181" spans="1:24" s="14" customFormat="1" ht="12.75" hidden="1" outlineLevel="2">
      <c r="A181" s="14" t="s">
        <v>791</v>
      </c>
      <c r="B181" s="14" t="s">
        <v>792</v>
      </c>
      <c r="C181" s="54" t="s">
        <v>1424</v>
      </c>
      <c r="D181" s="15"/>
      <c r="E181" s="15"/>
      <c r="F181" s="15">
        <v>0</v>
      </c>
      <c r="G181" s="15">
        <v>0</v>
      </c>
      <c r="H181" s="90">
        <f t="shared" si="72"/>
        <v>0</v>
      </c>
      <c r="I181" s="103">
        <f t="shared" si="73"/>
        <v>0</v>
      </c>
      <c r="J181" s="104"/>
      <c r="K181" s="15">
        <v>0</v>
      </c>
      <c r="L181" s="15">
        <v>284.39</v>
      </c>
      <c r="M181" s="90">
        <f t="shared" si="74"/>
        <v>-284.39</v>
      </c>
      <c r="N181" s="103" t="str">
        <f t="shared" si="75"/>
        <v>N.M.</v>
      </c>
      <c r="O181" s="104"/>
      <c r="P181" s="15">
        <v>0</v>
      </c>
      <c r="Q181" s="15">
        <v>284.39</v>
      </c>
      <c r="R181" s="90">
        <f t="shared" si="76"/>
        <v>-284.39</v>
      </c>
      <c r="S181" s="103" t="str">
        <f t="shared" si="77"/>
        <v>N.M.</v>
      </c>
      <c r="T181" s="104"/>
      <c r="U181" s="15">
        <v>0</v>
      </c>
      <c r="V181" s="15">
        <v>284.39</v>
      </c>
      <c r="W181" s="90">
        <f t="shared" si="78"/>
        <v>-284.39</v>
      </c>
      <c r="X181" s="103" t="str">
        <f t="shared" si="79"/>
        <v>N.M.</v>
      </c>
    </row>
    <row r="182" spans="1:24" s="14" customFormat="1" ht="12.75" hidden="1" outlineLevel="2">
      <c r="A182" s="14" t="s">
        <v>793</v>
      </c>
      <c r="B182" s="14" t="s">
        <v>794</v>
      </c>
      <c r="C182" s="54" t="s">
        <v>1425</v>
      </c>
      <c r="D182" s="15"/>
      <c r="E182" s="15"/>
      <c r="F182" s="15">
        <v>705889.18</v>
      </c>
      <c r="G182" s="15">
        <v>708859.4</v>
      </c>
      <c r="H182" s="90">
        <f t="shared" si="72"/>
        <v>-2970.219999999972</v>
      </c>
      <c r="I182" s="103">
        <f t="shared" si="73"/>
        <v>-0.004190139821803833</v>
      </c>
      <c r="J182" s="104"/>
      <c r="K182" s="15">
        <v>9212168.691</v>
      </c>
      <c r="L182" s="15">
        <v>11123939.35</v>
      </c>
      <c r="M182" s="90">
        <f t="shared" si="74"/>
        <v>-1911770.659</v>
      </c>
      <c r="N182" s="103">
        <f t="shared" si="75"/>
        <v>-0.17186093872401417</v>
      </c>
      <c r="O182" s="104"/>
      <c r="P182" s="15">
        <v>1764846.7000000002</v>
      </c>
      <c r="Q182" s="15">
        <v>1906408.8</v>
      </c>
      <c r="R182" s="90">
        <f t="shared" si="76"/>
        <v>-141562.09999999986</v>
      </c>
      <c r="S182" s="103">
        <f t="shared" si="77"/>
        <v>-0.07425589936429157</v>
      </c>
      <c r="T182" s="104"/>
      <c r="U182" s="15">
        <v>9212168.691</v>
      </c>
      <c r="V182" s="15">
        <v>11123939.35</v>
      </c>
      <c r="W182" s="90">
        <f t="shared" si="78"/>
        <v>-1911770.659</v>
      </c>
      <c r="X182" s="103">
        <f t="shared" si="79"/>
        <v>-0.17186093872401417</v>
      </c>
    </row>
    <row r="183" spans="1:24" s="14" customFormat="1" ht="12.75" hidden="1" outlineLevel="2">
      <c r="A183" s="14" t="s">
        <v>795</v>
      </c>
      <c r="B183" s="14" t="s">
        <v>796</v>
      </c>
      <c r="C183" s="54" t="s">
        <v>1426</v>
      </c>
      <c r="D183" s="15"/>
      <c r="E183" s="15"/>
      <c r="F183" s="15">
        <v>74826.09</v>
      </c>
      <c r="G183" s="15">
        <v>45704.08</v>
      </c>
      <c r="H183" s="90">
        <f t="shared" si="72"/>
        <v>29122.009999999995</v>
      </c>
      <c r="I183" s="103">
        <f t="shared" si="73"/>
        <v>0.637186220573743</v>
      </c>
      <c r="J183" s="104"/>
      <c r="K183" s="15">
        <v>961301.711</v>
      </c>
      <c r="L183" s="15">
        <v>1238176.206</v>
      </c>
      <c r="M183" s="90">
        <f t="shared" si="74"/>
        <v>-276874.495</v>
      </c>
      <c r="N183" s="103">
        <f t="shared" si="75"/>
        <v>-0.2236147760377815</v>
      </c>
      <c r="O183" s="104"/>
      <c r="P183" s="15">
        <v>221770.64</v>
      </c>
      <c r="Q183" s="15">
        <v>162161.726</v>
      </c>
      <c r="R183" s="90">
        <f t="shared" si="76"/>
        <v>59608.91400000002</v>
      </c>
      <c r="S183" s="103">
        <f t="shared" si="77"/>
        <v>0.367589291692665</v>
      </c>
      <c r="T183" s="104"/>
      <c r="U183" s="15">
        <v>961301.711</v>
      </c>
      <c r="V183" s="15">
        <v>1238176.206</v>
      </c>
      <c r="W183" s="90">
        <f t="shared" si="78"/>
        <v>-276874.495</v>
      </c>
      <c r="X183" s="103">
        <f t="shared" si="79"/>
        <v>-0.2236147760377815</v>
      </c>
    </row>
    <row r="184" spans="1:24" s="14" customFormat="1" ht="12.75" hidden="1" outlineLevel="2">
      <c r="A184" s="14" t="s">
        <v>797</v>
      </c>
      <c r="B184" s="14" t="s">
        <v>798</v>
      </c>
      <c r="C184" s="54" t="s">
        <v>1427</v>
      </c>
      <c r="D184" s="15"/>
      <c r="E184" s="15"/>
      <c r="F184" s="15">
        <v>372578</v>
      </c>
      <c r="G184" s="15">
        <v>126185</v>
      </c>
      <c r="H184" s="90">
        <f t="shared" si="72"/>
        <v>246393</v>
      </c>
      <c r="I184" s="103">
        <f t="shared" si="73"/>
        <v>1.9526330387922495</v>
      </c>
      <c r="J184" s="104"/>
      <c r="K184" s="15">
        <v>1527197</v>
      </c>
      <c r="L184" s="15">
        <v>817312.39</v>
      </c>
      <c r="M184" s="90">
        <f t="shared" si="74"/>
        <v>709884.61</v>
      </c>
      <c r="N184" s="103">
        <f t="shared" si="75"/>
        <v>0.8685597070172887</v>
      </c>
      <c r="O184" s="104"/>
      <c r="P184" s="15">
        <v>381457</v>
      </c>
      <c r="Q184" s="15">
        <v>150185.39</v>
      </c>
      <c r="R184" s="90">
        <f t="shared" si="76"/>
        <v>231271.61</v>
      </c>
      <c r="S184" s="103">
        <f t="shared" si="77"/>
        <v>1.5399075103110893</v>
      </c>
      <c r="T184" s="104"/>
      <c r="U184" s="15">
        <v>1527197</v>
      </c>
      <c r="V184" s="15">
        <v>817312.39</v>
      </c>
      <c r="W184" s="90">
        <f t="shared" si="78"/>
        <v>709884.61</v>
      </c>
      <c r="X184" s="103">
        <f t="shared" si="79"/>
        <v>0.8685597070172887</v>
      </c>
    </row>
    <row r="185" spans="1:24" s="14" customFormat="1" ht="12.75" hidden="1" outlineLevel="2">
      <c r="A185" s="14" t="s">
        <v>799</v>
      </c>
      <c r="B185" s="14" t="s">
        <v>800</v>
      </c>
      <c r="C185" s="54" t="s">
        <v>1428</v>
      </c>
      <c r="D185" s="15"/>
      <c r="E185" s="15"/>
      <c r="F185" s="15">
        <v>2088108</v>
      </c>
      <c r="G185" s="15">
        <v>3745708</v>
      </c>
      <c r="H185" s="90">
        <f t="shared" si="72"/>
        <v>-1657600</v>
      </c>
      <c r="I185" s="103">
        <f t="shared" si="73"/>
        <v>-0.44253316062010173</v>
      </c>
      <c r="J185" s="104"/>
      <c r="K185" s="15">
        <v>36238591</v>
      </c>
      <c r="L185" s="15">
        <v>30313401</v>
      </c>
      <c r="M185" s="90">
        <f t="shared" si="74"/>
        <v>5925190</v>
      </c>
      <c r="N185" s="103">
        <f t="shared" si="75"/>
        <v>0.19546437564033148</v>
      </c>
      <c r="O185" s="104"/>
      <c r="P185" s="15">
        <v>5452383</v>
      </c>
      <c r="Q185" s="15">
        <v>8387663</v>
      </c>
      <c r="R185" s="90">
        <f t="shared" si="76"/>
        <v>-2935280</v>
      </c>
      <c r="S185" s="103">
        <f t="shared" si="77"/>
        <v>-0.34995206650529476</v>
      </c>
      <c r="T185" s="104"/>
      <c r="U185" s="15">
        <v>36238591</v>
      </c>
      <c r="V185" s="15">
        <v>30313401</v>
      </c>
      <c r="W185" s="90">
        <f t="shared" si="78"/>
        <v>5925190</v>
      </c>
      <c r="X185" s="103">
        <f t="shared" si="79"/>
        <v>0.19546437564033148</v>
      </c>
    </row>
    <row r="186" spans="1:24" s="14" customFormat="1" ht="12.75" hidden="1" outlineLevel="2">
      <c r="A186" s="14" t="s">
        <v>801</v>
      </c>
      <c r="B186" s="14" t="s">
        <v>802</v>
      </c>
      <c r="C186" s="54" t="s">
        <v>1429</v>
      </c>
      <c r="D186" s="15"/>
      <c r="E186" s="15"/>
      <c r="F186" s="15">
        <v>158678.1</v>
      </c>
      <c r="G186" s="15">
        <v>61976.08</v>
      </c>
      <c r="H186" s="90">
        <f t="shared" si="72"/>
        <v>96702.02</v>
      </c>
      <c r="I186" s="103">
        <f t="shared" si="73"/>
        <v>1.5603119784278063</v>
      </c>
      <c r="J186" s="104"/>
      <c r="K186" s="15">
        <v>2286026.97</v>
      </c>
      <c r="L186" s="15">
        <v>870499.083</v>
      </c>
      <c r="M186" s="90">
        <f t="shared" si="74"/>
        <v>1415527.887</v>
      </c>
      <c r="N186" s="103">
        <f t="shared" si="75"/>
        <v>1.6261107158455217</v>
      </c>
      <c r="O186" s="104"/>
      <c r="P186" s="15">
        <v>625491.65</v>
      </c>
      <c r="Q186" s="15">
        <v>257269.03</v>
      </c>
      <c r="R186" s="90">
        <f t="shared" si="76"/>
        <v>368222.62</v>
      </c>
      <c r="S186" s="103">
        <f t="shared" si="77"/>
        <v>1.431274568882232</v>
      </c>
      <c r="T186" s="104"/>
      <c r="U186" s="15">
        <v>2286026.97</v>
      </c>
      <c r="V186" s="15">
        <v>870499.083</v>
      </c>
      <c r="W186" s="90">
        <f t="shared" si="78"/>
        <v>1415527.887</v>
      </c>
      <c r="X186" s="103">
        <f t="shared" si="79"/>
        <v>1.6261107158455217</v>
      </c>
    </row>
    <row r="187" spans="1:24" s="13" customFormat="1" ht="12.75" collapsed="1">
      <c r="A187" s="13" t="s">
        <v>215</v>
      </c>
      <c r="B187" s="11"/>
      <c r="C187" s="56" t="s">
        <v>387</v>
      </c>
      <c r="D187" s="29"/>
      <c r="E187" s="29"/>
      <c r="F187" s="29">
        <v>7437486.759999999</v>
      </c>
      <c r="G187" s="29">
        <v>7727337.35</v>
      </c>
      <c r="H187" s="29">
        <f>+F187-G187</f>
        <v>-289850.5900000008</v>
      </c>
      <c r="I187" s="98">
        <f>IF(G187&lt;0,IF(H187=0,0,IF(OR(G187=0,F187=0),"N.M.",IF(ABS(H187/G187)&gt;=10,"N.M.",H187/(-G187)))),IF(H187=0,0,IF(OR(G187=0,F187=0),"N.M.",IF(ABS(H187/G187)&gt;=10,"N.M.",H187/G187))))</f>
        <v>-0.0375097626610026</v>
      </c>
      <c r="J187" s="115"/>
      <c r="K187" s="29">
        <v>86682981.442</v>
      </c>
      <c r="L187" s="29">
        <v>77436377.68900001</v>
      </c>
      <c r="M187" s="29">
        <f>+K187-L187</f>
        <v>9246603.752999991</v>
      </c>
      <c r="N187" s="98">
        <f>IF(L187&lt;0,IF(M187=0,0,IF(OR(L187=0,K187=0),"N.M.",IF(ABS(M187/L187)&gt;=10,"N.M.",M187/(-L187)))),IF(M187=0,0,IF(OR(L187=0,K187=0),"N.M.",IF(ABS(M187/L187)&gt;=10,"N.M.",M187/L187))))</f>
        <v>0.11940904299702915</v>
      </c>
      <c r="O187" s="115"/>
      <c r="P187" s="29">
        <v>18194379.04</v>
      </c>
      <c r="Q187" s="29">
        <v>19096829.106</v>
      </c>
      <c r="R187" s="29">
        <f>+P187-Q187</f>
        <v>-902450.0659999996</v>
      </c>
      <c r="S187" s="98">
        <f>IF(Q187&lt;0,IF(R187=0,0,IF(OR(Q187=0,P187=0),"N.M.",IF(ABS(R187/Q187)&gt;=10,"N.M.",R187/(-Q187)))),IF(R187=0,0,IF(OR(Q187=0,P187=0),"N.M.",IF(ABS(R187/Q187)&gt;=10,"N.M.",R187/Q187))))</f>
        <v>-0.047256539867996224</v>
      </c>
      <c r="T187" s="115"/>
      <c r="U187" s="29">
        <v>86682981.442</v>
      </c>
      <c r="V187" s="29">
        <v>77436377.68900001</v>
      </c>
      <c r="W187" s="29">
        <f>+U187-V187</f>
        <v>9246603.752999991</v>
      </c>
      <c r="X187" s="98">
        <f>IF(V187&lt;0,IF(W187=0,0,IF(OR(V187=0,U187=0),"N.M.",IF(ABS(W187/V187)&gt;=10,"N.M.",W187/(-V187)))),IF(W187=0,0,IF(OR(V187=0,U187=0),"N.M.",IF(ABS(W187/V187)&gt;=10,"N.M.",W187/V187))))</f>
        <v>0.11940904299702915</v>
      </c>
    </row>
    <row r="188" spans="2:24" s="13" customFormat="1" ht="0.75" customHeight="1" hidden="1" outlineLevel="1">
      <c r="B188" s="11"/>
      <c r="C188" s="56"/>
      <c r="D188" s="29"/>
      <c r="E188" s="29"/>
      <c r="F188" s="29"/>
      <c r="G188" s="29"/>
      <c r="H188" s="29"/>
      <c r="I188" s="98"/>
      <c r="J188" s="115"/>
      <c r="K188" s="29"/>
      <c r="L188" s="29"/>
      <c r="M188" s="29"/>
      <c r="N188" s="98"/>
      <c r="O188" s="115"/>
      <c r="P188" s="29"/>
      <c r="Q188" s="29"/>
      <c r="R188" s="29"/>
      <c r="S188" s="98"/>
      <c r="T188" s="115"/>
      <c r="U188" s="29"/>
      <c r="V188" s="29"/>
      <c r="W188" s="29"/>
      <c r="X188" s="98"/>
    </row>
    <row r="189" spans="1:24" s="14" customFormat="1" ht="12.75" hidden="1" outlineLevel="2">
      <c r="A189" s="14" t="s">
        <v>803</v>
      </c>
      <c r="B189" s="14" t="s">
        <v>804</v>
      </c>
      <c r="C189" s="54" t="s">
        <v>1430</v>
      </c>
      <c r="D189" s="15"/>
      <c r="E189" s="15"/>
      <c r="F189" s="15">
        <v>0</v>
      </c>
      <c r="G189" s="15">
        <v>0</v>
      </c>
      <c r="H189" s="90">
        <f aca="true" t="shared" si="80" ref="H189:H194">+F189-G189</f>
        <v>0</v>
      </c>
      <c r="I189" s="103">
        <f aca="true" t="shared" si="81" ref="I189:I194">IF(G189&lt;0,IF(H189=0,0,IF(OR(G189=0,F189=0),"N.M.",IF(ABS(H189/G189)&gt;=10,"N.M.",H189/(-G189)))),IF(H189=0,0,IF(OR(G189=0,F189=0),"N.M.",IF(ABS(H189/G189)&gt;=10,"N.M.",H189/G189))))</f>
        <v>0</v>
      </c>
      <c r="J189" s="104"/>
      <c r="K189" s="15">
        <v>0</v>
      </c>
      <c r="L189" s="15">
        <v>332.08</v>
      </c>
      <c r="M189" s="90">
        <f aca="true" t="shared" si="82" ref="M189:M194">+K189-L189</f>
        <v>-332.08</v>
      </c>
      <c r="N189" s="103" t="str">
        <f aca="true" t="shared" si="83" ref="N189:N194">IF(L189&lt;0,IF(M189=0,0,IF(OR(L189=0,K189=0),"N.M.",IF(ABS(M189/L189)&gt;=10,"N.M.",M189/(-L189)))),IF(M189=0,0,IF(OR(L189=0,K189=0),"N.M.",IF(ABS(M189/L189)&gt;=10,"N.M.",M189/L189))))</f>
        <v>N.M.</v>
      </c>
      <c r="O189" s="104"/>
      <c r="P189" s="15">
        <v>0</v>
      </c>
      <c r="Q189" s="15">
        <v>0</v>
      </c>
      <c r="R189" s="90">
        <f aca="true" t="shared" si="84" ref="R189:R194">+P189-Q189</f>
        <v>0</v>
      </c>
      <c r="S189" s="103">
        <f aca="true" t="shared" si="85" ref="S189:S194">IF(Q189&lt;0,IF(R189=0,0,IF(OR(Q189=0,P189=0),"N.M.",IF(ABS(R189/Q189)&gt;=10,"N.M.",R189/(-Q189)))),IF(R189=0,0,IF(OR(Q189=0,P189=0),"N.M.",IF(ABS(R189/Q189)&gt;=10,"N.M.",R189/Q189))))</f>
        <v>0</v>
      </c>
      <c r="T189" s="104"/>
      <c r="U189" s="15">
        <v>0</v>
      </c>
      <c r="V189" s="15">
        <v>332.08</v>
      </c>
      <c r="W189" s="90">
        <f aca="true" t="shared" si="86" ref="W189:W194">+U189-V189</f>
        <v>-332.08</v>
      </c>
      <c r="X189" s="103" t="str">
        <f aca="true" t="shared" si="87" ref="X189:X194">IF(V189&lt;0,IF(W189=0,0,IF(OR(V189=0,U189=0),"N.M.",IF(ABS(W189/V189)&gt;=10,"N.M.",W189/(-V189)))),IF(W189=0,0,IF(OR(V189=0,U189=0),"N.M.",IF(ABS(W189/V189)&gt;=10,"N.M.",W189/V189))))</f>
        <v>N.M.</v>
      </c>
    </row>
    <row r="190" spans="1:24" s="14" customFormat="1" ht="12.75" hidden="1" outlineLevel="2">
      <c r="A190" s="14" t="s">
        <v>805</v>
      </c>
      <c r="B190" s="14" t="s">
        <v>806</v>
      </c>
      <c r="C190" s="54" t="s">
        <v>1431</v>
      </c>
      <c r="D190" s="15"/>
      <c r="E190" s="15"/>
      <c r="F190" s="15">
        <v>4207348</v>
      </c>
      <c r="G190" s="15">
        <v>4298283.38</v>
      </c>
      <c r="H190" s="90">
        <f t="shared" si="80"/>
        <v>-90935.37999999989</v>
      </c>
      <c r="I190" s="103">
        <f t="shared" si="81"/>
        <v>-0.0211562086443914</v>
      </c>
      <c r="J190" s="104"/>
      <c r="K190" s="15">
        <v>59816231</v>
      </c>
      <c r="L190" s="15">
        <v>56847340.76</v>
      </c>
      <c r="M190" s="90">
        <f t="shared" si="82"/>
        <v>2968890.240000002</v>
      </c>
      <c r="N190" s="103">
        <f t="shared" si="83"/>
        <v>0.05222566614917243</v>
      </c>
      <c r="O190" s="104"/>
      <c r="P190" s="15">
        <v>12606925</v>
      </c>
      <c r="Q190" s="15">
        <v>14700007.76</v>
      </c>
      <c r="R190" s="90">
        <f t="shared" si="84"/>
        <v>-2093082.7599999998</v>
      </c>
      <c r="S190" s="103">
        <f t="shared" si="85"/>
        <v>-0.14238650714834725</v>
      </c>
      <c r="T190" s="104"/>
      <c r="U190" s="15">
        <v>59816231</v>
      </c>
      <c r="V190" s="15">
        <v>56847340.76</v>
      </c>
      <c r="W190" s="90">
        <f t="shared" si="86"/>
        <v>2968890.240000002</v>
      </c>
      <c r="X190" s="103">
        <f t="shared" si="87"/>
        <v>0.05222566614917243</v>
      </c>
    </row>
    <row r="191" spans="1:24" s="14" customFormat="1" ht="12.75" hidden="1" outlineLevel="2">
      <c r="A191" s="14" t="s">
        <v>807</v>
      </c>
      <c r="B191" s="14" t="s">
        <v>808</v>
      </c>
      <c r="C191" s="54" t="s">
        <v>1432</v>
      </c>
      <c r="D191" s="15"/>
      <c r="E191" s="15"/>
      <c r="F191" s="15">
        <v>2442654</v>
      </c>
      <c r="G191" s="15">
        <v>1268960</v>
      </c>
      <c r="H191" s="90">
        <f t="shared" si="80"/>
        <v>1173694</v>
      </c>
      <c r="I191" s="103">
        <f t="shared" si="81"/>
        <v>0.9249259235909721</v>
      </c>
      <c r="J191" s="104"/>
      <c r="K191" s="15">
        <v>9616738</v>
      </c>
      <c r="L191" s="15">
        <v>8306232.7</v>
      </c>
      <c r="M191" s="90">
        <f t="shared" si="82"/>
        <v>1310505.2999999998</v>
      </c>
      <c r="N191" s="103">
        <f t="shared" si="83"/>
        <v>0.1577737281547626</v>
      </c>
      <c r="O191" s="104"/>
      <c r="P191" s="15">
        <v>2505054</v>
      </c>
      <c r="Q191" s="15">
        <v>1392860.49</v>
      </c>
      <c r="R191" s="90">
        <f t="shared" si="84"/>
        <v>1112193.51</v>
      </c>
      <c r="S191" s="103">
        <f t="shared" si="85"/>
        <v>0.7984959857681081</v>
      </c>
      <c r="T191" s="104"/>
      <c r="U191" s="15">
        <v>9616738</v>
      </c>
      <c r="V191" s="15">
        <v>8306232.7</v>
      </c>
      <c r="W191" s="90">
        <f t="shared" si="86"/>
        <v>1310505.2999999998</v>
      </c>
      <c r="X191" s="103">
        <f t="shared" si="87"/>
        <v>0.1577737281547626</v>
      </c>
    </row>
    <row r="192" spans="1:24" s="14" customFormat="1" ht="12.75" hidden="1" outlineLevel="2">
      <c r="A192" s="14" t="s">
        <v>809</v>
      </c>
      <c r="B192" s="14" t="s">
        <v>810</v>
      </c>
      <c r="C192" s="54" t="s">
        <v>1433</v>
      </c>
      <c r="D192" s="15"/>
      <c r="E192" s="15"/>
      <c r="F192" s="15">
        <v>4202349</v>
      </c>
      <c r="G192" s="15">
        <v>3773472</v>
      </c>
      <c r="H192" s="90">
        <f t="shared" si="80"/>
        <v>428877</v>
      </c>
      <c r="I192" s="103">
        <f t="shared" si="81"/>
        <v>0.113655805581703</v>
      </c>
      <c r="J192" s="104"/>
      <c r="K192" s="15">
        <v>43282118</v>
      </c>
      <c r="L192" s="15">
        <v>42480341</v>
      </c>
      <c r="M192" s="90">
        <f t="shared" si="82"/>
        <v>801777</v>
      </c>
      <c r="N192" s="103">
        <f t="shared" si="83"/>
        <v>0.018874071655874892</v>
      </c>
      <c r="O192" s="104"/>
      <c r="P192" s="15">
        <v>11528345</v>
      </c>
      <c r="Q192" s="15">
        <v>11755163</v>
      </c>
      <c r="R192" s="90">
        <f t="shared" si="84"/>
        <v>-226818</v>
      </c>
      <c r="S192" s="103">
        <f t="shared" si="85"/>
        <v>-0.019295181189746158</v>
      </c>
      <c r="T192" s="104"/>
      <c r="U192" s="15">
        <v>43282118</v>
      </c>
      <c r="V192" s="15">
        <v>42480341</v>
      </c>
      <c r="W192" s="90">
        <f t="shared" si="86"/>
        <v>801777</v>
      </c>
      <c r="X192" s="103">
        <f t="shared" si="87"/>
        <v>0.018874071655874892</v>
      </c>
    </row>
    <row r="193" spans="1:24" s="14" customFormat="1" ht="12.75" hidden="1" outlineLevel="2">
      <c r="A193" s="14" t="s">
        <v>811</v>
      </c>
      <c r="B193" s="14" t="s">
        <v>812</v>
      </c>
      <c r="C193" s="54" t="s">
        <v>1434</v>
      </c>
      <c r="D193" s="15"/>
      <c r="E193" s="15"/>
      <c r="F193" s="15">
        <v>6314495.75</v>
      </c>
      <c r="G193" s="15">
        <v>5571968.6</v>
      </c>
      <c r="H193" s="90">
        <f t="shared" si="80"/>
        <v>742527.1500000004</v>
      </c>
      <c r="I193" s="103">
        <f t="shared" si="81"/>
        <v>0.13326118707847714</v>
      </c>
      <c r="J193" s="104"/>
      <c r="K193" s="15">
        <v>57919353.02</v>
      </c>
      <c r="L193" s="15">
        <v>59555306.94</v>
      </c>
      <c r="M193" s="90">
        <f t="shared" si="82"/>
        <v>-1635953.9199999943</v>
      </c>
      <c r="N193" s="103">
        <f t="shared" si="83"/>
        <v>-0.027469490194184775</v>
      </c>
      <c r="O193" s="104"/>
      <c r="P193" s="15">
        <v>17386807.78</v>
      </c>
      <c r="Q193" s="15">
        <v>11638186.06</v>
      </c>
      <c r="R193" s="90">
        <f t="shared" si="84"/>
        <v>5748621.720000001</v>
      </c>
      <c r="S193" s="103">
        <f t="shared" si="85"/>
        <v>0.49394482012603264</v>
      </c>
      <c r="T193" s="104"/>
      <c r="U193" s="15">
        <v>57919353.02</v>
      </c>
      <c r="V193" s="15">
        <v>59555306.94</v>
      </c>
      <c r="W193" s="90">
        <f t="shared" si="86"/>
        <v>-1635953.9199999943</v>
      </c>
      <c r="X193" s="103">
        <f t="shared" si="87"/>
        <v>-0.027469490194184775</v>
      </c>
    </row>
    <row r="194" spans="1:24" s="13" customFormat="1" ht="12.75" collapsed="1">
      <c r="A194" s="13" t="s">
        <v>216</v>
      </c>
      <c r="B194" s="11"/>
      <c r="C194" s="56" t="s">
        <v>259</v>
      </c>
      <c r="D194" s="29"/>
      <c r="E194" s="29"/>
      <c r="F194" s="29">
        <v>17166846.75</v>
      </c>
      <c r="G194" s="29">
        <v>14912683.979999999</v>
      </c>
      <c r="H194" s="29">
        <f t="shared" si="80"/>
        <v>2254162.7700000014</v>
      </c>
      <c r="I194" s="98">
        <f t="shared" si="81"/>
        <v>0.1511574155948822</v>
      </c>
      <c r="J194" s="115"/>
      <c r="K194" s="29">
        <v>170634440.02</v>
      </c>
      <c r="L194" s="29">
        <v>167189553.48</v>
      </c>
      <c r="M194" s="29">
        <f t="shared" si="82"/>
        <v>3444886.5400000215</v>
      </c>
      <c r="N194" s="98">
        <f t="shared" si="83"/>
        <v>0.02060467576051105</v>
      </c>
      <c r="O194" s="115"/>
      <c r="P194" s="29">
        <v>44027131.78</v>
      </c>
      <c r="Q194" s="29">
        <v>39486217.31</v>
      </c>
      <c r="R194" s="29">
        <f t="shared" si="84"/>
        <v>4540914.469999999</v>
      </c>
      <c r="S194" s="98">
        <f t="shared" si="85"/>
        <v>0.11499998681438646</v>
      </c>
      <c r="T194" s="115"/>
      <c r="U194" s="29">
        <v>170634440.02</v>
      </c>
      <c r="V194" s="29">
        <v>167189553.48</v>
      </c>
      <c r="W194" s="29">
        <f t="shared" si="86"/>
        <v>3444886.5400000215</v>
      </c>
      <c r="X194" s="98">
        <f t="shared" si="87"/>
        <v>0.02060467576051105</v>
      </c>
    </row>
    <row r="195" spans="2:24" s="13" customFormat="1" ht="0.75" customHeight="1" hidden="1" outlineLevel="1">
      <c r="B195" s="11"/>
      <c r="C195" s="56"/>
      <c r="D195" s="29"/>
      <c r="E195" s="29"/>
      <c r="F195" s="29"/>
      <c r="G195" s="29"/>
      <c r="H195" s="29"/>
      <c r="I195" s="98"/>
      <c r="J195" s="115"/>
      <c r="K195" s="29"/>
      <c r="L195" s="29"/>
      <c r="M195" s="29"/>
      <c r="N195" s="98"/>
      <c r="O195" s="115"/>
      <c r="P195" s="29"/>
      <c r="Q195" s="29"/>
      <c r="R195" s="29"/>
      <c r="S195" s="98"/>
      <c r="T195" s="115"/>
      <c r="U195" s="29"/>
      <c r="V195" s="29"/>
      <c r="W195" s="29"/>
      <c r="X195" s="98"/>
    </row>
    <row r="196" spans="1:24" s="14" customFormat="1" ht="12.75" hidden="1" outlineLevel="2">
      <c r="A196" s="14" t="s">
        <v>813</v>
      </c>
      <c r="B196" s="14" t="s">
        <v>814</v>
      </c>
      <c r="C196" s="54" t="s">
        <v>1435</v>
      </c>
      <c r="D196" s="15"/>
      <c r="E196" s="15"/>
      <c r="F196" s="15">
        <v>0</v>
      </c>
      <c r="G196" s="15">
        <v>0</v>
      </c>
      <c r="H196" s="90">
        <f aca="true" t="shared" si="88" ref="H196:H227">+F196-G196</f>
        <v>0</v>
      </c>
      <c r="I196" s="103">
        <f aca="true" t="shared" si="89" ref="I196:I227">IF(G196&lt;0,IF(H196=0,0,IF(OR(G196=0,F196=0),"N.M.",IF(ABS(H196/G196)&gt;=10,"N.M.",H196/(-G196)))),IF(H196=0,0,IF(OR(G196=0,F196=0),"N.M.",IF(ABS(H196/G196)&gt;=10,"N.M.",H196/G196))))</f>
        <v>0</v>
      </c>
      <c r="J196" s="104"/>
      <c r="K196" s="15">
        <v>0</v>
      </c>
      <c r="L196" s="15">
        <v>1274.82</v>
      </c>
      <c r="M196" s="90">
        <f aca="true" t="shared" si="90" ref="M196:M227">+K196-L196</f>
        <v>-1274.82</v>
      </c>
      <c r="N196" s="103" t="str">
        <f aca="true" t="shared" si="91" ref="N196:N227">IF(L196&lt;0,IF(M196=0,0,IF(OR(L196=0,K196=0),"N.M.",IF(ABS(M196/L196)&gt;=10,"N.M.",M196/(-L196)))),IF(M196=0,0,IF(OR(L196=0,K196=0),"N.M.",IF(ABS(M196/L196)&gt;=10,"N.M.",M196/L196))))</f>
        <v>N.M.</v>
      </c>
      <c r="O196" s="104"/>
      <c r="P196" s="15">
        <v>0</v>
      </c>
      <c r="Q196" s="15">
        <v>0</v>
      </c>
      <c r="R196" s="90">
        <f aca="true" t="shared" si="92" ref="R196:R227">+P196-Q196</f>
        <v>0</v>
      </c>
      <c r="S196" s="103">
        <f aca="true" t="shared" si="93" ref="S196:S227">IF(Q196&lt;0,IF(R196=0,0,IF(OR(Q196=0,P196=0),"N.M.",IF(ABS(R196/Q196)&gt;=10,"N.M.",R196/(-Q196)))),IF(R196=0,0,IF(OR(Q196=0,P196=0),"N.M.",IF(ABS(R196/Q196)&gt;=10,"N.M.",R196/Q196))))</f>
        <v>0</v>
      </c>
      <c r="T196" s="104"/>
      <c r="U196" s="15">
        <v>0</v>
      </c>
      <c r="V196" s="15">
        <v>1274.82</v>
      </c>
      <c r="W196" s="90">
        <f aca="true" t="shared" si="94" ref="W196:W227">+U196-V196</f>
        <v>-1274.82</v>
      </c>
      <c r="X196" s="103" t="str">
        <f aca="true" t="shared" si="95" ref="X196:X227">IF(V196&lt;0,IF(W196=0,0,IF(OR(V196=0,U196=0),"N.M.",IF(ABS(W196/V196)&gt;=10,"N.M.",W196/(-V196)))),IF(W196=0,0,IF(OR(V196=0,U196=0),"N.M.",IF(ABS(W196/V196)&gt;=10,"N.M.",W196/V196))))</f>
        <v>N.M.</v>
      </c>
    </row>
    <row r="197" spans="1:24" s="14" customFormat="1" ht="12.75" hidden="1" outlineLevel="2">
      <c r="A197" s="14" t="s">
        <v>815</v>
      </c>
      <c r="B197" s="14" t="s">
        <v>816</v>
      </c>
      <c r="C197" s="54" t="s">
        <v>1436</v>
      </c>
      <c r="D197" s="15"/>
      <c r="E197" s="15"/>
      <c r="F197" s="15">
        <v>-200</v>
      </c>
      <c r="G197" s="15">
        <v>-155</v>
      </c>
      <c r="H197" s="90">
        <f t="shared" si="88"/>
        <v>-45</v>
      </c>
      <c r="I197" s="103">
        <f t="shared" si="89"/>
        <v>-0.2903225806451613</v>
      </c>
      <c r="J197" s="104"/>
      <c r="K197" s="15">
        <v>-2176</v>
      </c>
      <c r="L197" s="15">
        <v>-1861</v>
      </c>
      <c r="M197" s="90">
        <f t="shared" si="90"/>
        <v>-315</v>
      </c>
      <c r="N197" s="103">
        <f t="shared" si="91"/>
        <v>-0.169263836646964</v>
      </c>
      <c r="O197" s="104"/>
      <c r="P197" s="15">
        <v>-600</v>
      </c>
      <c r="Q197" s="15">
        <v>-465</v>
      </c>
      <c r="R197" s="90">
        <f t="shared" si="92"/>
        <v>-135</v>
      </c>
      <c r="S197" s="103">
        <f t="shared" si="93"/>
        <v>-0.2903225806451613</v>
      </c>
      <c r="T197" s="104"/>
      <c r="U197" s="15">
        <v>-2176</v>
      </c>
      <c r="V197" s="15">
        <v>-1861</v>
      </c>
      <c r="W197" s="90">
        <f t="shared" si="94"/>
        <v>-315</v>
      </c>
      <c r="X197" s="103">
        <f t="shared" si="95"/>
        <v>-0.169263836646964</v>
      </c>
    </row>
    <row r="198" spans="1:24" s="14" customFormat="1" ht="12.75" hidden="1" outlineLevel="2">
      <c r="A198" s="14" t="s">
        <v>817</v>
      </c>
      <c r="B198" s="14" t="s">
        <v>818</v>
      </c>
      <c r="C198" s="54" t="s">
        <v>1437</v>
      </c>
      <c r="D198" s="15"/>
      <c r="E198" s="15"/>
      <c r="F198" s="15">
        <v>80792.91</v>
      </c>
      <c r="G198" s="15">
        <v>78802.34</v>
      </c>
      <c r="H198" s="90">
        <f t="shared" si="88"/>
        <v>1990.570000000007</v>
      </c>
      <c r="I198" s="103">
        <f t="shared" si="89"/>
        <v>0.02526029049391182</v>
      </c>
      <c r="J198" s="104"/>
      <c r="K198" s="15">
        <v>984448.8</v>
      </c>
      <c r="L198" s="15">
        <v>1183340.6400000001</v>
      </c>
      <c r="M198" s="90">
        <f t="shared" si="90"/>
        <v>-198891.84000000008</v>
      </c>
      <c r="N198" s="103">
        <f t="shared" si="91"/>
        <v>-0.1680765734539465</v>
      </c>
      <c r="O198" s="104"/>
      <c r="P198" s="15">
        <v>221437</v>
      </c>
      <c r="Q198" s="15">
        <v>252333.7</v>
      </c>
      <c r="R198" s="90">
        <f t="shared" si="92"/>
        <v>-30896.70000000001</v>
      </c>
      <c r="S198" s="103">
        <f t="shared" si="93"/>
        <v>-0.12244381150833206</v>
      </c>
      <c r="T198" s="104"/>
      <c r="U198" s="15">
        <v>984448.8</v>
      </c>
      <c r="V198" s="15">
        <v>1183340.6400000001</v>
      </c>
      <c r="W198" s="90">
        <f t="shared" si="94"/>
        <v>-198891.84000000008</v>
      </c>
      <c r="X198" s="103">
        <f t="shared" si="95"/>
        <v>-0.1680765734539465</v>
      </c>
    </row>
    <row r="199" spans="1:24" s="14" customFormat="1" ht="12.75" hidden="1" outlineLevel="2">
      <c r="A199" s="14" t="s">
        <v>819</v>
      </c>
      <c r="B199" s="14" t="s">
        <v>820</v>
      </c>
      <c r="C199" s="54" t="s">
        <v>1438</v>
      </c>
      <c r="D199" s="15"/>
      <c r="E199" s="15"/>
      <c r="F199" s="15">
        <v>117695.21</v>
      </c>
      <c r="G199" s="15">
        <v>89757.49</v>
      </c>
      <c r="H199" s="90">
        <f t="shared" si="88"/>
        <v>27937.72</v>
      </c>
      <c r="I199" s="103">
        <f t="shared" si="89"/>
        <v>0.3112578125792065</v>
      </c>
      <c r="J199" s="104"/>
      <c r="K199" s="15">
        <v>1228270.65</v>
      </c>
      <c r="L199" s="15">
        <v>1142129.7</v>
      </c>
      <c r="M199" s="90">
        <f t="shared" si="90"/>
        <v>86140.94999999995</v>
      </c>
      <c r="N199" s="103">
        <f t="shared" si="91"/>
        <v>0.07542133787432369</v>
      </c>
      <c r="O199" s="104"/>
      <c r="P199" s="15">
        <v>282117.95</v>
      </c>
      <c r="Q199" s="15">
        <v>263045.79</v>
      </c>
      <c r="R199" s="90">
        <f t="shared" si="92"/>
        <v>19072.160000000033</v>
      </c>
      <c r="S199" s="103">
        <f t="shared" si="93"/>
        <v>0.07250509502547078</v>
      </c>
      <c r="T199" s="104"/>
      <c r="U199" s="15">
        <v>1228270.65</v>
      </c>
      <c r="V199" s="15">
        <v>1142129.7</v>
      </c>
      <c r="W199" s="90">
        <f t="shared" si="94"/>
        <v>86140.94999999995</v>
      </c>
      <c r="X199" s="103">
        <f t="shared" si="95"/>
        <v>0.07542133787432369</v>
      </c>
    </row>
    <row r="200" spans="1:24" s="14" customFormat="1" ht="12.75" hidden="1" outlineLevel="2">
      <c r="A200" s="14" t="s">
        <v>821</v>
      </c>
      <c r="B200" s="14" t="s">
        <v>822</v>
      </c>
      <c r="C200" s="54" t="s">
        <v>1439</v>
      </c>
      <c r="D200" s="15"/>
      <c r="E200" s="15"/>
      <c r="F200" s="15">
        <v>521589.08</v>
      </c>
      <c r="G200" s="15">
        <v>422583.14</v>
      </c>
      <c r="H200" s="90">
        <f t="shared" si="88"/>
        <v>99005.94</v>
      </c>
      <c r="I200" s="103">
        <f t="shared" si="89"/>
        <v>0.2342874824584814</v>
      </c>
      <c r="J200" s="104"/>
      <c r="K200" s="15">
        <v>4737535.393</v>
      </c>
      <c r="L200" s="15">
        <v>4926633.52</v>
      </c>
      <c r="M200" s="90">
        <f t="shared" si="90"/>
        <v>-189098.1269999994</v>
      </c>
      <c r="N200" s="103">
        <f t="shared" si="91"/>
        <v>-0.03838282799650976</v>
      </c>
      <c r="O200" s="104"/>
      <c r="P200" s="15">
        <v>1229940.763</v>
      </c>
      <c r="Q200" s="15">
        <v>1062197.97</v>
      </c>
      <c r="R200" s="90">
        <f t="shared" si="92"/>
        <v>167742.79300000006</v>
      </c>
      <c r="S200" s="103">
        <f t="shared" si="93"/>
        <v>0.1579204609099376</v>
      </c>
      <c r="T200" s="104"/>
      <c r="U200" s="15">
        <v>4737535.393</v>
      </c>
      <c r="V200" s="15">
        <v>4926633.52</v>
      </c>
      <c r="W200" s="90">
        <f t="shared" si="94"/>
        <v>-189098.1269999994</v>
      </c>
      <c r="X200" s="103">
        <f t="shared" si="95"/>
        <v>-0.03838282799650976</v>
      </c>
    </row>
    <row r="201" spans="1:24" s="14" customFormat="1" ht="12.75" hidden="1" outlineLevel="2">
      <c r="A201" s="14" t="s">
        <v>823</v>
      </c>
      <c r="B201" s="14" t="s">
        <v>824</v>
      </c>
      <c r="C201" s="54" t="s">
        <v>1440</v>
      </c>
      <c r="D201" s="15"/>
      <c r="E201" s="15"/>
      <c r="F201" s="15">
        <v>0</v>
      </c>
      <c r="G201" s="15">
        <v>0</v>
      </c>
      <c r="H201" s="90">
        <f t="shared" si="88"/>
        <v>0</v>
      </c>
      <c r="I201" s="103">
        <f t="shared" si="89"/>
        <v>0</v>
      </c>
      <c r="J201" s="104"/>
      <c r="K201" s="15">
        <v>51934.36</v>
      </c>
      <c r="L201" s="15">
        <v>20220.7</v>
      </c>
      <c r="M201" s="90">
        <f t="shared" si="90"/>
        <v>31713.66</v>
      </c>
      <c r="N201" s="103">
        <f t="shared" si="91"/>
        <v>1.5683759711582685</v>
      </c>
      <c r="O201" s="104"/>
      <c r="P201" s="15">
        <v>0</v>
      </c>
      <c r="Q201" s="15">
        <v>0</v>
      </c>
      <c r="R201" s="90">
        <f t="shared" si="92"/>
        <v>0</v>
      </c>
      <c r="S201" s="103">
        <f t="shared" si="93"/>
        <v>0</v>
      </c>
      <c r="T201" s="104"/>
      <c r="U201" s="15">
        <v>51934.36</v>
      </c>
      <c r="V201" s="15">
        <v>20220.7</v>
      </c>
      <c r="W201" s="90">
        <f t="shared" si="94"/>
        <v>31713.66</v>
      </c>
      <c r="X201" s="103">
        <f t="shared" si="95"/>
        <v>1.5683759711582685</v>
      </c>
    </row>
    <row r="202" spans="1:24" s="14" customFormat="1" ht="12.75" hidden="1" outlineLevel="2">
      <c r="A202" s="14" t="s">
        <v>825</v>
      </c>
      <c r="B202" s="14" t="s">
        <v>826</v>
      </c>
      <c r="C202" s="54" t="s">
        <v>1441</v>
      </c>
      <c r="D202" s="15"/>
      <c r="E202" s="15"/>
      <c r="F202" s="15">
        <v>105029.3</v>
      </c>
      <c r="G202" s="15">
        <v>72120.72</v>
      </c>
      <c r="H202" s="90">
        <f t="shared" si="88"/>
        <v>32908.58</v>
      </c>
      <c r="I202" s="103">
        <f t="shared" si="89"/>
        <v>0.4562985505413701</v>
      </c>
      <c r="J202" s="104"/>
      <c r="K202" s="15">
        <v>875893.901</v>
      </c>
      <c r="L202" s="15">
        <v>1380240.58</v>
      </c>
      <c r="M202" s="90">
        <f t="shared" si="90"/>
        <v>-504346.6790000001</v>
      </c>
      <c r="N202" s="103">
        <f t="shared" si="91"/>
        <v>-0.36540490571578477</v>
      </c>
      <c r="O202" s="104"/>
      <c r="P202" s="15">
        <v>251031.191</v>
      </c>
      <c r="Q202" s="15">
        <v>208879.47</v>
      </c>
      <c r="R202" s="90">
        <f t="shared" si="92"/>
        <v>42151.72099999999</v>
      </c>
      <c r="S202" s="103">
        <f t="shared" si="93"/>
        <v>0.20179925293759118</v>
      </c>
      <c r="T202" s="104"/>
      <c r="U202" s="15">
        <v>875893.901</v>
      </c>
      <c r="V202" s="15">
        <v>1380240.58</v>
      </c>
      <c r="W202" s="90">
        <f t="shared" si="94"/>
        <v>-504346.6790000001</v>
      </c>
      <c r="X202" s="103">
        <f t="shared" si="95"/>
        <v>-0.36540490571578477</v>
      </c>
    </row>
    <row r="203" spans="1:24" s="14" customFormat="1" ht="12.75" hidden="1" outlineLevel="2">
      <c r="A203" s="14" t="s">
        <v>827</v>
      </c>
      <c r="B203" s="14" t="s">
        <v>828</v>
      </c>
      <c r="C203" s="54" t="s">
        <v>1442</v>
      </c>
      <c r="D203" s="15"/>
      <c r="E203" s="15"/>
      <c r="F203" s="15">
        <v>0</v>
      </c>
      <c r="G203" s="15">
        <v>0</v>
      </c>
      <c r="H203" s="90">
        <f t="shared" si="88"/>
        <v>0</v>
      </c>
      <c r="I203" s="103">
        <f t="shared" si="89"/>
        <v>0</v>
      </c>
      <c r="J203" s="104"/>
      <c r="K203" s="15">
        <v>0</v>
      </c>
      <c r="L203" s="15">
        <v>0</v>
      </c>
      <c r="M203" s="90">
        <f t="shared" si="90"/>
        <v>0</v>
      </c>
      <c r="N203" s="103">
        <f t="shared" si="91"/>
        <v>0</v>
      </c>
      <c r="O203" s="104"/>
      <c r="P203" s="15">
        <v>0</v>
      </c>
      <c r="Q203" s="15">
        <v>-62.99</v>
      </c>
      <c r="R203" s="90">
        <f t="shared" si="92"/>
        <v>62.99</v>
      </c>
      <c r="S203" s="103" t="str">
        <f t="shared" si="93"/>
        <v>N.M.</v>
      </c>
      <c r="T203" s="104"/>
      <c r="U203" s="15">
        <v>0</v>
      </c>
      <c r="V203" s="15">
        <v>0</v>
      </c>
      <c r="W203" s="90">
        <f t="shared" si="94"/>
        <v>0</v>
      </c>
      <c r="X203" s="103">
        <f t="shared" si="95"/>
        <v>0</v>
      </c>
    </row>
    <row r="204" spans="1:24" s="14" customFormat="1" ht="12.75" hidden="1" outlineLevel="2">
      <c r="A204" s="14" t="s">
        <v>829</v>
      </c>
      <c r="B204" s="14" t="s">
        <v>830</v>
      </c>
      <c r="C204" s="54" t="s">
        <v>1443</v>
      </c>
      <c r="D204" s="15"/>
      <c r="E204" s="15"/>
      <c r="F204" s="15">
        <v>325812.37</v>
      </c>
      <c r="G204" s="15">
        <v>327403.64</v>
      </c>
      <c r="H204" s="90">
        <f t="shared" si="88"/>
        <v>-1591.2700000000186</v>
      </c>
      <c r="I204" s="103">
        <f t="shared" si="89"/>
        <v>-0.00486026972699515</v>
      </c>
      <c r="J204" s="104"/>
      <c r="K204" s="15">
        <v>4082814.457</v>
      </c>
      <c r="L204" s="15">
        <v>3364726.29</v>
      </c>
      <c r="M204" s="90">
        <f t="shared" si="90"/>
        <v>718088.1669999999</v>
      </c>
      <c r="N204" s="103">
        <f t="shared" si="91"/>
        <v>0.21341651745467827</v>
      </c>
      <c r="O204" s="104"/>
      <c r="P204" s="15">
        <v>1029920.357</v>
      </c>
      <c r="Q204" s="15">
        <v>923073.28</v>
      </c>
      <c r="R204" s="90">
        <f t="shared" si="92"/>
        <v>106847.07699999993</v>
      </c>
      <c r="S204" s="103">
        <f t="shared" si="93"/>
        <v>0.11575145691574988</v>
      </c>
      <c r="T204" s="104"/>
      <c r="U204" s="15">
        <v>4082814.457</v>
      </c>
      <c r="V204" s="15">
        <v>3364726.29</v>
      </c>
      <c r="W204" s="90">
        <f t="shared" si="94"/>
        <v>718088.1669999999</v>
      </c>
      <c r="X204" s="103">
        <f t="shared" si="95"/>
        <v>0.21341651745467827</v>
      </c>
    </row>
    <row r="205" spans="1:24" s="14" customFormat="1" ht="12.75" hidden="1" outlineLevel="2">
      <c r="A205" s="14" t="s">
        <v>831</v>
      </c>
      <c r="B205" s="14" t="s">
        <v>832</v>
      </c>
      <c r="C205" s="54" t="s">
        <v>1444</v>
      </c>
      <c r="D205" s="15"/>
      <c r="E205" s="15"/>
      <c r="F205" s="15">
        <v>0</v>
      </c>
      <c r="G205" s="15">
        <v>0</v>
      </c>
      <c r="H205" s="90">
        <f t="shared" si="88"/>
        <v>0</v>
      </c>
      <c r="I205" s="103">
        <f t="shared" si="89"/>
        <v>0</v>
      </c>
      <c r="J205" s="104"/>
      <c r="K205" s="15">
        <v>0</v>
      </c>
      <c r="L205" s="15">
        <v>0</v>
      </c>
      <c r="M205" s="90">
        <f t="shared" si="90"/>
        <v>0</v>
      </c>
      <c r="N205" s="103">
        <f t="shared" si="91"/>
        <v>0</v>
      </c>
      <c r="O205" s="104"/>
      <c r="P205" s="15">
        <v>0</v>
      </c>
      <c r="Q205" s="15">
        <v>-73.57000000000001</v>
      </c>
      <c r="R205" s="90">
        <f t="shared" si="92"/>
        <v>73.57000000000001</v>
      </c>
      <c r="S205" s="103" t="str">
        <f t="shared" si="93"/>
        <v>N.M.</v>
      </c>
      <c r="T205" s="104"/>
      <c r="U205" s="15">
        <v>0</v>
      </c>
      <c r="V205" s="15">
        <v>0</v>
      </c>
      <c r="W205" s="90">
        <f t="shared" si="94"/>
        <v>0</v>
      </c>
      <c r="X205" s="103">
        <f t="shared" si="95"/>
        <v>0</v>
      </c>
    </row>
    <row r="206" spans="1:24" s="14" customFormat="1" ht="12.75" hidden="1" outlineLevel="2">
      <c r="A206" s="14" t="s">
        <v>833</v>
      </c>
      <c r="B206" s="14" t="s">
        <v>834</v>
      </c>
      <c r="C206" s="54" t="s">
        <v>1445</v>
      </c>
      <c r="D206" s="15"/>
      <c r="E206" s="15"/>
      <c r="F206" s="15">
        <v>0</v>
      </c>
      <c r="G206" s="15">
        <v>0</v>
      </c>
      <c r="H206" s="90">
        <f t="shared" si="88"/>
        <v>0</v>
      </c>
      <c r="I206" s="103">
        <f t="shared" si="89"/>
        <v>0</v>
      </c>
      <c r="J206" s="104"/>
      <c r="K206" s="15">
        <v>0</v>
      </c>
      <c r="L206" s="15">
        <v>0</v>
      </c>
      <c r="M206" s="90">
        <f t="shared" si="90"/>
        <v>0</v>
      </c>
      <c r="N206" s="103">
        <f t="shared" si="91"/>
        <v>0</v>
      </c>
      <c r="O206" s="104"/>
      <c r="P206" s="15">
        <v>0</v>
      </c>
      <c r="Q206" s="15">
        <v>-69.23</v>
      </c>
      <c r="R206" s="90">
        <f t="shared" si="92"/>
        <v>69.23</v>
      </c>
      <c r="S206" s="103" t="str">
        <f t="shared" si="93"/>
        <v>N.M.</v>
      </c>
      <c r="T206" s="104"/>
      <c r="U206" s="15">
        <v>0</v>
      </c>
      <c r="V206" s="15">
        <v>0</v>
      </c>
      <c r="W206" s="90">
        <f t="shared" si="94"/>
        <v>0</v>
      </c>
      <c r="X206" s="103">
        <f t="shared" si="95"/>
        <v>0</v>
      </c>
    </row>
    <row r="207" spans="1:24" s="14" customFormat="1" ht="12.75" hidden="1" outlineLevel="2">
      <c r="A207" s="14" t="s">
        <v>835</v>
      </c>
      <c r="B207" s="14" t="s">
        <v>836</v>
      </c>
      <c r="C207" s="54" t="s">
        <v>1446</v>
      </c>
      <c r="D207" s="15"/>
      <c r="E207" s="15"/>
      <c r="F207" s="15">
        <v>2.7800000000000002</v>
      </c>
      <c r="G207" s="15">
        <v>0</v>
      </c>
      <c r="H207" s="90">
        <f t="shared" si="88"/>
        <v>2.7800000000000002</v>
      </c>
      <c r="I207" s="103" t="str">
        <f t="shared" si="89"/>
        <v>N.M.</v>
      </c>
      <c r="J207" s="104"/>
      <c r="K207" s="15">
        <v>2.7800000000000002</v>
      </c>
      <c r="L207" s="15">
        <v>0</v>
      </c>
      <c r="M207" s="90">
        <f t="shared" si="90"/>
        <v>2.7800000000000002</v>
      </c>
      <c r="N207" s="103" t="str">
        <f t="shared" si="91"/>
        <v>N.M.</v>
      </c>
      <c r="O207" s="104"/>
      <c r="P207" s="15">
        <v>2.7800000000000002</v>
      </c>
      <c r="Q207" s="15">
        <v>0</v>
      </c>
      <c r="R207" s="90">
        <f t="shared" si="92"/>
        <v>2.7800000000000002</v>
      </c>
      <c r="S207" s="103" t="str">
        <f t="shared" si="93"/>
        <v>N.M.</v>
      </c>
      <c r="T207" s="104"/>
      <c r="U207" s="15">
        <v>2.7800000000000002</v>
      </c>
      <c r="V207" s="15">
        <v>0</v>
      </c>
      <c r="W207" s="90">
        <f t="shared" si="94"/>
        <v>2.7800000000000002</v>
      </c>
      <c r="X207" s="103" t="str">
        <f t="shared" si="95"/>
        <v>N.M.</v>
      </c>
    </row>
    <row r="208" spans="1:24" s="14" customFormat="1" ht="12.75" hidden="1" outlineLevel="2">
      <c r="A208" s="14" t="s">
        <v>837</v>
      </c>
      <c r="B208" s="14" t="s">
        <v>838</v>
      </c>
      <c r="C208" s="54" t="s">
        <v>1447</v>
      </c>
      <c r="D208" s="15"/>
      <c r="E208" s="15"/>
      <c r="F208" s="15">
        <v>-29.47</v>
      </c>
      <c r="G208" s="15">
        <v>-5.45</v>
      </c>
      <c r="H208" s="90">
        <f t="shared" si="88"/>
        <v>-24.02</v>
      </c>
      <c r="I208" s="103">
        <f t="shared" si="89"/>
        <v>-4.4073394495412845</v>
      </c>
      <c r="J208" s="104"/>
      <c r="K208" s="15">
        <v>63.78</v>
      </c>
      <c r="L208" s="15">
        <v>23.27</v>
      </c>
      <c r="M208" s="90">
        <f t="shared" si="90"/>
        <v>40.510000000000005</v>
      </c>
      <c r="N208" s="103">
        <f t="shared" si="91"/>
        <v>1.7408680704770092</v>
      </c>
      <c r="O208" s="104"/>
      <c r="P208" s="15">
        <v>-95.32000000000001</v>
      </c>
      <c r="Q208" s="15">
        <v>23.27</v>
      </c>
      <c r="R208" s="90">
        <f t="shared" si="92"/>
        <v>-118.59</v>
      </c>
      <c r="S208" s="103">
        <f t="shared" si="93"/>
        <v>-5.0962612806188226</v>
      </c>
      <c r="T208" s="104"/>
      <c r="U208" s="15">
        <v>63.78</v>
      </c>
      <c r="V208" s="15">
        <v>23.27</v>
      </c>
      <c r="W208" s="90">
        <f t="shared" si="94"/>
        <v>40.510000000000005</v>
      </c>
      <c r="X208" s="103">
        <f t="shared" si="95"/>
        <v>1.7408680704770092</v>
      </c>
    </row>
    <row r="209" spans="1:24" s="14" customFormat="1" ht="12.75" hidden="1" outlineLevel="2">
      <c r="A209" s="14" t="s">
        <v>839</v>
      </c>
      <c r="B209" s="14" t="s">
        <v>840</v>
      </c>
      <c r="C209" s="54" t="s">
        <v>1448</v>
      </c>
      <c r="D209" s="15"/>
      <c r="E209" s="15"/>
      <c r="F209" s="15">
        <v>3020.51</v>
      </c>
      <c r="G209" s="15">
        <v>1879.03</v>
      </c>
      <c r="H209" s="90">
        <f t="shared" si="88"/>
        <v>1141.4800000000002</v>
      </c>
      <c r="I209" s="103">
        <f t="shared" si="89"/>
        <v>0.6074836484782044</v>
      </c>
      <c r="J209" s="104"/>
      <c r="K209" s="15">
        <v>36816.526</v>
      </c>
      <c r="L209" s="15">
        <v>96981.42</v>
      </c>
      <c r="M209" s="90">
        <f t="shared" si="90"/>
        <v>-60164.894</v>
      </c>
      <c r="N209" s="103">
        <f t="shared" si="91"/>
        <v>-0.6203754698580408</v>
      </c>
      <c r="O209" s="104"/>
      <c r="P209" s="15">
        <v>10981.746</v>
      </c>
      <c r="Q209" s="15">
        <v>7780.46</v>
      </c>
      <c r="R209" s="90">
        <f t="shared" si="92"/>
        <v>3201.285999999999</v>
      </c>
      <c r="S209" s="103">
        <f t="shared" si="93"/>
        <v>0.41145202211694415</v>
      </c>
      <c r="T209" s="104"/>
      <c r="U209" s="15">
        <v>36816.526</v>
      </c>
      <c r="V209" s="15">
        <v>96981.42</v>
      </c>
      <c r="W209" s="90">
        <f t="shared" si="94"/>
        <v>-60164.894</v>
      </c>
      <c r="X209" s="103">
        <f t="shared" si="95"/>
        <v>-0.6203754698580408</v>
      </c>
    </row>
    <row r="210" spans="1:24" s="14" customFormat="1" ht="12.75" hidden="1" outlineLevel="2">
      <c r="A210" s="14" t="s">
        <v>841</v>
      </c>
      <c r="B210" s="14" t="s">
        <v>842</v>
      </c>
      <c r="C210" s="54" t="s">
        <v>1449</v>
      </c>
      <c r="D210" s="15"/>
      <c r="E210" s="15"/>
      <c r="F210" s="15">
        <v>754459.5700000001</v>
      </c>
      <c r="G210" s="15">
        <v>564397.795</v>
      </c>
      <c r="H210" s="90">
        <f t="shared" si="88"/>
        <v>190061.77500000002</v>
      </c>
      <c r="I210" s="103">
        <f t="shared" si="89"/>
        <v>0.3367514485062792</v>
      </c>
      <c r="J210" s="104"/>
      <c r="K210" s="15">
        <v>9479887.876</v>
      </c>
      <c r="L210" s="15">
        <v>3234844.141</v>
      </c>
      <c r="M210" s="90">
        <f t="shared" si="90"/>
        <v>6245043.735</v>
      </c>
      <c r="N210" s="103">
        <f t="shared" si="91"/>
        <v>1.930554754044331</v>
      </c>
      <c r="O210" s="104"/>
      <c r="P210" s="15">
        <v>2276581.596</v>
      </c>
      <c r="Q210" s="15">
        <v>1746716.239</v>
      </c>
      <c r="R210" s="90">
        <f t="shared" si="92"/>
        <v>529865.3569999998</v>
      </c>
      <c r="S210" s="103">
        <f t="shared" si="93"/>
        <v>0.3033494194245021</v>
      </c>
      <c r="T210" s="104"/>
      <c r="U210" s="15">
        <v>9479887.876</v>
      </c>
      <c r="V210" s="15">
        <v>3234844.141</v>
      </c>
      <c r="W210" s="90">
        <f t="shared" si="94"/>
        <v>6245043.735</v>
      </c>
      <c r="X210" s="103">
        <f t="shared" si="95"/>
        <v>1.930554754044331</v>
      </c>
    </row>
    <row r="211" spans="1:24" s="14" customFormat="1" ht="12.75" hidden="1" outlineLevel="2">
      <c r="A211" s="14" t="s">
        <v>843</v>
      </c>
      <c r="B211" s="14" t="s">
        <v>844</v>
      </c>
      <c r="C211" s="54" t="s">
        <v>1450</v>
      </c>
      <c r="D211" s="15"/>
      <c r="E211" s="15"/>
      <c r="F211" s="15">
        <v>5420</v>
      </c>
      <c r="G211" s="15">
        <v>1265</v>
      </c>
      <c r="H211" s="90">
        <f t="shared" si="88"/>
        <v>4155</v>
      </c>
      <c r="I211" s="103">
        <f t="shared" si="89"/>
        <v>3.2845849802371543</v>
      </c>
      <c r="J211" s="104"/>
      <c r="K211" s="15">
        <v>34748</v>
      </c>
      <c r="L211" s="15">
        <v>7452</v>
      </c>
      <c r="M211" s="90">
        <f t="shared" si="90"/>
        <v>27296</v>
      </c>
      <c r="N211" s="103">
        <f t="shared" si="91"/>
        <v>3.6629092860976917</v>
      </c>
      <c r="O211" s="104"/>
      <c r="P211" s="15">
        <v>12601</v>
      </c>
      <c r="Q211" s="15">
        <v>2526</v>
      </c>
      <c r="R211" s="90">
        <f t="shared" si="92"/>
        <v>10075</v>
      </c>
      <c r="S211" s="103">
        <f t="shared" si="93"/>
        <v>3.9885193982581155</v>
      </c>
      <c r="T211" s="104"/>
      <c r="U211" s="15">
        <v>34748</v>
      </c>
      <c r="V211" s="15">
        <v>7452</v>
      </c>
      <c r="W211" s="90">
        <f t="shared" si="94"/>
        <v>27296</v>
      </c>
      <c r="X211" s="103">
        <f t="shared" si="95"/>
        <v>3.6629092860976917</v>
      </c>
    </row>
    <row r="212" spans="1:24" s="14" customFormat="1" ht="12.75" hidden="1" outlineLevel="2">
      <c r="A212" s="14" t="s">
        <v>845</v>
      </c>
      <c r="B212" s="14" t="s">
        <v>846</v>
      </c>
      <c r="C212" s="54" t="s">
        <v>1451</v>
      </c>
      <c r="D212" s="15"/>
      <c r="E212" s="15"/>
      <c r="F212" s="15">
        <v>-7155.84</v>
      </c>
      <c r="G212" s="15">
        <v>0</v>
      </c>
      <c r="H212" s="90">
        <f t="shared" si="88"/>
        <v>-7155.84</v>
      </c>
      <c r="I212" s="103" t="str">
        <f t="shared" si="89"/>
        <v>N.M.</v>
      </c>
      <c r="J212" s="104"/>
      <c r="K212" s="15">
        <v>-32703.87</v>
      </c>
      <c r="L212" s="15">
        <v>-40456.200000000004</v>
      </c>
      <c r="M212" s="90">
        <f t="shared" si="90"/>
        <v>7752.330000000005</v>
      </c>
      <c r="N212" s="103">
        <f t="shared" si="91"/>
        <v>0.19162279205659466</v>
      </c>
      <c r="O212" s="104"/>
      <c r="P212" s="15">
        <v>-9811.56</v>
      </c>
      <c r="Q212" s="15">
        <v>0</v>
      </c>
      <c r="R212" s="90">
        <f t="shared" si="92"/>
        <v>-9811.56</v>
      </c>
      <c r="S212" s="103" t="str">
        <f t="shared" si="93"/>
        <v>N.M.</v>
      </c>
      <c r="T212" s="104"/>
      <c r="U212" s="15">
        <v>-32703.87</v>
      </c>
      <c r="V212" s="15">
        <v>-40456.200000000004</v>
      </c>
      <c r="W212" s="90">
        <f t="shared" si="94"/>
        <v>7752.330000000005</v>
      </c>
      <c r="X212" s="103">
        <f t="shared" si="95"/>
        <v>0.19162279205659466</v>
      </c>
    </row>
    <row r="213" spans="1:24" s="14" customFormat="1" ht="12.75" hidden="1" outlineLevel="2">
      <c r="A213" s="14" t="s">
        <v>847</v>
      </c>
      <c r="B213" s="14" t="s">
        <v>848</v>
      </c>
      <c r="C213" s="54" t="s">
        <v>1452</v>
      </c>
      <c r="D213" s="15"/>
      <c r="E213" s="15"/>
      <c r="F213" s="15">
        <v>-2612.37</v>
      </c>
      <c r="G213" s="15">
        <v>0</v>
      </c>
      <c r="H213" s="90">
        <f t="shared" si="88"/>
        <v>-2612.37</v>
      </c>
      <c r="I213" s="103" t="str">
        <f t="shared" si="89"/>
        <v>N.M.</v>
      </c>
      <c r="J213" s="104"/>
      <c r="K213" s="15">
        <v>-10872.5</v>
      </c>
      <c r="L213" s="15">
        <v>2283.9900000000002</v>
      </c>
      <c r="M213" s="90">
        <f t="shared" si="90"/>
        <v>-13156.49</v>
      </c>
      <c r="N213" s="103">
        <f t="shared" si="91"/>
        <v>-5.760309808711947</v>
      </c>
      <c r="O213" s="104"/>
      <c r="P213" s="15">
        <v>-1446.6100000000001</v>
      </c>
      <c r="Q213" s="15">
        <v>0</v>
      </c>
      <c r="R213" s="90">
        <f t="shared" si="92"/>
        <v>-1446.6100000000001</v>
      </c>
      <c r="S213" s="103" t="str">
        <f t="shared" si="93"/>
        <v>N.M.</v>
      </c>
      <c r="T213" s="104"/>
      <c r="U213" s="15">
        <v>-10872.5</v>
      </c>
      <c r="V213" s="15">
        <v>2283.9900000000002</v>
      </c>
      <c r="W213" s="90">
        <f t="shared" si="94"/>
        <v>-13156.49</v>
      </c>
      <c r="X213" s="103">
        <f t="shared" si="95"/>
        <v>-5.760309808711947</v>
      </c>
    </row>
    <row r="214" spans="1:24" s="14" customFormat="1" ht="12.75" hidden="1" outlineLevel="2">
      <c r="A214" s="14" t="s">
        <v>849</v>
      </c>
      <c r="B214" s="14" t="s">
        <v>850</v>
      </c>
      <c r="C214" s="54" t="s">
        <v>1453</v>
      </c>
      <c r="D214" s="15"/>
      <c r="E214" s="15"/>
      <c r="F214" s="15">
        <v>0</v>
      </c>
      <c r="G214" s="15">
        <v>-11.08</v>
      </c>
      <c r="H214" s="90">
        <f t="shared" si="88"/>
        <v>11.08</v>
      </c>
      <c r="I214" s="103" t="str">
        <f t="shared" si="89"/>
        <v>N.M.</v>
      </c>
      <c r="J214" s="104"/>
      <c r="K214" s="15">
        <v>-4.5200000000000005</v>
      </c>
      <c r="L214" s="15">
        <v>4.5200000000000005</v>
      </c>
      <c r="M214" s="90">
        <f t="shared" si="90"/>
        <v>-9.040000000000001</v>
      </c>
      <c r="N214" s="103">
        <f t="shared" si="91"/>
        <v>-2</v>
      </c>
      <c r="O214" s="104"/>
      <c r="P214" s="15">
        <v>0</v>
      </c>
      <c r="Q214" s="15">
        <v>-8.57</v>
      </c>
      <c r="R214" s="90">
        <f t="shared" si="92"/>
        <v>8.57</v>
      </c>
      <c r="S214" s="103" t="str">
        <f t="shared" si="93"/>
        <v>N.M.</v>
      </c>
      <c r="T214" s="104"/>
      <c r="U214" s="15">
        <v>-4.5200000000000005</v>
      </c>
      <c r="V214" s="15">
        <v>4.5200000000000005</v>
      </c>
      <c r="W214" s="90">
        <f t="shared" si="94"/>
        <v>-9.040000000000001</v>
      </c>
      <c r="X214" s="103">
        <f t="shared" si="95"/>
        <v>-2</v>
      </c>
    </row>
    <row r="215" spans="1:24" s="14" customFormat="1" ht="12.75" hidden="1" outlineLevel="2">
      <c r="A215" s="14" t="s">
        <v>851</v>
      </c>
      <c r="B215" s="14" t="s">
        <v>852</v>
      </c>
      <c r="C215" s="54" t="s">
        <v>1454</v>
      </c>
      <c r="D215" s="15"/>
      <c r="E215" s="15"/>
      <c r="F215" s="15">
        <v>1544275.1</v>
      </c>
      <c r="G215" s="15">
        <v>656953.15</v>
      </c>
      <c r="H215" s="90">
        <f t="shared" si="88"/>
        <v>887321.9500000001</v>
      </c>
      <c r="I215" s="103">
        <f t="shared" si="89"/>
        <v>1.350662448303962</v>
      </c>
      <c r="J215" s="104"/>
      <c r="K215" s="15">
        <v>7540236.97</v>
      </c>
      <c r="L215" s="15">
        <v>1807686.9500000002</v>
      </c>
      <c r="M215" s="90">
        <f t="shared" si="90"/>
        <v>5732550.02</v>
      </c>
      <c r="N215" s="103">
        <f t="shared" si="91"/>
        <v>3.1712072823228596</v>
      </c>
      <c r="O215" s="104"/>
      <c r="P215" s="15">
        <v>2627438.54</v>
      </c>
      <c r="Q215" s="15">
        <v>874911.36</v>
      </c>
      <c r="R215" s="90">
        <f t="shared" si="92"/>
        <v>1752527.1800000002</v>
      </c>
      <c r="S215" s="103">
        <f t="shared" si="93"/>
        <v>2.0030911245683223</v>
      </c>
      <c r="T215" s="104"/>
      <c r="U215" s="15">
        <v>7540236.97</v>
      </c>
      <c r="V215" s="15">
        <v>1807686.9500000002</v>
      </c>
      <c r="W215" s="90">
        <f t="shared" si="94"/>
        <v>5732550.02</v>
      </c>
      <c r="X215" s="103">
        <f t="shared" si="95"/>
        <v>3.1712072823228596</v>
      </c>
    </row>
    <row r="216" spans="1:24" s="14" customFormat="1" ht="12.75" hidden="1" outlineLevel="2">
      <c r="A216" s="14" t="s">
        <v>853</v>
      </c>
      <c r="B216" s="14" t="s">
        <v>854</v>
      </c>
      <c r="C216" s="54" t="s">
        <v>1455</v>
      </c>
      <c r="D216" s="15"/>
      <c r="E216" s="15"/>
      <c r="F216" s="15">
        <v>0.6</v>
      </c>
      <c r="G216" s="15">
        <v>0</v>
      </c>
      <c r="H216" s="90">
        <f t="shared" si="88"/>
        <v>0.6</v>
      </c>
      <c r="I216" s="103" t="str">
        <f t="shared" si="89"/>
        <v>N.M.</v>
      </c>
      <c r="J216" s="104"/>
      <c r="K216" s="15">
        <v>0.76</v>
      </c>
      <c r="L216" s="15">
        <v>0</v>
      </c>
      <c r="M216" s="90">
        <f t="shared" si="90"/>
        <v>0.76</v>
      </c>
      <c r="N216" s="103" t="str">
        <f t="shared" si="91"/>
        <v>N.M.</v>
      </c>
      <c r="O216" s="104"/>
      <c r="P216" s="15">
        <v>0.6</v>
      </c>
      <c r="Q216" s="15">
        <v>0</v>
      </c>
      <c r="R216" s="90">
        <f t="shared" si="92"/>
        <v>0.6</v>
      </c>
      <c r="S216" s="103" t="str">
        <f t="shared" si="93"/>
        <v>N.M.</v>
      </c>
      <c r="T216" s="104"/>
      <c r="U216" s="15">
        <v>0.76</v>
      </c>
      <c r="V216" s="15">
        <v>0</v>
      </c>
      <c r="W216" s="90">
        <f t="shared" si="94"/>
        <v>0.76</v>
      </c>
      <c r="X216" s="103" t="str">
        <f t="shared" si="95"/>
        <v>N.M.</v>
      </c>
    </row>
    <row r="217" spans="1:24" s="14" customFormat="1" ht="12.75" hidden="1" outlineLevel="2">
      <c r="A217" s="14" t="s">
        <v>855</v>
      </c>
      <c r="B217" s="14" t="s">
        <v>856</v>
      </c>
      <c r="C217" s="54" t="s">
        <v>1456</v>
      </c>
      <c r="D217" s="15"/>
      <c r="E217" s="15"/>
      <c r="F217" s="15">
        <v>303713.9</v>
      </c>
      <c r="G217" s="15">
        <v>414690.81</v>
      </c>
      <c r="H217" s="90">
        <f t="shared" si="88"/>
        <v>-110976.90999999997</v>
      </c>
      <c r="I217" s="103">
        <f t="shared" si="89"/>
        <v>-0.2676136227856122</v>
      </c>
      <c r="J217" s="104"/>
      <c r="K217" s="15">
        <v>311772.7</v>
      </c>
      <c r="L217" s="15">
        <v>518895.3</v>
      </c>
      <c r="M217" s="90">
        <f t="shared" si="90"/>
        <v>-207122.59999999998</v>
      </c>
      <c r="N217" s="103">
        <f t="shared" si="91"/>
        <v>-0.3991606784644224</v>
      </c>
      <c r="O217" s="104"/>
      <c r="P217" s="15">
        <v>306922.85000000003</v>
      </c>
      <c r="Q217" s="15">
        <v>449634.18</v>
      </c>
      <c r="R217" s="90">
        <f t="shared" si="92"/>
        <v>-142711.32999999996</v>
      </c>
      <c r="S217" s="103">
        <f t="shared" si="93"/>
        <v>-0.3173943093027313</v>
      </c>
      <c r="T217" s="104"/>
      <c r="U217" s="15">
        <v>311772.7</v>
      </c>
      <c r="V217" s="15">
        <v>518895.3</v>
      </c>
      <c r="W217" s="90">
        <f t="shared" si="94"/>
        <v>-207122.59999999998</v>
      </c>
      <c r="X217" s="103">
        <f t="shared" si="95"/>
        <v>-0.3991606784644224</v>
      </c>
    </row>
    <row r="218" spans="1:24" s="14" customFormat="1" ht="12.75" hidden="1" outlineLevel="2">
      <c r="A218" s="14" t="s">
        <v>857</v>
      </c>
      <c r="B218" s="14" t="s">
        <v>858</v>
      </c>
      <c r="C218" s="54" t="s">
        <v>1457</v>
      </c>
      <c r="D218" s="15"/>
      <c r="E218" s="15"/>
      <c r="F218" s="15">
        <v>28509.510000000002</v>
      </c>
      <c r="G218" s="15">
        <v>44625.3</v>
      </c>
      <c r="H218" s="90">
        <f t="shared" si="88"/>
        <v>-16115.79</v>
      </c>
      <c r="I218" s="103">
        <f t="shared" si="89"/>
        <v>-0.3611357234573213</v>
      </c>
      <c r="J218" s="104"/>
      <c r="K218" s="15">
        <v>378720.34</v>
      </c>
      <c r="L218" s="15">
        <v>420627.94</v>
      </c>
      <c r="M218" s="90">
        <f t="shared" si="90"/>
        <v>-41907.59999999998</v>
      </c>
      <c r="N218" s="103">
        <f t="shared" si="91"/>
        <v>-0.0996310421033847</v>
      </c>
      <c r="O218" s="104"/>
      <c r="P218" s="15">
        <v>92624.69</v>
      </c>
      <c r="Q218" s="15">
        <v>113986.14</v>
      </c>
      <c r="R218" s="90">
        <f t="shared" si="92"/>
        <v>-21361.449999999997</v>
      </c>
      <c r="S218" s="103">
        <f t="shared" si="93"/>
        <v>-0.18740392472277767</v>
      </c>
      <c r="T218" s="104"/>
      <c r="U218" s="15">
        <v>378720.34</v>
      </c>
      <c r="V218" s="15">
        <v>420627.94</v>
      </c>
      <c r="W218" s="90">
        <f t="shared" si="94"/>
        <v>-41907.59999999998</v>
      </c>
      <c r="X218" s="103">
        <f t="shared" si="95"/>
        <v>-0.0996310421033847</v>
      </c>
    </row>
    <row r="219" spans="1:24" s="14" customFormat="1" ht="12.75" hidden="1" outlineLevel="2">
      <c r="A219" s="14" t="s">
        <v>859</v>
      </c>
      <c r="B219" s="14" t="s">
        <v>860</v>
      </c>
      <c r="C219" s="54" t="s">
        <v>1458</v>
      </c>
      <c r="D219" s="15"/>
      <c r="E219" s="15"/>
      <c r="F219" s="15">
        <v>199020.2</v>
      </c>
      <c r="G219" s="15">
        <v>248616.61000000002</v>
      </c>
      <c r="H219" s="90">
        <f t="shared" si="88"/>
        <v>-49596.41</v>
      </c>
      <c r="I219" s="103">
        <f t="shared" si="89"/>
        <v>-0.19948952726851196</v>
      </c>
      <c r="J219" s="104"/>
      <c r="K219" s="15">
        <v>2452980.22</v>
      </c>
      <c r="L219" s="15">
        <v>2714754.747</v>
      </c>
      <c r="M219" s="90">
        <f t="shared" si="90"/>
        <v>-261774.52699999977</v>
      </c>
      <c r="N219" s="103">
        <f t="shared" si="91"/>
        <v>-0.09642658412855877</v>
      </c>
      <c r="O219" s="104"/>
      <c r="P219" s="15">
        <v>607987.81</v>
      </c>
      <c r="Q219" s="15">
        <v>648496.507</v>
      </c>
      <c r="R219" s="90">
        <f t="shared" si="92"/>
        <v>-40508.69699999993</v>
      </c>
      <c r="S219" s="103">
        <f t="shared" si="93"/>
        <v>-0.06246555927864069</v>
      </c>
      <c r="T219" s="104"/>
      <c r="U219" s="15">
        <v>2452980.22</v>
      </c>
      <c r="V219" s="15">
        <v>2714754.747</v>
      </c>
      <c r="W219" s="90">
        <f t="shared" si="94"/>
        <v>-261774.52699999977</v>
      </c>
      <c r="X219" s="103">
        <f t="shared" si="95"/>
        <v>-0.09642658412855877</v>
      </c>
    </row>
    <row r="220" spans="1:24" s="14" customFormat="1" ht="12.75" hidden="1" outlineLevel="2">
      <c r="A220" s="14" t="s">
        <v>861</v>
      </c>
      <c r="B220" s="14" t="s">
        <v>862</v>
      </c>
      <c r="C220" s="54" t="s">
        <v>1459</v>
      </c>
      <c r="D220" s="15"/>
      <c r="E220" s="15"/>
      <c r="F220" s="15">
        <v>0</v>
      </c>
      <c r="G220" s="15">
        <v>559.95</v>
      </c>
      <c r="H220" s="90">
        <f t="shared" si="88"/>
        <v>-559.95</v>
      </c>
      <c r="I220" s="103" t="str">
        <f t="shared" si="89"/>
        <v>N.M.</v>
      </c>
      <c r="J220" s="104"/>
      <c r="K220" s="15">
        <v>8112.8</v>
      </c>
      <c r="L220" s="15">
        <v>8336.57</v>
      </c>
      <c r="M220" s="90">
        <f t="shared" si="90"/>
        <v>-223.76999999999953</v>
      </c>
      <c r="N220" s="103">
        <f t="shared" si="91"/>
        <v>-0.02684197457707421</v>
      </c>
      <c r="O220" s="104"/>
      <c r="P220" s="15">
        <v>0</v>
      </c>
      <c r="Q220" s="15">
        <v>543.84</v>
      </c>
      <c r="R220" s="90">
        <f t="shared" si="92"/>
        <v>-543.84</v>
      </c>
      <c r="S220" s="103" t="str">
        <f t="shared" si="93"/>
        <v>N.M.</v>
      </c>
      <c r="T220" s="104"/>
      <c r="U220" s="15">
        <v>8112.8</v>
      </c>
      <c r="V220" s="15">
        <v>8336.57</v>
      </c>
      <c r="W220" s="90">
        <f t="shared" si="94"/>
        <v>-223.76999999999953</v>
      </c>
      <c r="X220" s="103">
        <f t="shared" si="95"/>
        <v>-0.02684197457707421</v>
      </c>
    </row>
    <row r="221" spans="1:24" s="14" customFormat="1" ht="12.75" hidden="1" outlineLevel="2">
      <c r="A221" s="14" t="s">
        <v>863</v>
      </c>
      <c r="B221" s="14" t="s">
        <v>864</v>
      </c>
      <c r="C221" s="54" t="s">
        <v>1460</v>
      </c>
      <c r="D221" s="15"/>
      <c r="E221" s="15"/>
      <c r="F221" s="15">
        <v>16</v>
      </c>
      <c r="G221" s="15">
        <v>8</v>
      </c>
      <c r="H221" s="90">
        <f t="shared" si="88"/>
        <v>8</v>
      </c>
      <c r="I221" s="103">
        <f t="shared" si="89"/>
        <v>1</v>
      </c>
      <c r="J221" s="104"/>
      <c r="K221" s="15">
        <v>64</v>
      </c>
      <c r="L221" s="15">
        <v>460.68</v>
      </c>
      <c r="M221" s="90">
        <f t="shared" si="90"/>
        <v>-396.68</v>
      </c>
      <c r="N221" s="103">
        <f t="shared" si="91"/>
        <v>-0.8610749327081705</v>
      </c>
      <c r="O221" s="104"/>
      <c r="P221" s="15">
        <v>24</v>
      </c>
      <c r="Q221" s="15">
        <v>84</v>
      </c>
      <c r="R221" s="90">
        <f t="shared" si="92"/>
        <v>-60</v>
      </c>
      <c r="S221" s="103">
        <f t="shared" si="93"/>
        <v>-0.7142857142857143</v>
      </c>
      <c r="T221" s="104"/>
      <c r="U221" s="15">
        <v>64</v>
      </c>
      <c r="V221" s="15">
        <v>460.68</v>
      </c>
      <c r="W221" s="90">
        <f t="shared" si="94"/>
        <v>-396.68</v>
      </c>
      <c r="X221" s="103">
        <f t="shared" si="95"/>
        <v>-0.8610749327081705</v>
      </c>
    </row>
    <row r="222" spans="1:24" s="14" customFormat="1" ht="12.75" hidden="1" outlineLevel="2">
      <c r="A222" s="14" t="s">
        <v>865</v>
      </c>
      <c r="B222" s="14" t="s">
        <v>866</v>
      </c>
      <c r="C222" s="54" t="s">
        <v>1439</v>
      </c>
      <c r="D222" s="15"/>
      <c r="E222" s="15"/>
      <c r="F222" s="15">
        <v>59661.840000000004</v>
      </c>
      <c r="G222" s="15">
        <v>51543.12</v>
      </c>
      <c r="H222" s="90">
        <f t="shared" si="88"/>
        <v>8118.720000000001</v>
      </c>
      <c r="I222" s="103">
        <f t="shared" si="89"/>
        <v>0.15751316567565177</v>
      </c>
      <c r="J222" s="104"/>
      <c r="K222" s="15">
        <v>617129.73</v>
      </c>
      <c r="L222" s="15">
        <v>549826.99</v>
      </c>
      <c r="M222" s="90">
        <f t="shared" si="90"/>
        <v>67302.73999999999</v>
      </c>
      <c r="N222" s="103">
        <f t="shared" si="91"/>
        <v>0.12240712301154949</v>
      </c>
      <c r="O222" s="104"/>
      <c r="P222" s="15">
        <v>168528.48</v>
      </c>
      <c r="Q222" s="15">
        <v>128243.92</v>
      </c>
      <c r="R222" s="90">
        <f t="shared" si="92"/>
        <v>40284.56000000001</v>
      </c>
      <c r="S222" s="103">
        <f t="shared" si="93"/>
        <v>0.31412452145879516</v>
      </c>
      <c r="T222" s="104"/>
      <c r="U222" s="15">
        <v>617129.73</v>
      </c>
      <c r="V222" s="15">
        <v>549826.99</v>
      </c>
      <c r="W222" s="90">
        <f t="shared" si="94"/>
        <v>67302.73999999999</v>
      </c>
      <c r="X222" s="103">
        <f t="shared" si="95"/>
        <v>0.12240712301154949</v>
      </c>
    </row>
    <row r="223" spans="1:24" s="14" customFormat="1" ht="12.75" hidden="1" outlineLevel="2">
      <c r="A223" s="14" t="s">
        <v>867</v>
      </c>
      <c r="B223" s="14" t="s">
        <v>868</v>
      </c>
      <c r="C223" s="54" t="s">
        <v>1461</v>
      </c>
      <c r="D223" s="15"/>
      <c r="E223" s="15"/>
      <c r="F223" s="15">
        <v>0.88</v>
      </c>
      <c r="G223" s="15">
        <v>-69.52</v>
      </c>
      <c r="H223" s="90">
        <f t="shared" si="88"/>
        <v>70.39999999999999</v>
      </c>
      <c r="I223" s="103">
        <f t="shared" si="89"/>
        <v>1.0126582278481011</v>
      </c>
      <c r="J223" s="104"/>
      <c r="K223" s="15">
        <v>0</v>
      </c>
      <c r="L223" s="15">
        <v>2020.52</v>
      </c>
      <c r="M223" s="90">
        <f t="shared" si="90"/>
        <v>-2020.52</v>
      </c>
      <c r="N223" s="103" t="str">
        <f t="shared" si="91"/>
        <v>N.M.</v>
      </c>
      <c r="O223" s="104"/>
      <c r="P223" s="15">
        <v>0.88</v>
      </c>
      <c r="Q223" s="15">
        <v>1106.79</v>
      </c>
      <c r="R223" s="90">
        <f t="shared" si="92"/>
        <v>-1105.9099999999999</v>
      </c>
      <c r="S223" s="103">
        <f t="shared" si="93"/>
        <v>-0.9992049078867715</v>
      </c>
      <c r="T223" s="104"/>
      <c r="U223" s="15">
        <v>0</v>
      </c>
      <c r="V223" s="15">
        <v>2020.52</v>
      </c>
      <c r="W223" s="90">
        <f t="shared" si="94"/>
        <v>-2020.52</v>
      </c>
      <c r="X223" s="103" t="str">
        <f t="shared" si="95"/>
        <v>N.M.</v>
      </c>
    </row>
    <row r="224" spans="1:24" s="14" customFormat="1" ht="12.75" hidden="1" outlineLevel="2">
      <c r="A224" s="14" t="s">
        <v>869</v>
      </c>
      <c r="B224" s="14" t="s">
        <v>870</v>
      </c>
      <c r="C224" s="54" t="s">
        <v>1462</v>
      </c>
      <c r="D224" s="15"/>
      <c r="E224" s="15"/>
      <c r="F224" s="15">
        <v>1160.88</v>
      </c>
      <c r="G224" s="15">
        <v>470.75</v>
      </c>
      <c r="H224" s="90">
        <f t="shared" si="88"/>
        <v>690.1300000000001</v>
      </c>
      <c r="I224" s="103">
        <f t="shared" si="89"/>
        <v>1.466022304832714</v>
      </c>
      <c r="J224" s="104"/>
      <c r="K224" s="15">
        <v>14152.92</v>
      </c>
      <c r="L224" s="15">
        <v>10064.03</v>
      </c>
      <c r="M224" s="90">
        <f t="shared" si="90"/>
        <v>4088.8899999999994</v>
      </c>
      <c r="N224" s="103">
        <f t="shared" si="91"/>
        <v>0.40628754087577235</v>
      </c>
      <c r="O224" s="104"/>
      <c r="P224" s="15">
        <v>4242.7</v>
      </c>
      <c r="Q224" s="15">
        <v>1818.03</v>
      </c>
      <c r="R224" s="90">
        <f t="shared" si="92"/>
        <v>2424.67</v>
      </c>
      <c r="S224" s="103">
        <f t="shared" si="93"/>
        <v>1.3336798622684995</v>
      </c>
      <c r="T224" s="104"/>
      <c r="U224" s="15">
        <v>14152.92</v>
      </c>
      <c r="V224" s="15">
        <v>10064.03</v>
      </c>
      <c r="W224" s="90">
        <f t="shared" si="94"/>
        <v>4088.8899999999994</v>
      </c>
      <c r="X224" s="103">
        <f t="shared" si="95"/>
        <v>0.40628754087577235</v>
      </c>
    </row>
    <row r="225" spans="1:24" s="14" customFormat="1" ht="12.75" hidden="1" outlineLevel="2">
      <c r="A225" s="14" t="s">
        <v>871</v>
      </c>
      <c r="B225" s="14" t="s">
        <v>872</v>
      </c>
      <c r="C225" s="54" t="s">
        <v>1463</v>
      </c>
      <c r="D225" s="15"/>
      <c r="E225" s="15"/>
      <c r="F225" s="15">
        <v>69064.25</v>
      </c>
      <c r="G225" s="15">
        <v>62958.83</v>
      </c>
      <c r="H225" s="90">
        <f t="shared" si="88"/>
        <v>6105.419999999998</v>
      </c>
      <c r="I225" s="103">
        <f t="shared" si="89"/>
        <v>0.09697480083413237</v>
      </c>
      <c r="J225" s="104"/>
      <c r="K225" s="15">
        <v>808881.05</v>
      </c>
      <c r="L225" s="15">
        <v>750573.6</v>
      </c>
      <c r="M225" s="90">
        <f t="shared" si="90"/>
        <v>58307.45000000007</v>
      </c>
      <c r="N225" s="103">
        <f t="shared" si="91"/>
        <v>0.07768385405508543</v>
      </c>
      <c r="O225" s="104"/>
      <c r="P225" s="15">
        <v>214810.97</v>
      </c>
      <c r="Q225" s="15">
        <v>169491.2</v>
      </c>
      <c r="R225" s="90">
        <f t="shared" si="92"/>
        <v>45319.76999999999</v>
      </c>
      <c r="S225" s="103">
        <f t="shared" si="93"/>
        <v>0.26738715638334015</v>
      </c>
      <c r="T225" s="104"/>
      <c r="U225" s="15">
        <v>808881.05</v>
      </c>
      <c r="V225" s="15">
        <v>750573.6</v>
      </c>
      <c r="W225" s="90">
        <f t="shared" si="94"/>
        <v>58307.45000000007</v>
      </c>
      <c r="X225" s="103">
        <f t="shared" si="95"/>
        <v>0.07768385405508543</v>
      </c>
    </row>
    <row r="226" spans="1:24" s="14" customFormat="1" ht="12.75" hidden="1" outlineLevel="2">
      <c r="A226" s="14" t="s">
        <v>873</v>
      </c>
      <c r="B226" s="14" t="s">
        <v>874</v>
      </c>
      <c r="C226" s="54" t="s">
        <v>1464</v>
      </c>
      <c r="D226" s="15"/>
      <c r="E226" s="15"/>
      <c r="F226" s="15">
        <v>-65.26</v>
      </c>
      <c r="G226" s="15">
        <v>-70.44</v>
      </c>
      <c r="H226" s="90">
        <f t="shared" si="88"/>
        <v>5.179999999999993</v>
      </c>
      <c r="I226" s="103">
        <f t="shared" si="89"/>
        <v>0.07353776263486644</v>
      </c>
      <c r="J226" s="104"/>
      <c r="K226" s="15">
        <v>24.560000000000002</v>
      </c>
      <c r="L226" s="15">
        <v>1666.42</v>
      </c>
      <c r="M226" s="90">
        <f t="shared" si="90"/>
        <v>-1641.8600000000001</v>
      </c>
      <c r="N226" s="103">
        <f t="shared" si="91"/>
        <v>-0.985261818749175</v>
      </c>
      <c r="O226" s="104"/>
      <c r="P226" s="15">
        <v>-90.41</v>
      </c>
      <c r="Q226" s="15">
        <v>-75.01</v>
      </c>
      <c r="R226" s="90">
        <f t="shared" si="92"/>
        <v>-15.399999999999991</v>
      </c>
      <c r="S226" s="103">
        <f t="shared" si="93"/>
        <v>-0.20530595920543915</v>
      </c>
      <c r="T226" s="104"/>
      <c r="U226" s="15">
        <v>24.560000000000002</v>
      </c>
      <c r="V226" s="15">
        <v>1666.42</v>
      </c>
      <c r="W226" s="90">
        <f t="shared" si="94"/>
        <v>-1641.8600000000001</v>
      </c>
      <c r="X226" s="103">
        <f t="shared" si="95"/>
        <v>-0.985261818749175</v>
      </c>
    </row>
    <row r="227" spans="1:24" s="14" customFormat="1" ht="12.75" hidden="1" outlineLevel="2">
      <c r="A227" s="14" t="s">
        <v>875</v>
      </c>
      <c r="B227" s="14" t="s">
        <v>876</v>
      </c>
      <c r="C227" s="54" t="s">
        <v>1465</v>
      </c>
      <c r="D227" s="15"/>
      <c r="E227" s="15"/>
      <c r="F227" s="15">
        <v>6593.58</v>
      </c>
      <c r="G227" s="15">
        <v>3467.09</v>
      </c>
      <c r="H227" s="90">
        <f t="shared" si="88"/>
        <v>3126.49</v>
      </c>
      <c r="I227" s="103">
        <f t="shared" si="89"/>
        <v>0.9017619963715968</v>
      </c>
      <c r="J227" s="104"/>
      <c r="K227" s="15">
        <v>95462.28</v>
      </c>
      <c r="L227" s="15">
        <v>82301.86</v>
      </c>
      <c r="M227" s="90">
        <f t="shared" si="90"/>
        <v>13160.419999999998</v>
      </c>
      <c r="N227" s="103">
        <f t="shared" si="91"/>
        <v>0.15990428405870777</v>
      </c>
      <c r="O227" s="104"/>
      <c r="P227" s="15">
        <v>20961.260000000002</v>
      </c>
      <c r="Q227" s="15">
        <v>8221.4</v>
      </c>
      <c r="R227" s="90">
        <f t="shared" si="92"/>
        <v>12739.860000000002</v>
      </c>
      <c r="S227" s="103">
        <f t="shared" si="93"/>
        <v>1.54959739217165</v>
      </c>
      <c r="T227" s="104"/>
      <c r="U227" s="15">
        <v>95462.28</v>
      </c>
      <c r="V227" s="15">
        <v>82301.86</v>
      </c>
      <c r="W227" s="90">
        <f t="shared" si="94"/>
        <v>13160.419999999998</v>
      </c>
      <c r="X227" s="103">
        <f t="shared" si="95"/>
        <v>0.15990428405870777</v>
      </c>
    </row>
    <row r="228" spans="1:24" s="14" customFormat="1" ht="12.75" hidden="1" outlineLevel="2">
      <c r="A228" s="14" t="s">
        <v>877</v>
      </c>
      <c r="B228" s="14" t="s">
        <v>878</v>
      </c>
      <c r="C228" s="54" t="s">
        <v>1466</v>
      </c>
      <c r="D228" s="15"/>
      <c r="E228" s="15"/>
      <c r="F228" s="15">
        <v>96144.63</v>
      </c>
      <c r="G228" s="15">
        <v>38261.67</v>
      </c>
      <c r="H228" s="90">
        <f aca="true" t="shared" si="96" ref="H228:H259">+F228-G228</f>
        <v>57882.96000000001</v>
      </c>
      <c r="I228" s="103">
        <f aca="true" t="shared" si="97" ref="I228:I259">IF(G228&lt;0,IF(H228=0,0,IF(OR(G228=0,F228=0),"N.M.",IF(ABS(H228/G228)&gt;=10,"N.M.",H228/(-G228)))),IF(H228=0,0,IF(OR(G228=0,F228=0),"N.M.",IF(ABS(H228/G228)&gt;=10,"N.M.",H228/G228))))</f>
        <v>1.5128184420596384</v>
      </c>
      <c r="J228" s="104"/>
      <c r="K228" s="15">
        <v>1202792.91</v>
      </c>
      <c r="L228" s="15">
        <v>985722.66</v>
      </c>
      <c r="M228" s="90">
        <f aca="true" t="shared" si="98" ref="M228:M259">+K228-L228</f>
        <v>217070.24999999988</v>
      </c>
      <c r="N228" s="103">
        <f aca="true" t="shared" si="99" ref="N228:N259">IF(L228&lt;0,IF(M228=0,0,IF(OR(L228=0,K228=0),"N.M.",IF(ABS(M228/L228)&gt;=10,"N.M.",M228/(-L228)))),IF(M228=0,0,IF(OR(L228=0,K228=0),"N.M.",IF(ABS(M228/L228)&gt;=10,"N.M.",M228/L228))))</f>
        <v>0.22021432478786668</v>
      </c>
      <c r="O228" s="104"/>
      <c r="P228" s="15">
        <v>265535.67</v>
      </c>
      <c r="Q228" s="15">
        <v>96611.62</v>
      </c>
      <c r="R228" s="90">
        <f aca="true" t="shared" si="100" ref="R228:R259">+P228-Q228</f>
        <v>168924.05</v>
      </c>
      <c r="S228" s="103">
        <f aca="true" t="shared" si="101" ref="S228:S259">IF(Q228&lt;0,IF(R228=0,0,IF(OR(Q228=0,P228=0),"N.M.",IF(ABS(R228/Q228)&gt;=10,"N.M.",R228/(-Q228)))),IF(R228=0,0,IF(OR(Q228=0,P228=0),"N.M.",IF(ABS(R228/Q228)&gt;=10,"N.M.",R228/Q228))))</f>
        <v>1.748485844663406</v>
      </c>
      <c r="T228" s="104"/>
      <c r="U228" s="15">
        <v>1202792.91</v>
      </c>
      <c r="V228" s="15">
        <v>985722.66</v>
      </c>
      <c r="W228" s="90">
        <f aca="true" t="shared" si="102" ref="W228:W259">+U228-V228</f>
        <v>217070.24999999988</v>
      </c>
      <c r="X228" s="103">
        <f aca="true" t="shared" si="103" ref="X228:X259">IF(V228&lt;0,IF(W228=0,0,IF(OR(V228=0,U228=0),"N.M.",IF(ABS(W228/V228)&gt;=10,"N.M.",W228/(-V228)))),IF(W228=0,0,IF(OR(V228=0,U228=0),"N.M.",IF(ABS(W228/V228)&gt;=10,"N.M.",W228/V228))))</f>
        <v>0.22021432478786668</v>
      </c>
    </row>
    <row r="229" spans="1:24" s="14" customFormat="1" ht="12.75" hidden="1" outlineLevel="2">
      <c r="A229" s="14" t="s">
        <v>879</v>
      </c>
      <c r="B229" s="14" t="s">
        <v>880</v>
      </c>
      <c r="C229" s="54" t="s">
        <v>1467</v>
      </c>
      <c r="D229" s="15"/>
      <c r="E229" s="15"/>
      <c r="F229" s="15">
        <v>0</v>
      </c>
      <c r="G229" s="15">
        <v>0</v>
      </c>
      <c r="H229" s="90">
        <f t="shared" si="96"/>
        <v>0</v>
      </c>
      <c r="I229" s="103">
        <f t="shared" si="97"/>
        <v>0</v>
      </c>
      <c r="J229" s="104"/>
      <c r="K229" s="15">
        <v>-75895.97</v>
      </c>
      <c r="L229" s="15">
        <v>18532.760000000002</v>
      </c>
      <c r="M229" s="90">
        <f t="shared" si="98"/>
        <v>-94428.73000000001</v>
      </c>
      <c r="N229" s="103">
        <f t="shared" si="99"/>
        <v>-5.095232982027501</v>
      </c>
      <c r="O229" s="104"/>
      <c r="P229" s="15">
        <v>0</v>
      </c>
      <c r="Q229" s="15">
        <v>186.31</v>
      </c>
      <c r="R229" s="90">
        <f t="shared" si="100"/>
        <v>-186.31</v>
      </c>
      <c r="S229" s="103" t="str">
        <f t="shared" si="101"/>
        <v>N.M.</v>
      </c>
      <c r="T229" s="104"/>
      <c r="U229" s="15">
        <v>-75895.97</v>
      </c>
      <c r="V229" s="15">
        <v>18532.760000000002</v>
      </c>
      <c r="W229" s="90">
        <f t="shared" si="102"/>
        <v>-94428.73000000001</v>
      </c>
      <c r="X229" s="103">
        <f t="shared" si="103"/>
        <v>-5.095232982027501</v>
      </c>
    </row>
    <row r="230" spans="1:24" s="14" customFormat="1" ht="12.75" hidden="1" outlineLevel="2">
      <c r="A230" s="14" t="s">
        <v>881</v>
      </c>
      <c r="B230" s="14" t="s">
        <v>882</v>
      </c>
      <c r="C230" s="54" t="s">
        <v>1468</v>
      </c>
      <c r="D230" s="15"/>
      <c r="E230" s="15"/>
      <c r="F230" s="15">
        <v>0</v>
      </c>
      <c r="G230" s="15">
        <v>0</v>
      </c>
      <c r="H230" s="90">
        <f t="shared" si="96"/>
        <v>0</v>
      </c>
      <c r="I230" s="103">
        <f t="shared" si="97"/>
        <v>0</v>
      </c>
      <c r="J230" s="104"/>
      <c r="K230" s="15">
        <v>-7872.8</v>
      </c>
      <c r="L230" s="15">
        <v>2928.03</v>
      </c>
      <c r="M230" s="90">
        <f t="shared" si="98"/>
        <v>-10800.83</v>
      </c>
      <c r="N230" s="103">
        <f t="shared" si="99"/>
        <v>-3.6887702653319807</v>
      </c>
      <c r="O230" s="104"/>
      <c r="P230" s="15">
        <v>0</v>
      </c>
      <c r="Q230" s="15">
        <v>18.43</v>
      </c>
      <c r="R230" s="90">
        <f t="shared" si="100"/>
        <v>-18.43</v>
      </c>
      <c r="S230" s="103" t="str">
        <f t="shared" si="101"/>
        <v>N.M.</v>
      </c>
      <c r="T230" s="104"/>
      <c r="U230" s="15">
        <v>-7872.8</v>
      </c>
      <c r="V230" s="15">
        <v>2928.03</v>
      </c>
      <c r="W230" s="90">
        <f t="shared" si="102"/>
        <v>-10800.83</v>
      </c>
      <c r="X230" s="103">
        <f t="shared" si="103"/>
        <v>-3.6887702653319807</v>
      </c>
    </row>
    <row r="231" spans="1:24" s="14" customFormat="1" ht="12.75" hidden="1" outlineLevel="2">
      <c r="A231" s="14" t="s">
        <v>883</v>
      </c>
      <c r="B231" s="14" t="s">
        <v>884</v>
      </c>
      <c r="C231" s="54" t="s">
        <v>1469</v>
      </c>
      <c r="D231" s="15"/>
      <c r="E231" s="15"/>
      <c r="F231" s="15">
        <v>8271.51</v>
      </c>
      <c r="G231" s="15">
        <v>3248.71</v>
      </c>
      <c r="H231" s="90">
        <f t="shared" si="96"/>
        <v>5022.8</v>
      </c>
      <c r="I231" s="103">
        <f t="shared" si="97"/>
        <v>1.5460906021159169</v>
      </c>
      <c r="J231" s="104"/>
      <c r="K231" s="15">
        <v>92143.09</v>
      </c>
      <c r="L231" s="15">
        <v>42904.590000000004</v>
      </c>
      <c r="M231" s="90">
        <f t="shared" si="98"/>
        <v>49238.49999999999</v>
      </c>
      <c r="N231" s="103">
        <f t="shared" si="99"/>
        <v>1.1476277946019293</v>
      </c>
      <c r="O231" s="104"/>
      <c r="P231" s="15">
        <v>29034.09</v>
      </c>
      <c r="Q231" s="15">
        <v>11659.03</v>
      </c>
      <c r="R231" s="90">
        <f t="shared" si="100"/>
        <v>17375.059999999998</v>
      </c>
      <c r="S231" s="103">
        <f t="shared" si="101"/>
        <v>1.4902663429118885</v>
      </c>
      <c r="T231" s="104"/>
      <c r="U231" s="15">
        <v>92143.09</v>
      </c>
      <c r="V231" s="15">
        <v>42904.590000000004</v>
      </c>
      <c r="W231" s="90">
        <f t="shared" si="102"/>
        <v>49238.49999999999</v>
      </c>
      <c r="X231" s="103">
        <f t="shared" si="103"/>
        <v>1.1476277946019293</v>
      </c>
    </row>
    <row r="232" spans="1:24" s="14" customFormat="1" ht="12.75" hidden="1" outlineLevel="2">
      <c r="A232" s="14" t="s">
        <v>885</v>
      </c>
      <c r="B232" s="14" t="s">
        <v>886</v>
      </c>
      <c r="C232" s="54" t="s">
        <v>1470</v>
      </c>
      <c r="D232" s="15"/>
      <c r="E232" s="15"/>
      <c r="F232" s="15">
        <v>1345.21</v>
      </c>
      <c r="G232" s="15">
        <v>1217.03</v>
      </c>
      <c r="H232" s="90">
        <f t="shared" si="96"/>
        <v>128.18000000000006</v>
      </c>
      <c r="I232" s="103">
        <f t="shared" si="97"/>
        <v>0.105321972342506</v>
      </c>
      <c r="J232" s="104"/>
      <c r="K232" s="15">
        <v>22054.03</v>
      </c>
      <c r="L232" s="15">
        <v>16123.84</v>
      </c>
      <c r="M232" s="90">
        <f t="shared" si="98"/>
        <v>5930.189999999999</v>
      </c>
      <c r="N232" s="103">
        <f t="shared" si="99"/>
        <v>0.36779017901442823</v>
      </c>
      <c r="O232" s="104"/>
      <c r="P232" s="15">
        <v>4614.22</v>
      </c>
      <c r="Q232" s="15">
        <v>3160.59</v>
      </c>
      <c r="R232" s="90">
        <f t="shared" si="100"/>
        <v>1453.63</v>
      </c>
      <c r="S232" s="103">
        <f t="shared" si="101"/>
        <v>0.4599236218554131</v>
      </c>
      <c r="T232" s="104"/>
      <c r="U232" s="15">
        <v>22054.03</v>
      </c>
      <c r="V232" s="15">
        <v>16123.84</v>
      </c>
      <c r="W232" s="90">
        <f t="shared" si="102"/>
        <v>5930.189999999999</v>
      </c>
      <c r="X232" s="103">
        <f t="shared" si="103"/>
        <v>0.36779017901442823</v>
      </c>
    </row>
    <row r="233" spans="1:24" s="14" customFormat="1" ht="12.75" hidden="1" outlineLevel="2">
      <c r="A233" s="14" t="s">
        <v>887</v>
      </c>
      <c r="B233" s="14" t="s">
        <v>888</v>
      </c>
      <c r="C233" s="54" t="s">
        <v>1471</v>
      </c>
      <c r="D233" s="15"/>
      <c r="E233" s="15"/>
      <c r="F233" s="15">
        <v>19369.27</v>
      </c>
      <c r="G233" s="15">
        <v>13670.7</v>
      </c>
      <c r="H233" s="90">
        <f t="shared" si="96"/>
        <v>5698.57</v>
      </c>
      <c r="I233" s="103">
        <f t="shared" si="97"/>
        <v>0.4168455163232314</v>
      </c>
      <c r="J233" s="104"/>
      <c r="K233" s="15">
        <v>275200.37</v>
      </c>
      <c r="L233" s="15">
        <v>189312.48</v>
      </c>
      <c r="M233" s="90">
        <f t="shared" si="98"/>
        <v>85887.88999999998</v>
      </c>
      <c r="N233" s="103">
        <f t="shared" si="99"/>
        <v>0.4536831908810237</v>
      </c>
      <c r="O233" s="104"/>
      <c r="P233" s="15">
        <v>55465.64</v>
      </c>
      <c r="Q233" s="15">
        <v>36199.04</v>
      </c>
      <c r="R233" s="90">
        <f t="shared" si="100"/>
        <v>19266.6</v>
      </c>
      <c r="S233" s="103">
        <f t="shared" si="101"/>
        <v>0.5322406340057636</v>
      </c>
      <c r="T233" s="104"/>
      <c r="U233" s="15">
        <v>275200.37</v>
      </c>
      <c r="V233" s="15">
        <v>189312.48</v>
      </c>
      <c r="W233" s="90">
        <f t="shared" si="102"/>
        <v>85887.88999999998</v>
      </c>
      <c r="X233" s="103">
        <f t="shared" si="103"/>
        <v>0.4536831908810237</v>
      </c>
    </row>
    <row r="234" spans="1:24" s="14" customFormat="1" ht="12.75" hidden="1" outlineLevel="2">
      <c r="A234" s="14" t="s">
        <v>889</v>
      </c>
      <c r="B234" s="14" t="s">
        <v>890</v>
      </c>
      <c r="C234" s="54" t="s">
        <v>1472</v>
      </c>
      <c r="D234" s="15"/>
      <c r="E234" s="15"/>
      <c r="F234" s="15">
        <v>31709.91</v>
      </c>
      <c r="G234" s="15">
        <v>7522.85</v>
      </c>
      <c r="H234" s="90">
        <f t="shared" si="96"/>
        <v>24187.059999999998</v>
      </c>
      <c r="I234" s="103">
        <f t="shared" si="97"/>
        <v>3.215145855626524</v>
      </c>
      <c r="J234" s="104"/>
      <c r="K234" s="15">
        <v>201409.29</v>
      </c>
      <c r="L234" s="15">
        <v>209552.818</v>
      </c>
      <c r="M234" s="90">
        <f t="shared" si="98"/>
        <v>-8143.527999999991</v>
      </c>
      <c r="N234" s="103">
        <f t="shared" si="99"/>
        <v>-0.03886145783064578</v>
      </c>
      <c r="O234" s="104"/>
      <c r="P234" s="15">
        <v>66692.16</v>
      </c>
      <c r="Q234" s="15">
        <v>55689.78</v>
      </c>
      <c r="R234" s="90">
        <f t="shared" si="100"/>
        <v>11002.380000000005</v>
      </c>
      <c r="S234" s="103">
        <f t="shared" si="101"/>
        <v>0.19756551381600007</v>
      </c>
      <c r="T234" s="104"/>
      <c r="U234" s="15">
        <v>201409.29</v>
      </c>
      <c r="V234" s="15">
        <v>209552.818</v>
      </c>
      <c r="W234" s="90">
        <f t="shared" si="102"/>
        <v>-8143.527999999991</v>
      </c>
      <c r="X234" s="103">
        <f t="shared" si="103"/>
        <v>-0.03886145783064578</v>
      </c>
    </row>
    <row r="235" spans="1:24" s="14" customFormat="1" ht="12.75" hidden="1" outlineLevel="2">
      <c r="A235" s="14" t="s">
        <v>891</v>
      </c>
      <c r="B235" s="14" t="s">
        <v>892</v>
      </c>
      <c r="C235" s="54" t="s">
        <v>1473</v>
      </c>
      <c r="D235" s="15"/>
      <c r="E235" s="15"/>
      <c r="F235" s="15">
        <v>36077.05</v>
      </c>
      <c r="G235" s="15">
        <v>48292.91</v>
      </c>
      <c r="H235" s="90">
        <f t="shared" si="96"/>
        <v>-12215.86</v>
      </c>
      <c r="I235" s="103">
        <f t="shared" si="97"/>
        <v>-0.25295348737526896</v>
      </c>
      <c r="J235" s="104"/>
      <c r="K235" s="15">
        <v>121108.08</v>
      </c>
      <c r="L235" s="15">
        <v>321497.39</v>
      </c>
      <c r="M235" s="90">
        <f t="shared" si="98"/>
        <v>-200389.31</v>
      </c>
      <c r="N235" s="103">
        <f t="shared" si="99"/>
        <v>-0.6232999589825596</v>
      </c>
      <c r="O235" s="104"/>
      <c r="P235" s="15">
        <v>58797.99</v>
      </c>
      <c r="Q235" s="15">
        <v>134577.91</v>
      </c>
      <c r="R235" s="90">
        <f t="shared" si="100"/>
        <v>-75779.92000000001</v>
      </c>
      <c r="S235" s="103">
        <f t="shared" si="101"/>
        <v>-0.5630933040942604</v>
      </c>
      <c r="T235" s="104"/>
      <c r="U235" s="15">
        <v>121108.08</v>
      </c>
      <c r="V235" s="15">
        <v>321497.39</v>
      </c>
      <c r="W235" s="90">
        <f t="shared" si="102"/>
        <v>-200389.31</v>
      </c>
      <c r="X235" s="103">
        <f t="shared" si="103"/>
        <v>-0.6232999589825596</v>
      </c>
    </row>
    <row r="236" spans="1:24" s="14" customFormat="1" ht="12.75" hidden="1" outlineLevel="2">
      <c r="A236" s="14" t="s">
        <v>893</v>
      </c>
      <c r="B236" s="14" t="s">
        <v>894</v>
      </c>
      <c r="C236" s="54" t="s">
        <v>1474</v>
      </c>
      <c r="D236" s="15"/>
      <c r="E236" s="15"/>
      <c r="F236" s="15">
        <v>12831</v>
      </c>
      <c r="G236" s="15">
        <v>11272.5</v>
      </c>
      <c r="H236" s="90">
        <f t="shared" si="96"/>
        <v>1558.5</v>
      </c>
      <c r="I236" s="103">
        <f t="shared" si="97"/>
        <v>0.13825681969394543</v>
      </c>
      <c r="J236" s="104"/>
      <c r="K236" s="15">
        <v>114075</v>
      </c>
      <c r="L236" s="15">
        <v>113046</v>
      </c>
      <c r="M236" s="90">
        <f t="shared" si="98"/>
        <v>1029</v>
      </c>
      <c r="N236" s="103">
        <f t="shared" si="99"/>
        <v>0.009102489252162836</v>
      </c>
      <c r="O236" s="104"/>
      <c r="P236" s="15">
        <v>28459.5</v>
      </c>
      <c r="Q236" s="15">
        <v>26787</v>
      </c>
      <c r="R236" s="90">
        <f t="shared" si="100"/>
        <v>1672.5</v>
      </c>
      <c r="S236" s="103">
        <f t="shared" si="101"/>
        <v>0.06243700302385485</v>
      </c>
      <c r="T236" s="104"/>
      <c r="U236" s="15">
        <v>114075</v>
      </c>
      <c r="V236" s="15">
        <v>113046</v>
      </c>
      <c r="W236" s="90">
        <f t="shared" si="102"/>
        <v>1029</v>
      </c>
      <c r="X236" s="103">
        <f t="shared" si="103"/>
        <v>0.009102489252162836</v>
      </c>
    </row>
    <row r="237" spans="1:24" s="14" customFormat="1" ht="12.75" hidden="1" outlineLevel="2">
      <c r="A237" s="14" t="s">
        <v>895</v>
      </c>
      <c r="B237" s="14" t="s">
        <v>896</v>
      </c>
      <c r="C237" s="54" t="s">
        <v>1475</v>
      </c>
      <c r="D237" s="15"/>
      <c r="E237" s="15"/>
      <c r="F237" s="15">
        <v>0</v>
      </c>
      <c r="G237" s="15">
        <v>-659338</v>
      </c>
      <c r="H237" s="90">
        <f t="shared" si="96"/>
        <v>659338</v>
      </c>
      <c r="I237" s="103" t="str">
        <f t="shared" si="97"/>
        <v>N.M.</v>
      </c>
      <c r="J237" s="104"/>
      <c r="K237" s="15">
        <v>-8013820</v>
      </c>
      <c r="L237" s="15">
        <v>-8835297</v>
      </c>
      <c r="M237" s="90">
        <f t="shared" si="98"/>
        <v>821477</v>
      </c>
      <c r="N237" s="103">
        <f t="shared" si="99"/>
        <v>0.09297672732450307</v>
      </c>
      <c r="O237" s="104"/>
      <c r="P237" s="15">
        <v>-899081</v>
      </c>
      <c r="Q237" s="15">
        <v>-1907539</v>
      </c>
      <c r="R237" s="90">
        <f t="shared" si="100"/>
        <v>1008458</v>
      </c>
      <c r="S237" s="103">
        <f t="shared" si="101"/>
        <v>0.5286696628483087</v>
      </c>
      <c r="T237" s="104"/>
      <c r="U237" s="15">
        <v>-8013820</v>
      </c>
      <c r="V237" s="15">
        <v>-8835297</v>
      </c>
      <c r="W237" s="90">
        <f t="shared" si="102"/>
        <v>821477</v>
      </c>
      <c r="X237" s="103">
        <f t="shared" si="103"/>
        <v>0.09297672732450307</v>
      </c>
    </row>
    <row r="238" spans="1:24" s="14" customFormat="1" ht="12.75" hidden="1" outlineLevel="2">
      <c r="A238" s="14" t="s">
        <v>897</v>
      </c>
      <c r="B238" s="14" t="s">
        <v>898</v>
      </c>
      <c r="C238" s="54" t="s">
        <v>1476</v>
      </c>
      <c r="D238" s="15"/>
      <c r="E238" s="15"/>
      <c r="F238" s="15">
        <v>172390.2</v>
      </c>
      <c r="G238" s="15">
        <v>106033.3</v>
      </c>
      <c r="H238" s="90">
        <f t="shared" si="96"/>
        <v>66356.90000000001</v>
      </c>
      <c r="I238" s="103">
        <f t="shared" si="97"/>
        <v>0.6258118911700381</v>
      </c>
      <c r="J238" s="104"/>
      <c r="K238" s="15">
        <v>2146466.58</v>
      </c>
      <c r="L238" s="15">
        <v>993424.25</v>
      </c>
      <c r="M238" s="90">
        <f t="shared" si="98"/>
        <v>1153042.33</v>
      </c>
      <c r="N238" s="103">
        <f t="shared" si="99"/>
        <v>1.1606746362392504</v>
      </c>
      <c r="O238" s="104"/>
      <c r="P238" s="15">
        <v>624163.2000000001</v>
      </c>
      <c r="Q238" s="15">
        <v>315775.16000000003</v>
      </c>
      <c r="R238" s="90">
        <f t="shared" si="100"/>
        <v>308388.04000000004</v>
      </c>
      <c r="S238" s="103">
        <f t="shared" si="101"/>
        <v>0.9766063929791058</v>
      </c>
      <c r="T238" s="104"/>
      <c r="U238" s="15">
        <v>2146466.58</v>
      </c>
      <c r="V238" s="15">
        <v>993424.25</v>
      </c>
      <c r="W238" s="90">
        <f t="shared" si="102"/>
        <v>1153042.33</v>
      </c>
      <c r="X238" s="103">
        <f t="shared" si="103"/>
        <v>1.1606746362392504</v>
      </c>
    </row>
    <row r="239" spans="1:24" s="14" customFormat="1" ht="12.75" hidden="1" outlineLevel="2">
      <c r="A239" s="14" t="s">
        <v>899</v>
      </c>
      <c r="B239" s="14" t="s">
        <v>900</v>
      </c>
      <c r="C239" s="54" t="s">
        <v>1477</v>
      </c>
      <c r="D239" s="15"/>
      <c r="E239" s="15"/>
      <c r="F239" s="15">
        <v>10305.97</v>
      </c>
      <c r="G239" s="15">
        <v>0</v>
      </c>
      <c r="H239" s="90">
        <f t="shared" si="96"/>
        <v>10305.97</v>
      </c>
      <c r="I239" s="103" t="str">
        <f t="shared" si="97"/>
        <v>N.M.</v>
      </c>
      <c r="J239" s="104"/>
      <c r="K239" s="15">
        <v>13047.4</v>
      </c>
      <c r="L239" s="15">
        <v>0</v>
      </c>
      <c r="M239" s="90">
        <f t="shared" si="98"/>
        <v>13047.4</v>
      </c>
      <c r="N239" s="103" t="str">
        <f t="shared" si="99"/>
        <v>N.M.</v>
      </c>
      <c r="O239" s="104"/>
      <c r="P239" s="15">
        <v>13047.4</v>
      </c>
      <c r="Q239" s="15">
        <v>0</v>
      </c>
      <c r="R239" s="90">
        <f t="shared" si="100"/>
        <v>13047.4</v>
      </c>
      <c r="S239" s="103" t="str">
        <f t="shared" si="101"/>
        <v>N.M.</v>
      </c>
      <c r="T239" s="104"/>
      <c r="U239" s="15">
        <v>13047.4</v>
      </c>
      <c r="V239" s="15">
        <v>0</v>
      </c>
      <c r="W239" s="90">
        <f t="shared" si="102"/>
        <v>13047.4</v>
      </c>
      <c r="X239" s="103" t="str">
        <f t="shared" si="103"/>
        <v>N.M.</v>
      </c>
    </row>
    <row r="240" spans="1:24" s="14" customFormat="1" ht="12.75" hidden="1" outlineLevel="2">
      <c r="A240" s="14" t="s">
        <v>901</v>
      </c>
      <c r="B240" s="14" t="s">
        <v>902</v>
      </c>
      <c r="C240" s="54" t="s">
        <v>1478</v>
      </c>
      <c r="D240" s="15"/>
      <c r="E240" s="15"/>
      <c r="F240" s="15">
        <v>20878.81</v>
      </c>
      <c r="G240" s="15">
        <v>0</v>
      </c>
      <c r="H240" s="90">
        <f t="shared" si="96"/>
        <v>20878.81</v>
      </c>
      <c r="I240" s="103" t="str">
        <f t="shared" si="97"/>
        <v>N.M.</v>
      </c>
      <c r="J240" s="104"/>
      <c r="K240" s="15">
        <v>122740.77</v>
      </c>
      <c r="L240" s="15">
        <v>0</v>
      </c>
      <c r="M240" s="90">
        <f t="shared" si="98"/>
        <v>122740.77</v>
      </c>
      <c r="N240" s="103" t="str">
        <f t="shared" si="99"/>
        <v>N.M.</v>
      </c>
      <c r="O240" s="104"/>
      <c r="P240" s="15">
        <v>59103.49</v>
      </c>
      <c r="Q240" s="15">
        <v>0</v>
      </c>
      <c r="R240" s="90">
        <f t="shared" si="100"/>
        <v>59103.49</v>
      </c>
      <c r="S240" s="103" t="str">
        <f t="shared" si="101"/>
        <v>N.M.</v>
      </c>
      <c r="T240" s="104"/>
      <c r="U240" s="15">
        <v>122740.77</v>
      </c>
      <c r="V240" s="15">
        <v>0</v>
      </c>
      <c r="W240" s="90">
        <f t="shared" si="102"/>
        <v>122740.77</v>
      </c>
      <c r="X240" s="103" t="str">
        <f t="shared" si="103"/>
        <v>N.M.</v>
      </c>
    </row>
    <row r="241" spans="1:24" s="14" customFormat="1" ht="12.75" hidden="1" outlineLevel="2">
      <c r="A241" s="14" t="s">
        <v>903</v>
      </c>
      <c r="B241" s="14" t="s">
        <v>904</v>
      </c>
      <c r="C241" s="54" t="s">
        <v>1479</v>
      </c>
      <c r="D241" s="15"/>
      <c r="E241" s="15"/>
      <c r="F241" s="15">
        <v>26917.86</v>
      </c>
      <c r="G241" s="15">
        <v>0</v>
      </c>
      <c r="H241" s="90">
        <f t="shared" si="96"/>
        <v>26917.86</v>
      </c>
      <c r="I241" s="103" t="str">
        <f t="shared" si="97"/>
        <v>N.M.</v>
      </c>
      <c r="J241" s="104"/>
      <c r="K241" s="15">
        <v>53803.46</v>
      </c>
      <c r="L241" s="15">
        <v>0</v>
      </c>
      <c r="M241" s="90">
        <f t="shared" si="98"/>
        <v>53803.46</v>
      </c>
      <c r="N241" s="103" t="str">
        <f t="shared" si="99"/>
        <v>N.M.</v>
      </c>
      <c r="O241" s="104"/>
      <c r="P241" s="15">
        <v>53803.46</v>
      </c>
      <c r="Q241" s="15">
        <v>0</v>
      </c>
      <c r="R241" s="90">
        <f t="shared" si="100"/>
        <v>53803.46</v>
      </c>
      <c r="S241" s="103" t="str">
        <f t="shared" si="101"/>
        <v>N.M.</v>
      </c>
      <c r="T241" s="104"/>
      <c r="U241" s="15">
        <v>53803.46</v>
      </c>
      <c r="V241" s="15">
        <v>0</v>
      </c>
      <c r="W241" s="90">
        <f t="shared" si="102"/>
        <v>53803.46</v>
      </c>
      <c r="X241" s="103" t="str">
        <f t="shared" si="103"/>
        <v>N.M.</v>
      </c>
    </row>
    <row r="242" spans="1:24" s="14" customFormat="1" ht="12.75" hidden="1" outlineLevel="2">
      <c r="A242" s="14" t="s">
        <v>905</v>
      </c>
      <c r="B242" s="14" t="s">
        <v>906</v>
      </c>
      <c r="C242" s="54" t="s">
        <v>1480</v>
      </c>
      <c r="D242" s="15"/>
      <c r="E242" s="15"/>
      <c r="F242" s="15">
        <v>41654.75</v>
      </c>
      <c r="G242" s="15">
        <v>-18809.47</v>
      </c>
      <c r="H242" s="90">
        <f t="shared" si="96"/>
        <v>60464.22</v>
      </c>
      <c r="I242" s="103">
        <f t="shared" si="97"/>
        <v>3.2145626644450904</v>
      </c>
      <c r="J242" s="104"/>
      <c r="K242" s="15">
        <v>-251482.87</v>
      </c>
      <c r="L242" s="15">
        <v>-132740.709</v>
      </c>
      <c r="M242" s="90">
        <f t="shared" si="98"/>
        <v>-118742.161</v>
      </c>
      <c r="N242" s="103">
        <f t="shared" si="99"/>
        <v>-0.8945421633991724</v>
      </c>
      <c r="O242" s="104"/>
      <c r="P242" s="15">
        <v>-34861.7</v>
      </c>
      <c r="Q242" s="15">
        <v>-56632.07</v>
      </c>
      <c r="R242" s="90">
        <f t="shared" si="100"/>
        <v>21770.370000000003</v>
      </c>
      <c r="S242" s="103">
        <f t="shared" si="101"/>
        <v>0.38441769831122197</v>
      </c>
      <c r="T242" s="104"/>
      <c r="U242" s="15">
        <v>-251482.87</v>
      </c>
      <c r="V242" s="15">
        <v>-132740.709</v>
      </c>
      <c r="W242" s="90">
        <f t="shared" si="102"/>
        <v>-118742.161</v>
      </c>
      <c r="X242" s="103">
        <f t="shared" si="103"/>
        <v>-0.8945421633991724</v>
      </c>
    </row>
    <row r="243" spans="1:24" s="14" customFormat="1" ht="12.75" hidden="1" outlineLevel="2">
      <c r="A243" s="14" t="s">
        <v>907</v>
      </c>
      <c r="B243" s="14" t="s">
        <v>908</v>
      </c>
      <c r="C243" s="54" t="s">
        <v>1481</v>
      </c>
      <c r="D243" s="15"/>
      <c r="E243" s="15"/>
      <c r="F243" s="15">
        <v>186343.02</v>
      </c>
      <c r="G243" s="15">
        <v>168622.82</v>
      </c>
      <c r="H243" s="90">
        <f t="shared" si="96"/>
        <v>17720.199999999983</v>
      </c>
      <c r="I243" s="103">
        <f t="shared" si="97"/>
        <v>0.10508779298080759</v>
      </c>
      <c r="J243" s="104"/>
      <c r="K243" s="15">
        <v>2412556.32</v>
      </c>
      <c r="L243" s="15">
        <v>546005.084</v>
      </c>
      <c r="M243" s="90">
        <f t="shared" si="98"/>
        <v>1866551.2359999998</v>
      </c>
      <c r="N243" s="103">
        <f t="shared" si="99"/>
        <v>3.418560175897556</v>
      </c>
      <c r="O243" s="104"/>
      <c r="P243" s="15">
        <v>252064.86000000002</v>
      </c>
      <c r="Q243" s="15">
        <v>338024.94</v>
      </c>
      <c r="R243" s="90">
        <f t="shared" si="100"/>
        <v>-85960.07999999999</v>
      </c>
      <c r="S243" s="103">
        <f t="shared" si="101"/>
        <v>-0.2543009992102949</v>
      </c>
      <c r="T243" s="104"/>
      <c r="U243" s="15">
        <v>2412556.32</v>
      </c>
      <c r="V243" s="15">
        <v>546005.084</v>
      </c>
      <c r="W243" s="90">
        <f t="shared" si="102"/>
        <v>1866551.2359999998</v>
      </c>
      <c r="X243" s="103">
        <f t="shared" si="103"/>
        <v>3.418560175897556</v>
      </c>
    </row>
    <row r="244" spans="1:24" s="14" customFormat="1" ht="12.75" hidden="1" outlineLevel="2">
      <c r="A244" s="14" t="s">
        <v>909</v>
      </c>
      <c r="B244" s="14" t="s">
        <v>910</v>
      </c>
      <c r="C244" s="54" t="s">
        <v>1482</v>
      </c>
      <c r="D244" s="15"/>
      <c r="E244" s="15"/>
      <c r="F244" s="15">
        <v>4375.55</v>
      </c>
      <c r="G244" s="15">
        <v>0</v>
      </c>
      <c r="H244" s="90">
        <f t="shared" si="96"/>
        <v>4375.55</v>
      </c>
      <c r="I244" s="103" t="str">
        <f t="shared" si="97"/>
        <v>N.M.</v>
      </c>
      <c r="J244" s="104"/>
      <c r="K244" s="15">
        <v>4776.55</v>
      </c>
      <c r="L244" s="15">
        <v>8863.43</v>
      </c>
      <c r="M244" s="90">
        <f t="shared" si="98"/>
        <v>-4086.88</v>
      </c>
      <c r="N244" s="103">
        <f t="shared" si="99"/>
        <v>-0.461094632664781</v>
      </c>
      <c r="O244" s="104"/>
      <c r="P244" s="15">
        <v>4375.55</v>
      </c>
      <c r="Q244" s="15">
        <v>0</v>
      </c>
      <c r="R244" s="90">
        <f t="shared" si="100"/>
        <v>4375.55</v>
      </c>
      <c r="S244" s="103" t="str">
        <f t="shared" si="101"/>
        <v>N.M.</v>
      </c>
      <c r="T244" s="104"/>
      <c r="U244" s="15">
        <v>4776.55</v>
      </c>
      <c r="V244" s="15">
        <v>8863.43</v>
      </c>
      <c r="W244" s="90">
        <f t="shared" si="102"/>
        <v>-4086.88</v>
      </c>
      <c r="X244" s="103">
        <f t="shared" si="103"/>
        <v>-0.461094632664781</v>
      </c>
    </row>
    <row r="245" spans="1:24" s="14" customFormat="1" ht="12.75" hidden="1" outlineLevel="2">
      <c r="A245" s="14" t="s">
        <v>911</v>
      </c>
      <c r="B245" s="14" t="s">
        <v>912</v>
      </c>
      <c r="C245" s="54" t="s">
        <v>1483</v>
      </c>
      <c r="D245" s="15"/>
      <c r="E245" s="15"/>
      <c r="F245" s="15">
        <v>6341.04</v>
      </c>
      <c r="G245" s="15">
        <v>6137.83</v>
      </c>
      <c r="H245" s="90">
        <f t="shared" si="96"/>
        <v>203.21000000000004</v>
      </c>
      <c r="I245" s="103">
        <f t="shared" si="97"/>
        <v>0.03310779216759018</v>
      </c>
      <c r="J245" s="104"/>
      <c r="K245" s="15">
        <v>101760.65000000001</v>
      </c>
      <c r="L245" s="15">
        <v>89234.41</v>
      </c>
      <c r="M245" s="90">
        <f t="shared" si="98"/>
        <v>12526.240000000005</v>
      </c>
      <c r="N245" s="103">
        <f t="shared" si="99"/>
        <v>0.14037454833847174</v>
      </c>
      <c r="O245" s="104"/>
      <c r="P245" s="15">
        <v>22436.44</v>
      </c>
      <c r="Q245" s="15">
        <v>15482.27</v>
      </c>
      <c r="R245" s="90">
        <f t="shared" si="100"/>
        <v>6954.169999999998</v>
      </c>
      <c r="S245" s="103">
        <f t="shared" si="101"/>
        <v>0.4491699214650047</v>
      </c>
      <c r="T245" s="104"/>
      <c r="U245" s="15">
        <v>101760.65000000001</v>
      </c>
      <c r="V245" s="15">
        <v>89234.41</v>
      </c>
      <c r="W245" s="90">
        <f t="shared" si="102"/>
        <v>12526.240000000005</v>
      </c>
      <c r="X245" s="103">
        <f t="shared" si="103"/>
        <v>0.14037454833847174</v>
      </c>
    </row>
    <row r="246" spans="1:24" s="14" customFormat="1" ht="12.75" hidden="1" outlineLevel="2">
      <c r="A246" s="14" t="s">
        <v>913</v>
      </c>
      <c r="B246" s="14" t="s">
        <v>914</v>
      </c>
      <c r="C246" s="54" t="s">
        <v>1484</v>
      </c>
      <c r="D246" s="15"/>
      <c r="E246" s="15"/>
      <c r="F246" s="15">
        <v>91660.19</v>
      </c>
      <c r="G246" s="15">
        <v>68844.45</v>
      </c>
      <c r="H246" s="90">
        <f t="shared" si="96"/>
        <v>22815.740000000005</v>
      </c>
      <c r="I246" s="103">
        <f t="shared" si="97"/>
        <v>0.3314100119907996</v>
      </c>
      <c r="J246" s="104"/>
      <c r="K246" s="15">
        <v>1273257.25</v>
      </c>
      <c r="L246" s="15">
        <v>1079076.21</v>
      </c>
      <c r="M246" s="90">
        <f t="shared" si="98"/>
        <v>194181.04000000004</v>
      </c>
      <c r="N246" s="103">
        <f t="shared" si="99"/>
        <v>0.17995118250267053</v>
      </c>
      <c r="O246" s="104"/>
      <c r="P246" s="15">
        <v>270279.52</v>
      </c>
      <c r="Q246" s="15">
        <v>177540.13</v>
      </c>
      <c r="R246" s="90">
        <f t="shared" si="100"/>
        <v>92739.39000000001</v>
      </c>
      <c r="S246" s="103">
        <f t="shared" si="101"/>
        <v>0.5223573397180683</v>
      </c>
      <c r="T246" s="104"/>
      <c r="U246" s="15">
        <v>1273257.25</v>
      </c>
      <c r="V246" s="15">
        <v>1079076.21</v>
      </c>
      <c r="W246" s="90">
        <f t="shared" si="102"/>
        <v>194181.04000000004</v>
      </c>
      <c r="X246" s="103">
        <f t="shared" si="103"/>
        <v>0.17995118250267053</v>
      </c>
    </row>
    <row r="247" spans="1:24" s="14" customFormat="1" ht="12.75" hidden="1" outlineLevel="2">
      <c r="A247" s="14" t="s">
        <v>915</v>
      </c>
      <c r="B247" s="14" t="s">
        <v>916</v>
      </c>
      <c r="C247" s="54" t="s">
        <v>1439</v>
      </c>
      <c r="D247" s="15"/>
      <c r="E247" s="15"/>
      <c r="F247" s="15">
        <v>73237.45</v>
      </c>
      <c r="G247" s="15">
        <v>98444.1</v>
      </c>
      <c r="H247" s="90">
        <f t="shared" si="96"/>
        <v>-25206.65000000001</v>
      </c>
      <c r="I247" s="103">
        <f t="shared" si="97"/>
        <v>-0.2560503879866849</v>
      </c>
      <c r="J247" s="104"/>
      <c r="K247" s="15">
        <v>813905.42</v>
      </c>
      <c r="L247" s="15">
        <v>821457.5700000001</v>
      </c>
      <c r="M247" s="90">
        <f t="shared" si="98"/>
        <v>-7552.150000000023</v>
      </c>
      <c r="N247" s="103">
        <f t="shared" si="99"/>
        <v>-0.00919359718116667</v>
      </c>
      <c r="O247" s="104"/>
      <c r="P247" s="15">
        <v>192510.53</v>
      </c>
      <c r="Q247" s="15">
        <v>196072.61000000002</v>
      </c>
      <c r="R247" s="90">
        <f t="shared" si="100"/>
        <v>-3562.0800000000163</v>
      </c>
      <c r="S247" s="103">
        <f t="shared" si="101"/>
        <v>-0.018167147364438186</v>
      </c>
      <c r="T247" s="104"/>
      <c r="U247" s="15">
        <v>813905.42</v>
      </c>
      <c r="V247" s="15">
        <v>821457.5700000001</v>
      </c>
      <c r="W247" s="90">
        <f t="shared" si="102"/>
        <v>-7552.150000000023</v>
      </c>
      <c r="X247" s="103">
        <f t="shared" si="103"/>
        <v>-0.00919359718116667</v>
      </c>
    </row>
    <row r="248" spans="1:24" s="14" customFormat="1" ht="12.75" hidden="1" outlineLevel="2">
      <c r="A248" s="14" t="s">
        <v>917</v>
      </c>
      <c r="B248" s="14" t="s">
        <v>918</v>
      </c>
      <c r="C248" s="54" t="s">
        <v>1461</v>
      </c>
      <c r="D248" s="15"/>
      <c r="E248" s="15"/>
      <c r="F248" s="15">
        <v>-60.82</v>
      </c>
      <c r="G248" s="15">
        <v>-36.17</v>
      </c>
      <c r="H248" s="90">
        <f t="shared" si="96"/>
        <v>-24.65</v>
      </c>
      <c r="I248" s="103">
        <f t="shared" si="97"/>
        <v>-0.6815040088471108</v>
      </c>
      <c r="J248" s="104"/>
      <c r="K248" s="15">
        <v>2785.53</v>
      </c>
      <c r="L248" s="15">
        <v>3743.66</v>
      </c>
      <c r="M248" s="90">
        <f t="shared" si="98"/>
        <v>-958.1299999999997</v>
      </c>
      <c r="N248" s="103">
        <f t="shared" si="99"/>
        <v>-0.25593403247089735</v>
      </c>
      <c r="O248" s="104"/>
      <c r="P248" s="15">
        <v>490.42</v>
      </c>
      <c r="Q248" s="15">
        <v>2032.25</v>
      </c>
      <c r="R248" s="90">
        <f t="shared" si="100"/>
        <v>-1541.83</v>
      </c>
      <c r="S248" s="103">
        <f t="shared" si="101"/>
        <v>-0.7586812646081929</v>
      </c>
      <c r="T248" s="104"/>
      <c r="U248" s="15">
        <v>2785.53</v>
      </c>
      <c r="V248" s="15">
        <v>3743.66</v>
      </c>
      <c r="W248" s="90">
        <f t="shared" si="102"/>
        <v>-958.1299999999997</v>
      </c>
      <c r="X248" s="103">
        <f t="shared" si="103"/>
        <v>-0.25593403247089735</v>
      </c>
    </row>
    <row r="249" spans="1:24" s="14" customFormat="1" ht="12.75" hidden="1" outlineLevel="2">
      <c r="A249" s="14" t="s">
        <v>919</v>
      </c>
      <c r="B249" s="14" t="s">
        <v>920</v>
      </c>
      <c r="C249" s="54" t="s">
        <v>1485</v>
      </c>
      <c r="D249" s="15"/>
      <c r="E249" s="15"/>
      <c r="F249" s="15">
        <v>16195.04</v>
      </c>
      <c r="G249" s="15">
        <v>16729.3</v>
      </c>
      <c r="H249" s="90">
        <f t="shared" si="96"/>
        <v>-534.2599999999984</v>
      </c>
      <c r="I249" s="103">
        <f t="shared" si="97"/>
        <v>-0.031935586067558024</v>
      </c>
      <c r="J249" s="104"/>
      <c r="K249" s="15">
        <v>204442.42</v>
      </c>
      <c r="L249" s="15">
        <v>241513.22</v>
      </c>
      <c r="M249" s="90">
        <f t="shared" si="98"/>
        <v>-37070.79999999999</v>
      </c>
      <c r="N249" s="103">
        <f t="shared" si="99"/>
        <v>-0.15349387499367526</v>
      </c>
      <c r="O249" s="104"/>
      <c r="P249" s="15">
        <v>59070.75</v>
      </c>
      <c r="Q249" s="15">
        <v>57269.83</v>
      </c>
      <c r="R249" s="90">
        <f t="shared" si="100"/>
        <v>1800.9199999999983</v>
      </c>
      <c r="S249" s="103">
        <f t="shared" si="101"/>
        <v>0.03144622570033818</v>
      </c>
      <c r="T249" s="104"/>
      <c r="U249" s="15">
        <v>204442.42</v>
      </c>
      <c r="V249" s="15">
        <v>241513.22</v>
      </c>
      <c r="W249" s="90">
        <f t="shared" si="102"/>
        <v>-37070.79999999999</v>
      </c>
      <c r="X249" s="103">
        <f t="shared" si="103"/>
        <v>-0.15349387499367526</v>
      </c>
    </row>
    <row r="250" spans="1:24" s="14" customFormat="1" ht="12.75" hidden="1" outlineLevel="2">
      <c r="A250" s="14" t="s">
        <v>921</v>
      </c>
      <c r="B250" s="14" t="s">
        <v>922</v>
      </c>
      <c r="C250" s="54" t="s">
        <v>1473</v>
      </c>
      <c r="D250" s="15"/>
      <c r="E250" s="15"/>
      <c r="F250" s="15">
        <v>90530.48</v>
      </c>
      <c r="G250" s="15">
        <v>143177.98</v>
      </c>
      <c r="H250" s="90">
        <f t="shared" si="96"/>
        <v>-52647.500000000015</v>
      </c>
      <c r="I250" s="103">
        <f t="shared" si="97"/>
        <v>-0.3677066822705559</v>
      </c>
      <c r="J250" s="104"/>
      <c r="K250" s="15">
        <v>1179717.9</v>
      </c>
      <c r="L250" s="15">
        <v>1196627.96</v>
      </c>
      <c r="M250" s="90">
        <f t="shared" si="98"/>
        <v>-16910.060000000056</v>
      </c>
      <c r="N250" s="103">
        <f t="shared" si="99"/>
        <v>-0.0141314264460276</v>
      </c>
      <c r="O250" s="104"/>
      <c r="P250" s="15">
        <v>266240.41000000003</v>
      </c>
      <c r="Q250" s="15">
        <v>242958.9</v>
      </c>
      <c r="R250" s="90">
        <f t="shared" si="100"/>
        <v>23281.51000000004</v>
      </c>
      <c r="S250" s="103">
        <f t="shared" si="101"/>
        <v>0.09582489054733141</v>
      </c>
      <c r="T250" s="104"/>
      <c r="U250" s="15">
        <v>1179717.9</v>
      </c>
      <c r="V250" s="15">
        <v>1196627.96</v>
      </c>
      <c r="W250" s="90">
        <f t="shared" si="102"/>
        <v>-16910.060000000056</v>
      </c>
      <c r="X250" s="103">
        <f t="shared" si="103"/>
        <v>-0.0141314264460276</v>
      </c>
    </row>
    <row r="251" spans="1:24" s="14" customFormat="1" ht="12.75" hidden="1" outlineLevel="2">
      <c r="A251" s="14" t="s">
        <v>923</v>
      </c>
      <c r="B251" s="14" t="s">
        <v>924</v>
      </c>
      <c r="C251" s="54" t="s">
        <v>1486</v>
      </c>
      <c r="D251" s="15"/>
      <c r="E251" s="15"/>
      <c r="F251" s="15">
        <v>-5151.05</v>
      </c>
      <c r="G251" s="15">
        <v>8090.87</v>
      </c>
      <c r="H251" s="90">
        <f t="shared" si="96"/>
        <v>-13241.92</v>
      </c>
      <c r="I251" s="103">
        <f t="shared" si="97"/>
        <v>-1.6366497051614968</v>
      </c>
      <c r="J251" s="104"/>
      <c r="K251" s="15">
        <v>133928.91</v>
      </c>
      <c r="L251" s="15">
        <v>91618.15000000001</v>
      </c>
      <c r="M251" s="90">
        <f t="shared" si="98"/>
        <v>42310.759999999995</v>
      </c>
      <c r="N251" s="103">
        <f t="shared" si="99"/>
        <v>0.46181635407394706</v>
      </c>
      <c r="O251" s="104"/>
      <c r="P251" s="15">
        <v>24096.36</v>
      </c>
      <c r="Q251" s="15">
        <v>27803.18</v>
      </c>
      <c r="R251" s="90">
        <f t="shared" si="100"/>
        <v>-3706.8199999999997</v>
      </c>
      <c r="S251" s="103">
        <f t="shared" si="101"/>
        <v>-0.13332359823588524</v>
      </c>
      <c r="T251" s="104"/>
      <c r="U251" s="15">
        <v>133928.91</v>
      </c>
      <c r="V251" s="15">
        <v>91618.15000000001</v>
      </c>
      <c r="W251" s="90">
        <f t="shared" si="102"/>
        <v>42310.759999999995</v>
      </c>
      <c r="X251" s="103">
        <f t="shared" si="103"/>
        <v>0.46181635407394706</v>
      </c>
    </row>
    <row r="252" spans="1:24" s="14" customFormat="1" ht="12.75" hidden="1" outlineLevel="2">
      <c r="A252" s="14" t="s">
        <v>925</v>
      </c>
      <c r="B252" s="14" t="s">
        <v>926</v>
      </c>
      <c r="C252" s="54" t="s">
        <v>1487</v>
      </c>
      <c r="D252" s="15"/>
      <c r="E252" s="15"/>
      <c r="F252" s="15">
        <v>3450.38</v>
      </c>
      <c r="G252" s="15">
        <v>7449.35</v>
      </c>
      <c r="H252" s="90">
        <f t="shared" si="96"/>
        <v>-3998.9700000000003</v>
      </c>
      <c r="I252" s="103">
        <f t="shared" si="97"/>
        <v>-0.536821333404928</v>
      </c>
      <c r="J252" s="104"/>
      <c r="K252" s="15">
        <v>59915.87</v>
      </c>
      <c r="L252" s="15">
        <v>57733.72</v>
      </c>
      <c r="M252" s="90">
        <f t="shared" si="98"/>
        <v>2182.1500000000015</v>
      </c>
      <c r="N252" s="103">
        <f t="shared" si="99"/>
        <v>0.03779680228469604</v>
      </c>
      <c r="O252" s="104"/>
      <c r="P252" s="15">
        <v>17200.8</v>
      </c>
      <c r="Q252" s="15">
        <v>20424.850000000002</v>
      </c>
      <c r="R252" s="90">
        <f t="shared" si="100"/>
        <v>-3224.050000000003</v>
      </c>
      <c r="S252" s="103">
        <f t="shared" si="101"/>
        <v>-0.15784938445080393</v>
      </c>
      <c r="T252" s="104"/>
      <c r="U252" s="15">
        <v>59915.87</v>
      </c>
      <c r="V252" s="15">
        <v>57733.72</v>
      </c>
      <c r="W252" s="90">
        <f t="shared" si="102"/>
        <v>2182.1500000000015</v>
      </c>
      <c r="X252" s="103">
        <f t="shared" si="103"/>
        <v>0.03779680228469604</v>
      </c>
    </row>
    <row r="253" spans="1:24" s="14" customFormat="1" ht="12.75" hidden="1" outlineLevel="2">
      <c r="A253" s="14" t="s">
        <v>927</v>
      </c>
      <c r="B253" s="14" t="s">
        <v>928</v>
      </c>
      <c r="C253" s="54" t="s">
        <v>1488</v>
      </c>
      <c r="D253" s="15"/>
      <c r="E253" s="15"/>
      <c r="F253" s="15">
        <v>72545.77</v>
      </c>
      <c r="G253" s="15">
        <v>57178.62</v>
      </c>
      <c r="H253" s="90">
        <f t="shared" si="96"/>
        <v>15367.150000000001</v>
      </c>
      <c r="I253" s="103">
        <f t="shared" si="97"/>
        <v>0.2687569234794404</v>
      </c>
      <c r="J253" s="104"/>
      <c r="K253" s="15">
        <v>902995.8</v>
      </c>
      <c r="L253" s="15">
        <v>760570.41</v>
      </c>
      <c r="M253" s="90">
        <f t="shared" si="98"/>
        <v>142425.39</v>
      </c>
      <c r="N253" s="103">
        <f t="shared" si="99"/>
        <v>0.18726128196336222</v>
      </c>
      <c r="O253" s="104"/>
      <c r="P253" s="15">
        <v>213116.65</v>
      </c>
      <c r="Q253" s="15">
        <v>189436.6</v>
      </c>
      <c r="R253" s="90">
        <f t="shared" si="100"/>
        <v>23680.04999999999</v>
      </c>
      <c r="S253" s="103">
        <f t="shared" si="101"/>
        <v>0.12500250743520516</v>
      </c>
      <c r="T253" s="104"/>
      <c r="U253" s="15">
        <v>902995.8</v>
      </c>
      <c r="V253" s="15">
        <v>760570.41</v>
      </c>
      <c r="W253" s="90">
        <f t="shared" si="102"/>
        <v>142425.39</v>
      </c>
      <c r="X253" s="103">
        <f t="shared" si="103"/>
        <v>0.18726128196336222</v>
      </c>
    </row>
    <row r="254" spans="1:24" s="14" customFormat="1" ht="12.75" hidden="1" outlineLevel="2">
      <c r="A254" s="14" t="s">
        <v>929</v>
      </c>
      <c r="B254" s="14" t="s">
        <v>930</v>
      </c>
      <c r="C254" s="54" t="s">
        <v>1489</v>
      </c>
      <c r="D254" s="15"/>
      <c r="E254" s="15"/>
      <c r="F254" s="15">
        <v>13439.73</v>
      </c>
      <c r="G254" s="15">
        <v>7467.400000000001</v>
      </c>
      <c r="H254" s="90">
        <f t="shared" si="96"/>
        <v>5972.329999999999</v>
      </c>
      <c r="I254" s="103">
        <f t="shared" si="97"/>
        <v>0.7997870744837559</v>
      </c>
      <c r="J254" s="104"/>
      <c r="K254" s="15">
        <v>135198.48</v>
      </c>
      <c r="L254" s="15">
        <v>127070.68000000001</v>
      </c>
      <c r="M254" s="90">
        <f t="shared" si="98"/>
        <v>8127.800000000003</v>
      </c>
      <c r="N254" s="103">
        <f t="shared" si="99"/>
        <v>0.06396282761688221</v>
      </c>
      <c r="O254" s="104"/>
      <c r="P254" s="15">
        <v>40459.62</v>
      </c>
      <c r="Q254" s="15">
        <v>34197.2</v>
      </c>
      <c r="R254" s="90">
        <f t="shared" si="100"/>
        <v>6262.4200000000055</v>
      </c>
      <c r="S254" s="103">
        <f t="shared" si="101"/>
        <v>0.18312668873475038</v>
      </c>
      <c r="T254" s="104"/>
      <c r="U254" s="15">
        <v>135198.48</v>
      </c>
      <c r="V254" s="15">
        <v>127070.68000000001</v>
      </c>
      <c r="W254" s="90">
        <f t="shared" si="102"/>
        <v>8127.800000000003</v>
      </c>
      <c r="X254" s="103">
        <f t="shared" si="103"/>
        <v>0.06396282761688221</v>
      </c>
    </row>
    <row r="255" spans="1:24" s="14" customFormat="1" ht="12.75" hidden="1" outlineLevel="2">
      <c r="A255" s="14" t="s">
        <v>931</v>
      </c>
      <c r="B255" s="14" t="s">
        <v>932</v>
      </c>
      <c r="C255" s="54" t="s">
        <v>1490</v>
      </c>
      <c r="D255" s="15"/>
      <c r="E255" s="15"/>
      <c r="F255" s="15">
        <v>1426179.05</v>
      </c>
      <c r="G255" s="15">
        <v>775774.465</v>
      </c>
      <c r="H255" s="90">
        <f t="shared" si="96"/>
        <v>650404.5850000001</v>
      </c>
      <c r="I255" s="103">
        <f t="shared" si="97"/>
        <v>0.8383939074354556</v>
      </c>
      <c r="J255" s="104"/>
      <c r="K255" s="15">
        <v>10421277.894</v>
      </c>
      <c r="L255" s="15">
        <v>2706033.683</v>
      </c>
      <c r="M255" s="90">
        <f t="shared" si="98"/>
        <v>7715244.210999999</v>
      </c>
      <c r="N255" s="103">
        <f t="shared" si="99"/>
        <v>2.851126451037601</v>
      </c>
      <c r="O255" s="104"/>
      <c r="P255" s="15">
        <v>2193088.98</v>
      </c>
      <c r="Q255" s="15">
        <v>1420729.642</v>
      </c>
      <c r="R255" s="90">
        <f t="shared" si="100"/>
        <v>772359.338</v>
      </c>
      <c r="S255" s="103">
        <f t="shared" si="101"/>
        <v>0.5436356891327534</v>
      </c>
      <c r="T255" s="104"/>
      <c r="U255" s="15">
        <v>10421277.894</v>
      </c>
      <c r="V255" s="15">
        <v>2706033.683</v>
      </c>
      <c r="W255" s="90">
        <f t="shared" si="102"/>
        <v>7715244.210999999</v>
      </c>
      <c r="X255" s="103">
        <f t="shared" si="103"/>
        <v>2.851126451037601</v>
      </c>
    </row>
    <row r="256" spans="1:24" s="14" customFormat="1" ht="12.75" hidden="1" outlineLevel="2">
      <c r="A256" s="14" t="s">
        <v>933</v>
      </c>
      <c r="B256" s="14" t="s">
        <v>934</v>
      </c>
      <c r="C256" s="54" t="s">
        <v>1482</v>
      </c>
      <c r="D256" s="15"/>
      <c r="E256" s="15"/>
      <c r="F256" s="15">
        <v>118297.88</v>
      </c>
      <c r="G256" s="15">
        <v>114267.02</v>
      </c>
      <c r="H256" s="90">
        <f t="shared" si="96"/>
        <v>4030.8600000000006</v>
      </c>
      <c r="I256" s="103">
        <f t="shared" si="97"/>
        <v>0.03527579523820609</v>
      </c>
      <c r="J256" s="104"/>
      <c r="K256" s="15">
        <v>1591499.22</v>
      </c>
      <c r="L256" s="15">
        <v>1514884.46</v>
      </c>
      <c r="M256" s="90">
        <f t="shared" si="98"/>
        <v>76614.76000000001</v>
      </c>
      <c r="N256" s="103">
        <f t="shared" si="99"/>
        <v>0.050574655706746116</v>
      </c>
      <c r="O256" s="104"/>
      <c r="P256" s="15">
        <v>350782.84</v>
      </c>
      <c r="Q256" s="15">
        <v>340919.95</v>
      </c>
      <c r="R256" s="90">
        <f t="shared" si="100"/>
        <v>9862.890000000014</v>
      </c>
      <c r="S256" s="103">
        <f t="shared" si="101"/>
        <v>0.028930222475980105</v>
      </c>
      <c r="T256" s="104"/>
      <c r="U256" s="15">
        <v>1591499.22</v>
      </c>
      <c r="V256" s="15">
        <v>1514884.46</v>
      </c>
      <c r="W256" s="90">
        <f t="shared" si="102"/>
        <v>76614.76000000001</v>
      </c>
      <c r="X256" s="103">
        <f t="shared" si="103"/>
        <v>0.050574655706746116</v>
      </c>
    </row>
    <row r="257" spans="1:24" s="14" customFormat="1" ht="12.75" hidden="1" outlineLevel="2">
      <c r="A257" s="14" t="s">
        <v>935</v>
      </c>
      <c r="B257" s="14" t="s">
        <v>936</v>
      </c>
      <c r="C257" s="54" t="s">
        <v>1491</v>
      </c>
      <c r="D257" s="15"/>
      <c r="E257" s="15"/>
      <c r="F257" s="15">
        <v>5390.735000000001</v>
      </c>
      <c r="G257" s="15">
        <v>5393.59</v>
      </c>
      <c r="H257" s="90">
        <f t="shared" si="96"/>
        <v>-2.8549999999995634</v>
      </c>
      <c r="I257" s="103">
        <f t="shared" si="97"/>
        <v>-0.0005293320404405161</v>
      </c>
      <c r="J257" s="104"/>
      <c r="K257" s="15">
        <v>64688.82</v>
      </c>
      <c r="L257" s="15">
        <v>64723.08</v>
      </c>
      <c r="M257" s="90">
        <f t="shared" si="98"/>
        <v>-34.26000000000204</v>
      </c>
      <c r="N257" s="103">
        <f t="shared" si="99"/>
        <v>-0.0005293320404406286</v>
      </c>
      <c r="O257" s="104"/>
      <c r="P257" s="15">
        <v>16172.205</v>
      </c>
      <c r="Q257" s="15">
        <v>16180.77</v>
      </c>
      <c r="R257" s="90">
        <f t="shared" si="100"/>
        <v>-8.56500000000051</v>
      </c>
      <c r="S257" s="103">
        <f t="shared" si="101"/>
        <v>-0.0005293320404406286</v>
      </c>
      <c r="T257" s="104"/>
      <c r="U257" s="15">
        <v>64688.82</v>
      </c>
      <c r="V257" s="15">
        <v>64723.08</v>
      </c>
      <c r="W257" s="90">
        <f t="shared" si="102"/>
        <v>-34.26000000000204</v>
      </c>
      <c r="X257" s="103">
        <f t="shared" si="103"/>
        <v>-0.0005293320404406286</v>
      </c>
    </row>
    <row r="258" spans="1:24" s="14" customFormat="1" ht="12.75" hidden="1" outlineLevel="2">
      <c r="A258" s="14" t="s">
        <v>937</v>
      </c>
      <c r="B258" s="14" t="s">
        <v>938</v>
      </c>
      <c r="C258" s="54" t="s">
        <v>1492</v>
      </c>
      <c r="D258" s="15"/>
      <c r="E258" s="15"/>
      <c r="F258" s="15">
        <v>24808.45</v>
      </c>
      <c r="G258" s="15">
        <v>23214.7</v>
      </c>
      <c r="H258" s="90">
        <f t="shared" si="96"/>
        <v>1593.75</v>
      </c>
      <c r="I258" s="103">
        <f t="shared" si="97"/>
        <v>0.0686526209686104</v>
      </c>
      <c r="J258" s="104"/>
      <c r="K258" s="15">
        <v>334139.04</v>
      </c>
      <c r="L258" s="15">
        <v>388255.936</v>
      </c>
      <c r="M258" s="90">
        <f t="shared" si="98"/>
        <v>-54116.89600000001</v>
      </c>
      <c r="N258" s="103">
        <f t="shared" si="99"/>
        <v>-0.13938459398081168</v>
      </c>
      <c r="O258" s="104"/>
      <c r="P258" s="15">
        <v>81260.78</v>
      </c>
      <c r="Q258" s="15">
        <v>83011.41</v>
      </c>
      <c r="R258" s="90">
        <f t="shared" si="100"/>
        <v>-1750.6300000000047</v>
      </c>
      <c r="S258" s="103">
        <f t="shared" si="101"/>
        <v>-0.021089028604621998</v>
      </c>
      <c r="T258" s="104"/>
      <c r="U258" s="15">
        <v>334139.04</v>
      </c>
      <c r="V258" s="15">
        <v>388255.936</v>
      </c>
      <c r="W258" s="90">
        <f t="shared" si="102"/>
        <v>-54116.89600000001</v>
      </c>
      <c r="X258" s="103">
        <f t="shared" si="103"/>
        <v>-0.13938459398081168</v>
      </c>
    </row>
    <row r="259" spans="1:24" s="14" customFormat="1" ht="12.75" hidden="1" outlineLevel="2">
      <c r="A259" s="14" t="s">
        <v>939</v>
      </c>
      <c r="B259" s="14" t="s">
        <v>940</v>
      </c>
      <c r="C259" s="54" t="s">
        <v>1493</v>
      </c>
      <c r="D259" s="15"/>
      <c r="E259" s="15"/>
      <c r="F259" s="15">
        <v>-2962</v>
      </c>
      <c r="G259" s="15">
        <v>-6640.89</v>
      </c>
      <c r="H259" s="90">
        <f t="shared" si="96"/>
        <v>3678.8900000000003</v>
      </c>
      <c r="I259" s="103">
        <f t="shared" si="97"/>
        <v>0.5539754460621995</v>
      </c>
      <c r="J259" s="104"/>
      <c r="K259" s="15">
        <v>11962.75</v>
      </c>
      <c r="L259" s="15">
        <v>15819.640000000001</v>
      </c>
      <c r="M259" s="90">
        <f t="shared" si="98"/>
        <v>-3856.8900000000012</v>
      </c>
      <c r="N259" s="103">
        <f t="shared" si="99"/>
        <v>-0.24380390451362996</v>
      </c>
      <c r="O259" s="104"/>
      <c r="P259" s="15">
        <v>-950.89</v>
      </c>
      <c r="Q259" s="15">
        <v>-4574.82</v>
      </c>
      <c r="R259" s="90">
        <f t="shared" si="100"/>
        <v>3623.93</v>
      </c>
      <c r="S259" s="103">
        <f t="shared" si="101"/>
        <v>0.7921470134344084</v>
      </c>
      <c r="T259" s="104"/>
      <c r="U259" s="15">
        <v>11962.75</v>
      </c>
      <c r="V259" s="15">
        <v>15819.640000000001</v>
      </c>
      <c r="W259" s="90">
        <f t="shared" si="102"/>
        <v>-3856.8900000000012</v>
      </c>
      <c r="X259" s="103">
        <f t="shared" si="103"/>
        <v>-0.24380390451362996</v>
      </c>
    </row>
    <row r="260" spans="1:24" s="14" customFormat="1" ht="12.75" hidden="1" outlineLevel="2">
      <c r="A260" s="14" t="s">
        <v>941</v>
      </c>
      <c r="B260" s="14" t="s">
        <v>942</v>
      </c>
      <c r="C260" s="54" t="s">
        <v>1494</v>
      </c>
      <c r="D260" s="15"/>
      <c r="E260" s="15"/>
      <c r="F260" s="15">
        <v>0</v>
      </c>
      <c r="G260" s="15">
        <v>0</v>
      </c>
      <c r="H260" s="90">
        <f aca="true" t="shared" si="104" ref="H260:H291">+F260-G260</f>
        <v>0</v>
      </c>
      <c r="I260" s="103">
        <f aca="true" t="shared" si="105" ref="I260:I291">IF(G260&lt;0,IF(H260=0,0,IF(OR(G260=0,F260=0),"N.M.",IF(ABS(H260/G260)&gt;=10,"N.M.",H260/(-G260)))),IF(H260=0,0,IF(OR(G260=0,F260=0),"N.M.",IF(ABS(H260/G260)&gt;=10,"N.M.",H260/G260))))</f>
        <v>0</v>
      </c>
      <c r="J260" s="104"/>
      <c r="K260" s="15">
        <v>0</v>
      </c>
      <c r="L260" s="15">
        <v>-12.5</v>
      </c>
      <c r="M260" s="90">
        <f aca="true" t="shared" si="106" ref="M260:M291">+K260-L260</f>
        <v>12.5</v>
      </c>
      <c r="N260" s="103" t="str">
        <f aca="true" t="shared" si="107" ref="N260:N291">IF(L260&lt;0,IF(M260=0,0,IF(OR(L260=0,K260=0),"N.M.",IF(ABS(M260/L260)&gt;=10,"N.M.",M260/(-L260)))),IF(M260=0,0,IF(OR(L260=0,K260=0),"N.M.",IF(ABS(M260/L260)&gt;=10,"N.M.",M260/L260))))</f>
        <v>N.M.</v>
      </c>
      <c r="O260" s="104"/>
      <c r="P260" s="15">
        <v>0</v>
      </c>
      <c r="Q260" s="15">
        <v>0</v>
      </c>
      <c r="R260" s="90">
        <f aca="true" t="shared" si="108" ref="R260:R291">+P260-Q260</f>
        <v>0</v>
      </c>
      <c r="S260" s="103">
        <f aca="true" t="shared" si="109" ref="S260:S291">IF(Q260&lt;0,IF(R260=0,0,IF(OR(Q260=0,P260=0),"N.M.",IF(ABS(R260/Q260)&gt;=10,"N.M.",R260/(-Q260)))),IF(R260=0,0,IF(OR(Q260=0,P260=0),"N.M.",IF(ABS(R260/Q260)&gt;=10,"N.M.",R260/Q260))))</f>
        <v>0</v>
      </c>
      <c r="T260" s="104"/>
      <c r="U260" s="15">
        <v>0</v>
      </c>
      <c r="V260" s="15">
        <v>-12.5</v>
      </c>
      <c r="W260" s="90">
        <f aca="true" t="shared" si="110" ref="W260:W291">+U260-V260</f>
        <v>12.5</v>
      </c>
      <c r="X260" s="103" t="str">
        <f aca="true" t="shared" si="111" ref="X260:X291">IF(V260&lt;0,IF(W260=0,0,IF(OR(V260=0,U260=0),"N.M.",IF(ABS(W260/V260)&gt;=10,"N.M.",W260/(-V260)))),IF(W260=0,0,IF(OR(V260=0,U260=0),"N.M.",IF(ABS(W260/V260)&gt;=10,"N.M.",W260/V260))))</f>
        <v>N.M.</v>
      </c>
    </row>
    <row r="261" spans="1:24" s="14" customFormat="1" ht="12.75" hidden="1" outlineLevel="2">
      <c r="A261" s="14" t="s">
        <v>943</v>
      </c>
      <c r="B261" s="14" t="s">
        <v>944</v>
      </c>
      <c r="C261" s="54" t="s">
        <v>1495</v>
      </c>
      <c r="D261" s="15"/>
      <c r="E261" s="15"/>
      <c r="F261" s="15">
        <v>45893.91</v>
      </c>
      <c r="G261" s="15">
        <v>81468.67</v>
      </c>
      <c r="H261" s="90">
        <f t="shared" si="104"/>
        <v>-35574.759999999995</v>
      </c>
      <c r="I261" s="103">
        <f t="shared" si="105"/>
        <v>-0.43666798537400936</v>
      </c>
      <c r="J261" s="104"/>
      <c r="K261" s="15">
        <v>561859.8</v>
      </c>
      <c r="L261" s="15">
        <v>603118.74</v>
      </c>
      <c r="M261" s="90">
        <f t="shared" si="106"/>
        <v>-41258.939999999944</v>
      </c>
      <c r="N261" s="103">
        <f t="shared" si="107"/>
        <v>-0.06840931522041571</v>
      </c>
      <c r="O261" s="104"/>
      <c r="P261" s="15">
        <v>130541.01000000001</v>
      </c>
      <c r="Q261" s="15">
        <v>169141.14</v>
      </c>
      <c r="R261" s="90">
        <f t="shared" si="108"/>
        <v>-38600.130000000005</v>
      </c>
      <c r="S261" s="103">
        <f t="shared" si="109"/>
        <v>-0.22821254486046388</v>
      </c>
      <c r="T261" s="104"/>
      <c r="U261" s="15">
        <v>561859.8</v>
      </c>
      <c r="V261" s="15">
        <v>603118.74</v>
      </c>
      <c r="W261" s="90">
        <f t="shared" si="110"/>
        <v>-41258.939999999944</v>
      </c>
      <c r="X261" s="103">
        <f t="shared" si="111"/>
        <v>-0.06840931522041571</v>
      </c>
    </row>
    <row r="262" spans="1:24" s="14" customFormat="1" ht="12.75" hidden="1" outlineLevel="2">
      <c r="A262" s="14" t="s">
        <v>945</v>
      </c>
      <c r="B262" s="14" t="s">
        <v>946</v>
      </c>
      <c r="C262" s="54" t="s">
        <v>1496</v>
      </c>
      <c r="D262" s="15"/>
      <c r="E262" s="15"/>
      <c r="F262" s="15">
        <v>5144.2</v>
      </c>
      <c r="G262" s="15">
        <v>3245.87</v>
      </c>
      <c r="H262" s="90">
        <f t="shared" si="104"/>
        <v>1898.33</v>
      </c>
      <c r="I262" s="103">
        <f t="shared" si="105"/>
        <v>0.5848447411633861</v>
      </c>
      <c r="J262" s="104"/>
      <c r="K262" s="15">
        <v>47573.99</v>
      </c>
      <c r="L262" s="15">
        <v>41119.83</v>
      </c>
      <c r="M262" s="90">
        <f t="shared" si="106"/>
        <v>6454.159999999996</v>
      </c>
      <c r="N262" s="103">
        <f t="shared" si="107"/>
        <v>0.15695979287852105</v>
      </c>
      <c r="O262" s="104"/>
      <c r="P262" s="15">
        <v>14681.83</v>
      </c>
      <c r="Q262" s="15">
        <v>9522.03</v>
      </c>
      <c r="R262" s="90">
        <f t="shared" si="108"/>
        <v>5159.799999999999</v>
      </c>
      <c r="S262" s="103">
        <f t="shared" si="109"/>
        <v>0.541880250324773</v>
      </c>
      <c r="T262" s="104"/>
      <c r="U262" s="15">
        <v>47573.99</v>
      </c>
      <c r="V262" s="15">
        <v>41119.83</v>
      </c>
      <c r="W262" s="90">
        <f t="shared" si="110"/>
        <v>6454.159999999996</v>
      </c>
      <c r="X262" s="103">
        <f t="shared" si="111"/>
        <v>0.15695979287852105</v>
      </c>
    </row>
    <row r="263" spans="1:24" s="14" customFormat="1" ht="12.75" hidden="1" outlineLevel="2">
      <c r="A263" s="14" t="s">
        <v>947</v>
      </c>
      <c r="B263" s="14" t="s">
        <v>948</v>
      </c>
      <c r="C263" s="54" t="s">
        <v>1497</v>
      </c>
      <c r="D263" s="15"/>
      <c r="E263" s="15"/>
      <c r="F263" s="15">
        <v>2323.11</v>
      </c>
      <c r="G263" s="15">
        <v>1909.69</v>
      </c>
      <c r="H263" s="90">
        <f t="shared" si="104"/>
        <v>413.4200000000001</v>
      </c>
      <c r="I263" s="103">
        <f t="shared" si="105"/>
        <v>0.21648539815362705</v>
      </c>
      <c r="J263" s="104"/>
      <c r="K263" s="15">
        <v>45343.48</v>
      </c>
      <c r="L263" s="15">
        <v>53716.75</v>
      </c>
      <c r="M263" s="90">
        <f t="shared" si="106"/>
        <v>-8373.269999999997</v>
      </c>
      <c r="N263" s="103">
        <f t="shared" si="107"/>
        <v>-0.1558781944179422</v>
      </c>
      <c r="O263" s="104"/>
      <c r="P263" s="15">
        <v>11857.79</v>
      </c>
      <c r="Q263" s="15">
        <v>17311.46</v>
      </c>
      <c r="R263" s="90">
        <f t="shared" si="108"/>
        <v>-5453.669999999998</v>
      </c>
      <c r="S263" s="103">
        <f t="shared" si="109"/>
        <v>-0.3150323542901638</v>
      </c>
      <c r="T263" s="104"/>
      <c r="U263" s="15">
        <v>45343.48</v>
      </c>
      <c r="V263" s="15">
        <v>53716.75</v>
      </c>
      <c r="W263" s="90">
        <f t="shared" si="110"/>
        <v>-8373.269999999997</v>
      </c>
      <c r="X263" s="103">
        <f t="shared" si="111"/>
        <v>-0.1558781944179422</v>
      </c>
    </row>
    <row r="264" spans="1:24" s="14" customFormat="1" ht="12.75" hidden="1" outlineLevel="2">
      <c r="A264" s="14" t="s">
        <v>949</v>
      </c>
      <c r="B264" s="14" t="s">
        <v>950</v>
      </c>
      <c r="C264" s="54" t="s">
        <v>1498</v>
      </c>
      <c r="D264" s="15"/>
      <c r="E264" s="15"/>
      <c r="F264" s="15">
        <v>45580.62</v>
      </c>
      <c r="G264" s="15">
        <v>38224.3</v>
      </c>
      <c r="H264" s="90">
        <f t="shared" si="104"/>
        <v>7356.32</v>
      </c>
      <c r="I264" s="103">
        <f t="shared" si="105"/>
        <v>0.1924513987175697</v>
      </c>
      <c r="J264" s="104"/>
      <c r="K264" s="15">
        <v>532666.7</v>
      </c>
      <c r="L264" s="15">
        <v>521227.48000000004</v>
      </c>
      <c r="M264" s="90">
        <f t="shared" si="106"/>
        <v>11439.219999999914</v>
      </c>
      <c r="N264" s="103">
        <f t="shared" si="107"/>
        <v>0.021946693984745226</v>
      </c>
      <c r="O264" s="104"/>
      <c r="P264" s="15">
        <v>131561.62</v>
      </c>
      <c r="Q264" s="15">
        <v>119092.52</v>
      </c>
      <c r="R264" s="90">
        <f t="shared" si="108"/>
        <v>12469.099999999991</v>
      </c>
      <c r="S264" s="103">
        <f t="shared" si="109"/>
        <v>0.10470095015203298</v>
      </c>
      <c r="T264" s="104"/>
      <c r="U264" s="15">
        <v>532666.7</v>
      </c>
      <c r="V264" s="15">
        <v>521227.48000000004</v>
      </c>
      <c r="W264" s="90">
        <f t="shared" si="110"/>
        <v>11439.219999999914</v>
      </c>
      <c r="X264" s="103">
        <f t="shared" si="111"/>
        <v>0.021946693984745226</v>
      </c>
    </row>
    <row r="265" spans="1:24" s="14" customFormat="1" ht="12.75" hidden="1" outlineLevel="2">
      <c r="A265" s="14" t="s">
        <v>951</v>
      </c>
      <c r="B265" s="14" t="s">
        <v>952</v>
      </c>
      <c r="C265" s="54" t="s">
        <v>1499</v>
      </c>
      <c r="D265" s="15"/>
      <c r="E265" s="15"/>
      <c r="F265" s="15">
        <v>272206.94</v>
      </c>
      <c r="G265" s="15">
        <v>174644.67</v>
      </c>
      <c r="H265" s="90">
        <f t="shared" si="104"/>
        <v>97562.26999999999</v>
      </c>
      <c r="I265" s="103">
        <f t="shared" si="105"/>
        <v>0.5586329660103568</v>
      </c>
      <c r="J265" s="104"/>
      <c r="K265" s="15">
        <v>2408302.4</v>
      </c>
      <c r="L265" s="15">
        <v>2653726.52</v>
      </c>
      <c r="M265" s="90">
        <f t="shared" si="106"/>
        <v>-245424.1200000001</v>
      </c>
      <c r="N265" s="103">
        <f t="shared" si="107"/>
        <v>-0.09248282298509046</v>
      </c>
      <c r="O265" s="104"/>
      <c r="P265" s="15">
        <v>684595.66</v>
      </c>
      <c r="Q265" s="15">
        <v>512112.98000000004</v>
      </c>
      <c r="R265" s="90">
        <f t="shared" si="108"/>
        <v>172482.68</v>
      </c>
      <c r="S265" s="103">
        <f t="shared" si="109"/>
        <v>0.336805913413872</v>
      </c>
      <c r="T265" s="104"/>
      <c r="U265" s="15">
        <v>2408302.4</v>
      </c>
      <c r="V265" s="15">
        <v>2653726.52</v>
      </c>
      <c r="W265" s="90">
        <f t="shared" si="110"/>
        <v>-245424.1200000001</v>
      </c>
      <c r="X265" s="103">
        <f t="shared" si="111"/>
        <v>-0.09248282298509046</v>
      </c>
    </row>
    <row r="266" spans="1:24" s="14" customFormat="1" ht="12.75" hidden="1" outlineLevel="2">
      <c r="A266" s="14" t="s">
        <v>953</v>
      </c>
      <c r="B266" s="14" t="s">
        <v>954</v>
      </c>
      <c r="C266" s="54" t="s">
        <v>1500</v>
      </c>
      <c r="D266" s="15"/>
      <c r="E266" s="15"/>
      <c r="F266" s="15">
        <v>2968.4500000000003</v>
      </c>
      <c r="G266" s="15">
        <v>2651.84</v>
      </c>
      <c r="H266" s="90">
        <f t="shared" si="104"/>
        <v>316.6100000000001</v>
      </c>
      <c r="I266" s="103">
        <f t="shared" si="105"/>
        <v>0.11939257270423559</v>
      </c>
      <c r="J266" s="104"/>
      <c r="K266" s="15">
        <v>33225.21</v>
      </c>
      <c r="L266" s="15">
        <v>41315.57</v>
      </c>
      <c r="M266" s="90">
        <f t="shared" si="106"/>
        <v>-8090.360000000001</v>
      </c>
      <c r="N266" s="103">
        <f t="shared" si="107"/>
        <v>-0.19581867078198367</v>
      </c>
      <c r="O266" s="104"/>
      <c r="P266" s="15">
        <v>10167.9</v>
      </c>
      <c r="Q266" s="15">
        <v>8592.380000000001</v>
      </c>
      <c r="R266" s="90">
        <f t="shared" si="108"/>
        <v>1575.5199999999986</v>
      </c>
      <c r="S266" s="103">
        <f t="shared" si="109"/>
        <v>0.1833624676748466</v>
      </c>
      <c r="T266" s="104"/>
      <c r="U266" s="15">
        <v>33225.21</v>
      </c>
      <c r="V266" s="15">
        <v>41315.57</v>
      </c>
      <c r="W266" s="90">
        <f t="shared" si="110"/>
        <v>-8090.360000000001</v>
      </c>
      <c r="X266" s="103">
        <f t="shared" si="111"/>
        <v>-0.19581867078198367</v>
      </c>
    </row>
    <row r="267" spans="1:24" s="14" customFormat="1" ht="12.75" hidden="1" outlineLevel="2">
      <c r="A267" s="14" t="s">
        <v>955</v>
      </c>
      <c r="B267" s="14" t="s">
        <v>956</v>
      </c>
      <c r="C267" s="54" t="s">
        <v>1501</v>
      </c>
      <c r="D267" s="15"/>
      <c r="E267" s="15"/>
      <c r="F267" s="15">
        <v>73235.49</v>
      </c>
      <c r="G267" s="15">
        <v>85491.87</v>
      </c>
      <c r="H267" s="90">
        <f t="shared" si="104"/>
        <v>-12256.37999999999</v>
      </c>
      <c r="I267" s="103">
        <f t="shared" si="105"/>
        <v>-0.14336310575496816</v>
      </c>
      <c r="J267" s="104"/>
      <c r="K267" s="15">
        <v>639768.31</v>
      </c>
      <c r="L267" s="15">
        <v>763677.27</v>
      </c>
      <c r="M267" s="90">
        <f t="shared" si="106"/>
        <v>-123908.95999999996</v>
      </c>
      <c r="N267" s="103">
        <f t="shared" si="107"/>
        <v>-0.16225304178556993</v>
      </c>
      <c r="O267" s="104"/>
      <c r="P267" s="15">
        <v>198919.44</v>
      </c>
      <c r="Q267" s="15">
        <v>242358.6</v>
      </c>
      <c r="R267" s="90">
        <f t="shared" si="108"/>
        <v>-43439.16</v>
      </c>
      <c r="S267" s="103">
        <f t="shared" si="109"/>
        <v>-0.17923506737536857</v>
      </c>
      <c r="T267" s="104"/>
      <c r="U267" s="15">
        <v>639768.31</v>
      </c>
      <c r="V267" s="15">
        <v>763677.27</v>
      </c>
      <c r="W267" s="90">
        <f t="shared" si="110"/>
        <v>-123908.95999999996</v>
      </c>
      <c r="X267" s="103">
        <f t="shared" si="111"/>
        <v>-0.16225304178556993</v>
      </c>
    </row>
    <row r="268" spans="1:24" s="14" customFormat="1" ht="12.75" hidden="1" outlineLevel="2">
      <c r="A268" s="14" t="s">
        <v>957</v>
      </c>
      <c r="B268" s="14" t="s">
        <v>958</v>
      </c>
      <c r="C268" s="54" t="s">
        <v>1502</v>
      </c>
      <c r="D268" s="15"/>
      <c r="E268" s="15"/>
      <c r="F268" s="15">
        <v>10534.210000000001</v>
      </c>
      <c r="G268" s="15">
        <v>7004.55</v>
      </c>
      <c r="H268" s="90">
        <f t="shared" si="104"/>
        <v>3529.6600000000008</v>
      </c>
      <c r="I268" s="103">
        <f t="shared" si="105"/>
        <v>0.5039096016160924</v>
      </c>
      <c r="J268" s="104"/>
      <c r="K268" s="15">
        <v>128060.56</v>
      </c>
      <c r="L268" s="15">
        <v>121956.17</v>
      </c>
      <c r="M268" s="90">
        <f t="shared" si="106"/>
        <v>6104.389999999999</v>
      </c>
      <c r="N268" s="103">
        <f t="shared" si="107"/>
        <v>0.050053966109299755</v>
      </c>
      <c r="O268" s="104"/>
      <c r="P268" s="15">
        <v>31636.91</v>
      </c>
      <c r="Q268" s="15">
        <v>20970.59</v>
      </c>
      <c r="R268" s="90">
        <f t="shared" si="108"/>
        <v>10666.32</v>
      </c>
      <c r="S268" s="103">
        <f t="shared" si="109"/>
        <v>0.5086323274643203</v>
      </c>
      <c r="T268" s="104"/>
      <c r="U268" s="15">
        <v>128060.56</v>
      </c>
      <c r="V268" s="15">
        <v>121956.17</v>
      </c>
      <c r="W268" s="90">
        <f t="shared" si="110"/>
        <v>6104.389999999999</v>
      </c>
      <c r="X268" s="103">
        <f t="shared" si="111"/>
        <v>0.050053966109299755</v>
      </c>
    </row>
    <row r="269" spans="1:24" s="14" customFormat="1" ht="12.75" hidden="1" outlineLevel="2">
      <c r="A269" s="14" t="s">
        <v>959</v>
      </c>
      <c r="B269" s="14" t="s">
        <v>960</v>
      </c>
      <c r="C269" s="54" t="s">
        <v>1503</v>
      </c>
      <c r="D269" s="15"/>
      <c r="E269" s="15"/>
      <c r="F269" s="15">
        <v>7313.29</v>
      </c>
      <c r="G269" s="15">
        <v>7226.24</v>
      </c>
      <c r="H269" s="90">
        <f t="shared" si="104"/>
        <v>87.05000000000018</v>
      </c>
      <c r="I269" s="103">
        <f t="shared" si="105"/>
        <v>0.012046375431759834</v>
      </c>
      <c r="J269" s="104"/>
      <c r="K269" s="15">
        <v>96259.26</v>
      </c>
      <c r="L269" s="15">
        <v>103626.53</v>
      </c>
      <c r="M269" s="90">
        <f t="shared" si="106"/>
        <v>-7367.270000000004</v>
      </c>
      <c r="N269" s="103">
        <f t="shared" si="107"/>
        <v>-0.07109443884688607</v>
      </c>
      <c r="O269" s="104"/>
      <c r="P269" s="15">
        <v>24692.66</v>
      </c>
      <c r="Q269" s="15">
        <v>25677.440000000002</v>
      </c>
      <c r="R269" s="90">
        <f t="shared" si="108"/>
        <v>-984.7800000000025</v>
      </c>
      <c r="S269" s="103">
        <f t="shared" si="109"/>
        <v>-0.03835195408888123</v>
      </c>
      <c r="T269" s="104"/>
      <c r="U269" s="15">
        <v>96259.26</v>
      </c>
      <c r="V269" s="15">
        <v>103626.53</v>
      </c>
      <c r="W269" s="90">
        <f t="shared" si="110"/>
        <v>-7367.270000000004</v>
      </c>
      <c r="X269" s="103">
        <f t="shared" si="111"/>
        <v>-0.07109443884688607</v>
      </c>
    </row>
    <row r="270" spans="1:24" s="14" customFormat="1" ht="12.75" hidden="1" outlineLevel="2">
      <c r="A270" s="14" t="s">
        <v>961</v>
      </c>
      <c r="B270" s="14" t="s">
        <v>962</v>
      </c>
      <c r="C270" s="54" t="s">
        <v>1504</v>
      </c>
      <c r="D270" s="15"/>
      <c r="E270" s="15"/>
      <c r="F270" s="15">
        <v>71485.94</v>
      </c>
      <c r="G270" s="15">
        <v>57729.47</v>
      </c>
      <c r="H270" s="90">
        <f t="shared" si="104"/>
        <v>13756.470000000001</v>
      </c>
      <c r="I270" s="103">
        <f t="shared" si="105"/>
        <v>0.23829198501216106</v>
      </c>
      <c r="J270" s="104"/>
      <c r="K270" s="15">
        <v>1007828.67</v>
      </c>
      <c r="L270" s="15">
        <v>970332.91</v>
      </c>
      <c r="M270" s="90">
        <f t="shared" si="106"/>
        <v>37495.76000000001</v>
      </c>
      <c r="N270" s="103">
        <f t="shared" si="107"/>
        <v>0.038642160451921606</v>
      </c>
      <c r="O270" s="104"/>
      <c r="P270" s="15">
        <v>258449.86000000002</v>
      </c>
      <c r="Q270" s="15">
        <v>204717.12</v>
      </c>
      <c r="R270" s="90">
        <f t="shared" si="108"/>
        <v>53732.74000000002</v>
      </c>
      <c r="S270" s="103">
        <f t="shared" si="109"/>
        <v>0.2624731141196204</v>
      </c>
      <c r="T270" s="104"/>
      <c r="U270" s="15">
        <v>1007828.67</v>
      </c>
      <c r="V270" s="15">
        <v>970332.91</v>
      </c>
      <c r="W270" s="90">
        <f t="shared" si="110"/>
        <v>37495.76000000001</v>
      </c>
      <c r="X270" s="103">
        <f t="shared" si="111"/>
        <v>0.038642160451921606</v>
      </c>
    </row>
    <row r="271" spans="1:24" s="14" customFormat="1" ht="12.75" hidden="1" outlineLevel="2">
      <c r="A271" s="14" t="s">
        <v>963</v>
      </c>
      <c r="B271" s="14" t="s">
        <v>964</v>
      </c>
      <c r="C271" s="54" t="s">
        <v>1505</v>
      </c>
      <c r="D271" s="15"/>
      <c r="E271" s="15"/>
      <c r="F271" s="15">
        <v>46626.090000000004</v>
      </c>
      <c r="G271" s="15">
        <v>38708.37</v>
      </c>
      <c r="H271" s="90">
        <f t="shared" si="104"/>
        <v>7917.720000000001</v>
      </c>
      <c r="I271" s="103">
        <f t="shared" si="105"/>
        <v>0.20454800860899078</v>
      </c>
      <c r="J271" s="104"/>
      <c r="K271" s="15">
        <v>475393.81</v>
      </c>
      <c r="L271" s="15">
        <v>406997.76</v>
      </c>
      <c r="M271" s="90">
        <f t="shared" si="106"/>
        <v>68396.04999999999</v>
      </c>
      <c r="N271" s="103">
        <f t="shared" si="107"/>
        <v>0.1680501877946453</v>
      </c>
      <c r="O271" s="104"/>
      <c r="P271" s="15">
        <v>142288.78</v>
      </c>
      <c r="Q271" s="15">
        <v>101589.67</v>
      </c>
      <c r="R271" s="90">
        <f t="shared" si="108"/>
        <v>40699.11</v>
      </c>
      <c r="S271" s="103">
        <f t="shared" si="109"/>
        <v>0.4006225239239383</v>
      </c>
      <c r="T271" s="104"/>
      <c r="U271" s="15">
        <v>475393.81</v>
      </c>
      <c r="V271" s="15">
        <v>406997.76</v>
      </c>
      <c r="W271" s="90">
        <f t="shared" si="110"/>
        <v>68396.04999999999</v>
      </c>
      <c r="X271" s="103">
        <f t="shared" si="111"/>
        <v>0.1680501877946453</v>
      </c>
    </row>
    <row r="272" spans="1:24" s="14" customFormat="1" ht="12.75" hidden="1" outlineLevel="2">
      <c r="A272" s="14" t="s">
        <v>965</v>
      </c>
      <c r="B272" s="14" t="s">
        <v>966</v>
      </c>
      <c r="C272" s="54" t="s">
        <v>1506</v>
      </c>
      <c r="D272" s="15"/>
      <c r="E272" s="15"/>
      <c r="F272" s="15">
        <v>13348.65</v>
      </c>
      <c r="G272" s="15">
        <v>19945.89</v>
      </c>
      <c r="H272" s="90">
        <f t="shared" si="104"/>
        <v>-6597.24</v>
      </c>
      <c r="I272" s="103">
        <f t="shared" si="105"/>
        <v>-0.33075686269201326</v>
      </c>
      <c r="J272" s="104"/>
      <c r="K272" s="15">
        <v>143398.13</v>
      </c>
      <c r="L272" s="15">
        <v>187078.27</v>
      </c>
      <c r="M272" s="90">
        <f t="shared" si="106"/>
        <v>-43680.139999999985</v>
      </c>
      <c r="N272" s="103">
        <f t="shared" si="107"/>
        <v>-0.23348590940038086</v>
      </c>
      <c r="O272" s="104"/>
      <c r="P272" s="15">
        <v>37350.63</v>
      </c>
      <c r="Q272" s="15">
        <v>52205.74</v>
      </c>
      <c r="R272" s="90">
        <f t="shared" si="108"/>
        <v>-14855.11</v>
      </c>
      <c r="S272" s="103">
        <f t="shared" si="109"/>
        <v>-0.2845493618134711</v>
      </c>
      <c r="T272" s="104"/>
      <c r="U272" s="15">
        <v>143398.13</v>
      </c>
      <c r="V272" s="15">
        <v>187078.27</v>
      </c>
      <c r="W272" s="90">
        <f t="shared" si="110"/>
        <v>-43680.139999999985</v>
      </c>
      <c r="X272" s="103">
        <f t="shared" si="111"/>
        <v>-0.23348590940038086</v>
      </c>
    </row>
    <row r="273" spans="1:24" s="14" customFormat="1" ht="12.75" hidden="1" outlineLevel="2">
      <c r="A273" s="14" t="s">
        <v>967</v>
      </c>
      <c r="B273" s="14" t="s">
        <v>968</v>
      </c>
      <c r="C273" s="54" t="s">
        <v>1507</v>
      </c>
      <c r="D273" s="15"/>
      <c r="E273" s="15"/>
      <c r="F273" s="15">
        <v>-0.51</v>
      </c>
      <c r="G273" s="15">
        <v>-42256.16</v>
      </c>
      <c r="H273" s="90">
        <f t="shared" si="104"/>
        <v>42255.65</v>
      </c>
      <c r="I273" s="103">
        <f t="shared" si="105"/>
        <v>0.9999879307537646</v>
      </c>
      <c r="J273" s="104"/>
      <c r="K273" s="15">
        <v>10208.17</v>
      </c>
      <c r="L273" s="15">
        <v>9395.16</v>
      </c>
      <c r="M273" s="90">
        <f t="shared" si="106"/>
        <v>813.0100000000002</v>
      </c>
      <c r="N273" s="103">
        <f t="shared" si="107"/>
        <v>0.08653498184171426</v>
      </c>
      <c r="O273" s="104"/>
      <c r="P273" s="15">
        <v>955.08</v>
      </c>
      <c r="Q273" s="15">
        <v>61.27</v>
      </c>
      <c r="R273" s="90">
        <f t="shared" si="108"/>
        <v>893.8100000000001</v>
      </c>
      <c r="S273" s="103" t="str">
        <f t="shared" si="109"/>
        <v>N.M.</v>
      </c>
      <c r="T273" s="104"/>
      <c r="U273" s="15">
        <v>10208.17</v>
      </c>
      <c r="V273" s="15">
        <v>9395.16</v>
      </c>
      <c r="W273" s="90">
        <f t="shared" si="110"/>
        <v>813.0100000000002</v>
      </c>
      <c r="X273" s="103">
        <f t="shared" si="111"/>
        <v>0.08653498184171426</v>
      </c>
    </row>
    <row r="274" spans="1:24" s="14" customFormat="1" ht="12.75" hidden="1" outlineLevel="2">
      <c r="A274" s="14" t="s">
        <v>969</v>
      </c>
      <c r="B274" s="14" t="s">
        <v>970</v>
      </c>
      <c r="C274" s="54" t="s">
        <v>1508</v>
      </c>
      <c r="D274" s="15"/>
      <c r="E274" s="15"/>
      <c r="F274" s="15">
        <v>6015.71</v>
      </c>
      <c r="G274" s="15">
        <v>4763.45</v>
      </c>
      <c r="H274" s="90">
        <f t="shared" si="104"/>
        <v>1252.2600000000002</v>
      </c>
      <c r="I274" s="103">
        <f t="shared" si="105"/>
        <v>0.2628892924246083</v>
      </c>
      <c r="J274" s="104"/>
      <c r="K274" s="15">
        <v>30730.18</v>
      </c>
      <c r="L274" s="15">
        <v>11052.84</v>
      </c>
      <c r="M274" s="90">
        <f t="shared" si="106"/>
        <v>19677.34</v>
      </c>
      <c r="N274" s="103">
        <f t="shared" si="107"/>
        <v>1.7802971905863108</v>
      </c>
      <c r="O274" s="104"/>
      <c r="P274" s="15">
        <v>13120</v>
      </c>
      <c r="Q274" s="15">
        <v>6327.63</v>
      </c>
      <c r="R274" s="90">
        <f t="shared" si="108"/>
        <v>6792.37</v>
      </c>
      <c r="S274" s="103">
        <f t="shared" si="109"/>
        <v>1.073446140182027</v>
      </c>
      <c r="T274" s="104"/>
      <c r="U274" s="15">
        <v>30730.18</v>
      </c>
      <c r="V274" s="15">
        <v>11052.84</v>
      </c>
      <c r="W274" s="90">
        <f t="shared" si="110"/>
        <v>19677.34</v>
      </c>
      <c r="X274" s="103">
        <f t="shared" si="111"/>
        <v>1.7802971905863108</v>
      </c>
    </row>
    <row r="275" spans="1:24" s="14" customFormat="1" ht="12.75" hidden="1" outlineLevel="2">
      <c r="A275" s="14" t="s">
        <v>971</v>
      </c>
      <c r="B275" s="14" t="s">
        <v>972</v>
      </c>
      <c r="C275" s="54" t="s">
        <v>1509</v>
      </c>
      <c r="D275" s="15"/>
      <c r="E275" s="15"/>
      <c r="F275" s="15">
        <v>28582.940000000002</v>
      </c>
      <c r="G275" s="15">
        <v>14618.5</v>
      </c>
      <c r="H275" s="90">
        <f t="shared" si="104"/>
        <v>13964.440000000002</v>
      </c>
      <c r="I275" s="103">
        <f t="shared" si="105"/>
        <v>0.9552580634127991</v>
      </c>
      <c r="J275" s="104"/>
      <c r="K275" s="15">
        <v>259281.99000000002</v>
      </c>
      <c r="L275" s="15">
        <v>204264.52000000002</v>
      </c>
      <c r="M275" s="90">
        <f t="shared" si="106"/>
        <v>55017.47</v>
      </c>
      <c r="N275" s="103">
        <f t="shared" si="107"/>
        <v>0.26934423070634095</v>
      </c>
      <c r="O275" s="104"/>
      <c r="P275" s="15">
        <v>80941.86</v>
      </c>
      <c r="Q275" s="15">
        <v>51240.44</v>
      </c>
      <c r="R275" s="90">
        <f t="shared" si="108"/>
        <v>29701.42</v>
      </c>
      <c r="S275" s="103">
        <f t="shared" si="109"/>
        <v>0.5796480280028821</v>
      </c>
      <c r="T275" s="104"/>
      <c r="U275" s="15">
        <v>259281.99000000002</v>
      </c>
      <c r="V275" s="15">
        <v>204264.52000000002</v>
      </c>
      <c r="W275" s="90">
        <f t="shared" si="110"/>
        <v>55017.47</v>
      </c>
      <c r="X275" s="103">
        <f t="shared" si="111"/>
        <v>0.26934423070634095</v>
      </c>
    </row>
    <row r="276" spans="1:24" s="14" customFormat="1" ht="12.75" hidden="1" outlineLevel="2">
      <c r="A276" s="14" t="s">
        <v>973</v>
      </c>
      <c r="B276" s="14" t="s">
        <v>974</v>
      </c>
      <c r="C276" s="54" t="s">
        <v>1510</v>
      </c>
      <c r="D276" s="15"/>
      <c r="E276" s="15"/>
      <c r="F276" s="15">
        <v>44.31</v>
      </c>
      <c r="G276" s="15">
        <v>461.16</v>
      </c>
      <c r="H276" s="90">
        <f t="shared" si="104"/>
        <v>-416.85</v>
      </c>
      <c r="I276" s="103">
        <f t="shared" si="105"/>
        <v>-0.9039162112932605</v>
      </c>
      <c r="J276" s="104"/>
      <c r="K276" s="15">
        <v>2476.12</v>
      </c>
      <c r="L276" s="15">
        <v>4444.51</v>
      </c>
      <c r="M276" s="90">
        <f t="shared" si="106"/>
        <v>-1968.3900000000003</v>
      </c>
      <c r="N276" s="103">
        <f t="shared" si="107"/>
        <v>-0.4428812175020419</v>
      </c>
      <c r="O276" s="104"/>
      <c r="P276" s="15">
        <v>147</v>
      </c>
      <c r="Q276" s="15">
        <v>1018.2</v>
      </c>
      <c r="R276" s="90">
        <f t="shared" si="108"/>
        <v>-871.2</v>
      </c>
      <c r="S276" s="103">
        <f t="shared" si="109"/>
        <v>-0.8556275780789628</v>
      </c>
      <c r="T276" s="104"/>
      <c r="U276" s="15">
        <v>2476.12</v>
      </c>
      <c r="V276" s="15">
        <v>4444.51</v>
      </c>
      <c r="W276" s="90">
        <f t="shared" si="110"/>
        <v>-1968.3900000000003</v>
      </c>
      <c r="X276" s="103">
        <f t="shared" si="111"/>
        <v>-0.4428812175020419</v>
      </c>
    </row>
    <row r="277" spans="1:24" s="14" customFormat="1" ht="12.75" hidden="1" outlineLevel="2">
      <c r="A277" s="14" t="s">
        <v>975</v>
      </c>
      <c r="B277" s="14" t="s">
        <v>976</v>
      </c>
      <c r="C277" s="54" t="s">
        <v>1511</v>
      </c>
      <c r="D277" s="15"/>
      <c r="E277" s="15"/>
      <c r="F277" s="15">
        <v>47166.24</v>
      </c>
      <c r="G277" s="15">
        <v>33490.8</v>
      </c>
      <c r="H277" s="90">
        <f t="shared" si="104"/>
        <v>13675.439999999995</v>
      </c>
      <c r="I277" s="103">
        <f t="shared" si="105"/>
        <v>0.4083342291017233</v>
      </c>
      <c r="J277" s="104"/>
      <c r="K277" s="15">
        <v>482959.22000000003</v>
      </c>
      <c r="L277" s="15">
        <v>448097.68</v>
      </c>
      <c r="M277" s="90">
        <f t="shared" si="106"/>
        <v>34861.54000000004</v>
      </c>
      <c r="N277" s="103">
        <f t="shared" si="107"/>
        <v>0.07779897454501447</v>
      </c>
      <c r="O277" s="104"/>
      <c r="P277" s="15">
        <v>138920.65</v>
      </c>
      <c r="Q277" s="15">
        <v>104541.51000000001</v>
      </c>
      <c r="R277" s="90">
        <f t="shared" si="108"/>
        <v>34379.139999999985</v>
      </c>
      <c r="S277" s="103">
        <f t="shared" si="109"/>
        <v>0.3288563557193691</v>
      </c>
      <c r="T277" s="104"/>
      <c r="U277" s="15">
        <v>482959.22000000003</v>
      </c>
      <c r="V277" s="15">
        <v>448097.68</v>
      </c>
      <c r="W277" s="90">
        <f t="shared" si="110"/>
        <v>34861.54000000004</v>
      </c>
      <c r="X277" s="103">
        <f t="shared" si="111"/>
        <v>0.07779897454501447</v>
      </c>
    </row>
    <row r="278" spans="1:24" s="14" customFormat="1" ht="12.75" hidden="1" outlineLevel="2">
      <c r="A278" s="14" t="s">
        <v>977</v>
      </c>
      <c r="B278" s="14" t="s">
        <v>978</v>
      </c>
      <c r="C278" s="54" t="s">
        <v>1512</v>
      </c>
      <c r="D278" s="15"/>
      <c r="E278" s="15"/>
      <c r="F278" s="15">
        <v>325440.76</v>
      </c>
      <c r="G278" s="15">
        <v>85791.17</v>
      </c>
      <c r="H278" s="90">
        <f t="shared" si="104"/>
        <v>239649.59000000003</v>
      </c>
      <c r="I278" s="103">
        <f t="shared" si="105"/>
        <v>2.793406244488798</v>
      </c>
      <c r="J278" s="104"/>
      <c r="K278" s="15">
        <v>1820886.7000000002</v>
      </c>
      <c r="L278" s="15">
        <v>943915.73</v>
      </c>
      <c r="M278" s="90">
        <f t="shared" si="106"/>
        <v>876970.9700000002</v>
      </c>
      <c r="N278" s="103">
        <f t="shared" si="107"/>
        <v>0.9290776095022807</v>
      </c>
      <c r="O278" s="104"/>
      <c r="P278" s="15">
        <v>707181.92</v>
      </c>
      <c r="Q278" s="15">
        <v>186874.82</v>
      </c>
      <c r="R278" s="90">
        <f t="shared" si="108"/>
        <v>520307.10000000003</v>
      </c>
      <c r="S278" s="103">
        <f t="shared" si="109"/>
        <v>2.7842547219577254</v>
      </c>
      <c r="T278" s="104"/>
      <c r="U278" s="15">
        <v>1820886.7000000002</v>
      </c>
      <c r="V278" s="15">
        <v>943915.73</v>
      </c>
      <c r="W278" s="90">
        <f t="shared" si="110"/>
        <v>876970.9700000002</v>
      </c>
      <c r="X278" s="103">
        <f t="shared" si="111"/>
        <v>0.9290776095022807</v>
      </c>
    </row>
    <row r="279" spans="1:24" s="14" customFormat="1" ht="12.75" hidden="1" outlineLevel="2">
      <c r="A279" s="14" t="s">
        <v>979</v>
      </c>
      <c r="B279" s="14" t="s">
        <v>980</v>
      </c>
      <c r="C279" s="54" t="s">
        <v>1513</v>
      </c>
      <c r="D279" s="15"/>
      <c r="E279" s="15"/>
      <c r="F279" s="15">
        <v>6301.03</v>
      </c>
      <c r="G279" s="15">
        <v>35434</v>
      </c>
      <c r="H279" s="90">
        <f t="shared" si="104"/>
        <v>-29132.97</v>
      </c>
      <c r="I279" s="103">
        <f t="shared" si="105"/>
        <v>-0.8221755940622002</v>
      </c>
      <c r="J279" s="104"/>
      <c r="K279" s="15">
        <v>195716.34</v>
      </c>
      <c r="L279" s="15">
        <v>210254.21</v>
      </c>
      <c r="M279" s="90">
        <f t="shared" si="106"/>
        <v>-14537.869999999995</v>
      </c>
      <c r="N279" s="103">
        <f t="shared" si="107"/>
        <v>-0.06914425161807697</v>
      </c>
      <c r="O279" s="104"/>
      <c r="P279" s="15">
        <v>12093.67</v>
      </c>
      <c r="Q279" s="15">
        <v>46737.46</v>
      </c>
      <c r="R279" s="90">
        <f t="shared" si="108"/>
        <v>-34643.79</v>
      </c>
      <c r="S279" s="103">
        <f t="shared" si="109"/>
        <v>-0.7412424637539139</v>
      </c>
      <c r="T279" s="104"/>
      <c r="U279" s="15">
        <v>195716.34</v>
      </c>
      <c r="V279" s="15">
        <v>210254.21</v>
      </c>
      <c r="W279" s="90">
        <f t="shared" si="110"/>
        <v>-14537.869999999995</v>
      </c>
      <c r="X279" s="103">
        <f t="shared" si="111"/>
        <v>-0.06914425161807697</v>
      </c>
    </row>
    <row r="280" spans="1:24" s="14" customFormat="1" ht="12.75" hidden="1" outlineLevel="2">
      <c r="A280" s="14" t="s">
        <v>981</v>
      </c>
      <c r="B280" s="14" t="s">
        <v>982</v>
      </c>
      <c r="C280" s="54" t="s">
        <v>1514</v>
      </c>
      <c r="D280" s="15"/>
      <c r="E280" s="15"/>
      <c r="F280" s="15">
        <v>4756.34</v>
      </c>
      <c r="G280" s="15">
        <v>1441.56</v>
      </c>
      <c r="H280" s="90">
        <f t="shared" si="104"/>
        <v>3314.78</v>
      </c>
      <c r="I280" s="103">
        <f t="shared" si="105"/>
        <v>2.2994394961014457</v>
      </c>
      <c r="J280" s="104"/>
      <c r="K280" s="15">
        <v>32570.96</v>
      </c>
      <c r="L280" s="15">
        <v>36897.590000000004</v>
      </c>
      <c r="M280" s="90">
        <f t="shared" si="106"/>
        <v>-4326.630000000005</v>
      </c>
      <c r="N280" s="103">
        <f t="shared" si="107"/>
        <v>-0.11726050400581729</v>
      </c>
      <c r="O280" s="104"/>
      <c r="P280" s="15">
        <v>13700.02</v>
      </c>
      <c r="Q280" s="15">
        <v>10041.85</v>
      </c>
      <c r="R280" s="90">
        <f t="shared" si="108"/>
        <v>3658.17</v>
      </c>
      <c r="S280" s="103">
        <f t="shared" si="109"/>
        <v>0.3642924361546926</v>
      </c>
      <c r="T280" s="104"/>
      <c r="U280" s="15">
        <v>32570.96</v>
      </c>
      <c r="V280" s="15">
        <v>36897.590000000004</v>
      </c>
      <c r="W280" s="90">
        <f t="shared" si="110"/>
        <v>-4326.630000000005</v>
      </c>
      <c r="X280" s="103">
        <f t="shared" si="111"/>
        <v>-0.11726050400581729</v>
      </c>
    </row>
    <row r="281" spans="1:24" s="14" customFormat="1" ht="12.75" hidden="1" outlineLevel="2">
      <c r="A281" s="14" t="s">
        <v>983</v>
      </c>
      <c r="B281" s="14" t="s">
        <v>984</v>
      </c>
      <c r="C281" s="54" t="s">
        <v>1515</v>
      </c>
      <c r="D281" s="15"/>
      <c r="E281" s="15"/>
      <c r="F281" s="15">
        <v>57.81</v>
      </c>
      <c r="G281" s="15">
        <v>0</v>
      </c>
      <c r="H281" s="90">
        <f t="shared" si="104"/>
        <v>57.81</v>
      </c>
      <c r="I281" s="103" t="str">
        <f t="shared" si="105"/>
        <v>N.M.</v>
      </c>
      <c r="J281" s="104"/>
      <c r="K281" s="15">
        <v>57.81</v>
      </c>
      <c r="L281" s="15">
        <v>0</v>
      </c>
      <c r="M281" s="90">
        <f t="shared" si="106"/>
        <v>57.81</v>
      </c>
      <c r="N281" s="103" t="str">
        <f t="shared" si="107"/>
        <v>N.M.</v>
      </c>
      <c r="O281" s="104"/>
      <c r="P281" s="15">
        <v>57.81</v>
      </c>
      <c r="Q281" s="15">
        <v>0</v>
      </c>
      <c r="R281" s="90">
        <f t="shared" si="108"/>
        <v>57.81</v>
      </c>
      <c r="S281" s="103" t="str">
        <f t="shared" si="109"/>
        <v>N.M.</v>
      </c>
      <c r="T281" s="104"/>
      <c r="U281" s="15">
        <v>57.81</v>
      </c>
      <c r="V281" s="15">
        <v>0</v>
      </c>
      <c r="W281" s="90">
        <f t="shared" si="110"/>
        <v>57.81</v>
      </c>
      <c r="X281" s="103" t="str">
        <f t="shared" si="111"/>
        <v>N.M.</v>
      </c>
    </row>
    <row r="282" spans="1:24" s="14" customFormat="1" ht="12.75" hidden="1" outlineLevel="2">
      <c r="A282" s="14" t="s">
        <v>985</v>
      </c>
      <c r="B282" s="14" t="s">
        <v>986</v>
      </c>
      <c r="C282" s="54" t="s">
        <v>1516</v>
      </c>
      <c r="D282" s="15"/>
      <c r="E282" s="15"/>
      <c r="F282" s="15">
        <v>4.09</v>
      </c>
      <c r="G282" s="15">
        <v>0</v>
      </c>
      <c r="H282" s="90">
        <f t="shared" si="104"/>
        <v>4.09</v>
      </c>
      <c r="I282" s="103" t="str">
        <f t="shared" si="105"/>
        <v>N.M.</v>
      </c>
      <c r="J282" s="104"/>
      <c r="K282" s="15">
        <v>11.56</v>
      </c>
      <c r="L282" s="15">
        <v>0</v>
      </c>
      <c r="M282" s="90">
        <f t="shared" si="106"/>
        <v>11.56</v>
      </c>
      <c r="N282" s="103" t="str">
        <f t="shared" si="107"/>
        <v>N.M.</v>
      </c>
      <c r="O282" s="104"/>
      <c r="P282" s="15">
        <v>4.09</v>
      </c>
      <c r="Q282" s="15">
        <v>0</v>
      </c>
      <c r="R282" s="90">
        <f t="shared" si="108"/>
        <v>4.09</v>
      </c>
      <c r="S282" s="103" t="str">
        <f t="shared" si="109"/>
        <v>N.M.</v>
      </c>
      <c r="T282" s="104"/>
      <c r="U282" s="15">
        <v>11.56</v>
      </c>
      <c r="V282" s="15">
        <v>0</v>
      </c>
      <c r="W282" s="90">
        <f t="shared" si="110"/>
        <v>11.56</v>
      </c>
      <c r="X282" s="103" t="str">
        <f t="shared" si="111"/>
        <v>N.M.</v>
      </c>
    </row>
    <row r="283" spans="1:24" s="14" customFormat="1" ht="12.75" hidden="1" outlineLevel="2">
      <c r="A283" s="14" t="s">
        <v>987</v>
      </c>
      <c r="B283" s="14" t="s">
        <v>988</v>
      </c>
      <c r="C283" s="54" t="s">
        <v>1517</v>
      </c>
      <c r="D283" s="15"/>
      <c r="E283" s="15"/>
      <c r="F283" s="15">
        <v>0</v>
      </c>
      <c r="G283" s="15">
        <v>0</v>
      </c>
      <c r="H283" s="90">
        <f t="shared" si="104"/>
        <v>0</v>
      </c>
      <c r="I283" s="103">
        <f t="shared" si="105"/>
        <v>0</v>
      </c>
      <c r="J283" s="104"/>
      <c r="K283" s="15">
        <v>0</v>
      </c>
      <c r="L283" s="15">
        <v>76.8</v>
      </c>
      <c r="M283" s="90">
        <f t="shared" si="106"/>
        <v>-76.8</v>
      </c>
      <c r="N283" s="103" t="str">
        <f t="shared" si="107"/>
        <v>N.M.</v>
      </c>
      <c r="O283" s="104"/>
      <c r="P283" s="15">
        <v>0</v>
      </c>
      <c r="Q283" s="15">
        <v>0</v>
      </c>
      <c r="R283" s="90">
        <f t="shared" si="108"/>
        <v>0</v>
      </c>
      <c r="S283" s="103">
        <f t="shared" si="109"/>
        <v>0</v>
      </c>
      <c r="T283" s="104"/>
      <c r="U283" s="15">
        <v>0</v>
      </c>
      <c r="V283" s="15">
        <v>76.8</v>
      </c>
      <c r="W283" s="90">
        <f t="shared" si="110"/>
        <v>-76.8</v>
      </c>
      <c r="X283" s="103" t="str">
        <f t="shared" si="111"/>
        <v>N.M.</v>
      </c>
    </row>
    <row r="284" spans="1:24" s="14" customFormat="1" ht="12.75" hidden="1" outlineLevel="2">
      <c r="A284" s="14" t="s">
        <v>989</v>
      </c>
      <c r="B284" s="14" t="s">
        <v>990</v>
      </c>
      <c r="C284" s="54" t="s">
        <v>1518</v>
      </c>
      <c r="D284" s="15"/>
      <c r="E284" s="15"/>
      <c r="F284" s="15">
        <v>513350.91000000003</v>
      </c>
      <c r="G284" s="15">
        <v>625033.77</v>
      </c>
      <c r="H284" s="90">
        <f t="shared" si="104"/>
        <v>-111682.85999999999</v>
      </c>
      <c r="I284" s="103">
        <f t="shared" si="105"/>
        <v>-0.17868292140439065</v>
      </c>
      <c r="J284" s="104"/>
      <c r="K284" s="15">
        <v>7515441.971</v>
      </c>
      <c r="L284" s="15">
        <v>6732261.079</v>
      </c>
      <c r="M284" s="90">
        <f t="shared" si="106"/>
        <v>783180.892</v>
      </c>
      <c r="N284" s="103">
        <f t="shared" si="107"/>
        <v>0.11633251931405081</v>
      </c>
      <c r="O284" s="104"/>
      <c r="P284" s="15">
        <v>1496244.766</v>
      </c>
      <c r="Q284" s="15">
        <v>1753518.52</v>
      </c>
      <c r="R284" s="90">
        <f t="shared" si="108"/>
        <v>-257273.75399999996</v>
      </c>
      <c r="S284" s="103">
        <f t="shared" si="109"/>
        <v>-0.1467185838447831</v>
      </c>
      <c r="T284" s="104"/>
      <c r="U284" s="15">
        <v>7515441.971</v>
      </c>
      <c r="V284" s="15">
        <v>6732261.079</v>
      </c>
      <c r="W284" s="90">
        <f t="shared" si="110"/>
        <v>783180.892</v>
      </c>
      <c r="X284" s="103">
        <f t="shared" si="111"/>
        <v>0.11633251931405081</v>
      </c>
    </row>
    <row r="285" spans="1:24" s="14" customFormat="1" ht="12.75" hidden="1" outlineLevel="2">
      <c r="A285" s="14" t="s">
        <v>991</v>
      </c>
      <c r="B285" s="14" t="s">
        <v>992</v>
      </c>
      <c r="C285" s="54" t="s">
        <v>1519</v>
      </c>
      <c r="D285" s="15"/>
      <c r="E285" s="15"/>
      <c r="F285" s="15">
        <v>-85.64</v>
      </c>
      <c r="G285" s="15">
        <v>0</v>
      </c>
      <c r="H285" s="90">
        <f t="shared" si="104"/>
        <v>-85.64</v>
      </c>
      <c r="I285" s="103" t="str">
        <f t="shared" si="105"/>
        <v>N.M.</v>
      </c>
      <c r="J285" s="104"/>
      <c r="K285" s="15">
        <v>46.34</v>
      </c>
      <c r="L285" s="15">
        <v>0</v>
      </c>
      <c r="M285" s="90">
        <f t="shared" si="106"/>
        <v>46.34</v>
      </c>
      <c r="N285" s="103" t="str">
        <f t="shared" si="107"/>
        <v>N.M.</v>
      </c>
      <c r="O285" s="104"/>
      <c r="P285" s="15">
        <v>-89.94</v>
      </c>
      <c r="Q285" s="15">
        <v>0</v>
      </c>
      <c r="R285" s="90">
        <f t="shared" si="108"/>
        <v>-89.94</v>
      </c>
      <c r="S285" s="103" t="str">
        <f t="shared" si="109"/>
        <v>N.M.</v>
      </c>
      <c r="T285" s="104"/>
      <c r="U285" s="15">
        <v>46.34</v>
      </c>
      <c r="V285" s="15">
        <v>0</v>
      </c>
      <c r="W285" s="90">
        <f t="shared" si="110"/>
        <v>46.34</v>
      </c>
      <c r="X285" s="103" t="str">
        <f t="shared" si="111"/>
        <v>N.M.</v>
      </c>
    </row>
    <row r="286" spans="1:24" s="14" customFormat="1" ht="12.75" hidden="1" outlineLevel="2">
      <c r="A286" s="14" t="s">
        <v>993</v>
      </c>
      <c r="B286" s="14" t="s">
        <v>994</v>
      </c>
      <c r="C286" s="54" t="s">
        <v>1520</v>
      </c>
      <c r="D286" s="15"/>
      <c r="E286" s="15"/>
      <c r="F286" s="15">
        <v>-156287.9</v>
      </c>
      <c r="G286" s="15">
        <v>-163419.14</v>
      </c>
      <c r="H286" s="90">
        <f t="shared" si="104"/>
        <v>7131.24000000002</v>
      </c>
      <c r="I286" s="103">
        <f t="shared" si="105"/>
        <v>0.04363772811434462</v>
      </c>
      <c r="J286" s="104"/>
      <c r="K286" s="15">
        <v>741855.675</v>
      </c>
      <c r="L286" s="15">
        <v>579066.5700000001</v>
      </c>
      <c r="M286" s="90">
        <f t="shared" si="106"/>
        <v>162789.10499999998</v>
      </c>
      <c r="N286" s="103">
        <f t="shared" si="107"/>
        <v>0.2811232998651605</v>
      </c>
      <c r="O286" s="104"/>
      <c r="P286" s="15">
        <v>-37045.81</v>
      </c>
      <c r="Q286" s="15">
        <v>-78747.88</v>
      </c>
      <c r="R286" s="90">
        <f t="shared" si="108"/>
        <v>41702.07000000001</v>
      </c>
      <c r="S286" s="103">
        <f t="shared" si="109"/>
        <v>0.5295643514466676</v>
      </c>
      <c r="T286" s="104"/>
      <c r="U286" s="15">
        <v>741855.675</v>
      </c>
      <c r="V286" s="15">
        <v>579066.5700000001</v>
      </c>
      <c r="W286" s="90">
        <f t="shared" si="110"/>
        <v>162789.10499999998</v>
      </c>
      <c r="X286" s="103">
        <f t="shared" si="111"/>
        <v>0.2811232998651605</v>
      </c>
    </row>
    <row r="287" spans="1:24" s="14" customFormat="1" ht="12.75" hidden="1" outlineLevel="2">
      <c r="A287" s="14" t="s">
        <v>995</v>
      </c>
      <c r="B287" s="14" t="s">
        <v>996</v>
      </c>
      <c r="C287" s="54" t="s">
        <v>1521</v>
      </c>
      <c r="D287" s="15"/>
      <c r="E287" s="15"/>
      <c r="F287" s="15">
        <v>8.96</v>
      </c>
      <c r="G287" s="15">
        <v>0</v>
      </c>
      <c r="H287" s="90">
        <f t="shared" si="104"/>
        <v>8.96</v>
      </c>
      <c r="I287" s="103" t="str">
        <f t="shared" si="105"/>
        <v>N.M.</v>
      </c>
      <c r="J287" s="104"/>
      <c r="K287" s="15">
        <v>43.35</v>
      </c>
      <c r="L287" s="15">
        <v>0</v>
      </c>
      <c r="M287" s="90">
        <f t="shared" si="106"/>
        <v>43.35</v>
      </c>
      <c r="N287" s="103" t="str">
        <f t="shared" si="107"/>
        <v>N.M.</v>
      </c>
      <c r="O287" s="104"/>
      <c r="P287" s="15">
        <v>8.96</v>
      </c>
      <c r="Q287" s="15">
        <v>0</v>
      </c>
      <c r="R287" s="90">
        <f t="shared" si="108"/>
        <v>8.96</v>
      </c>
      <c r="S287" s="103" t="str">
        <f t="shared" si="109"/>
        <v>N.M.</v>
      </c>
      <c r="T287" s="104"/>
      <c r="U287" s="15">
        <v>43.35</v>
      </c>
      <c r="V287" s="15">
        <v>0</v>
      </c>
      <c r="W287" s="90">
        <f t="shared" si="110"/>
        <v>43.35</v>
      </c>
      <c r="X287" s="103" t="str">
        <f t="shared" si="111"/>
        <v>N.M.</v>
      </c>
    </row>
    <row r="288" spans="1:24" s="14" customFormat="1" ht="12.75" hidden="1" outlineLevel="2">
      <c r="A288" s="14" t="s">
        <v>997</v>
      </c>
      <c r="B288" s="14" t="s">
        <v>998</v>
      </c>
      <c r="C288" s="54" t="s">
        <v>1522</v>
      </c>
      <c r="D288" s="15"/>
      <c r="E288" s="15"/>
      <c r="F288" s="15">
        <v>0</v>
      </c>
      <c r="G288" s="15">
        <v>0</v>
      </c>
      <c r="H288" s="90">
        <f t="shared" si="104"/>
        <v>0</v>
      </c>
      <c r="I288" s="103">
        <f t="shared" si="105"/>
        <v>0</v>
      </c>
      <c r="J288" s="104"/>
      <c r="K288" s="15">
        <v>647.6</v>
      </c>
      <c r="L288" s="15">
        <v>0</v>
      </c>
      <c r="M288" s="90">
        <f t="shared" si="106"/>
        <v>647.6</v>
      </c>
      <c r="N288" s="103" t="str">
        <f t="shared" si="107"/>
        <v>N.M.</v>
      </c>
      <c r="O288" s="104"/>
      <c r="P288" s="15">
        <v>0</v>
      </c>
      <c r="Q288" s="15">
        <v>0</v>
      </c>
      <c r="R288" s="90">
        <f t="shared" si="108"/>
        <v>0</v>
      </c>
      <c r="S288" s="103">
        <f t="shared" si="109"/>
        <v>0</v>
      </c>
      <c r="T288" s="104"/>
      <c r="U288" s="15">
        <v>647.6</v>
      </c>
      <c r="V288" s="15">
        <v>0</v>
      </c>
      <c r="W288" s="90">
        <f t="shared" si="110"/>
        <v>647.6</v>
      </c>
      <c r="X288" s="103" t="str">
        <f t="shared" si="111"/>
        <v>N.M.</v>
      </c>
    </row>
    <row r="289" spans="1:24" s="14" customFormat="1" ht="12.75" hidden="1" outlineLevel="2">
      <c r="A289" s="14" t="s">
        <v>999</v>
      </c>
      <c r="B289" s="14" t="s">
        <v>1000</v>
      </c>
      <c r="C289" s="54" t="s">
        <v>1523</v>
      </c>
      <c r="D289" s="15"/>
      <c r="E289" s="15"/>
      <c r="F289" s="15">
        <v>0</v>
      </c>
      <c r="G289" s="15">
        <v>4.89</v>
      </c>
      <c r="H289" s="90">
        <f t="shared" si="104"/>
        <v>-4.89</v>
      </c>
      <c r="I289" s="103" t="str">
        <f t="shared" si="105"/>
        <v>N.M.</v>
      </c>
      <c r="J289" s="104"/>
      <c r="K289" s="15">
        <v>6.890000000000001</v>
      </c>
      <c r="L289" s="15">
        <v>20.580000000000002</v>
      </c>
      <c r="M289" s="90">
        <f t="shared" si="106"/>
        <v>-13.690000000000001</v>
      </c>
      <c r="N289" s="103">
        <f t="shared" si="107"/>
        <v>-0.6652089407191448</v>
      </c>
      <c r="O289" s="104"/>
      <c r="P289" s="15">
        <v>0</v>
      </c>
      <c r="Q289" s="15">
        <v>4.89</v>
      </c>
      <c r="R289" s="90">
        <f t="shared" si="108"/>
        <v>-4.89</v>
      </c>
      <c r="S289" s="103" t="str">
        <f t="shared" si="109"/>
        <v>N.M.</v>
      </c>
      <c r="T289" s="104"/>
      <c r="U289" s="15">
        <v>6.890000000000001</v>
      </c>
      <c r="V289" s="15">
        <v>20.580000000000002</v>
      </c>
      <c r="W289" s="90">
        <f t="shared" si="110"/>
        <v>-13.690000000000001</v>
      </c>
      <c r="X289" s="103">
        <f t="shared" si="111"/>
        <v>-0.6652089407191448</v>
      </c>
    </row>
    <row r="290" spans="1:24" s="14" customFormat="1" ht="12.75" hidden="1" outlineLevel="2">
      <c r="A290" s="14" t="s">
        <v>1001</v>
      </c>
      <c r="B290" s="14" t="s">
        <v>1002</v>
      </c>
      <c r="C290" s="54" t="s">
        <v>1524</v>
      </c>
      <c r="D290" s="15"/>
      <c r="E290" s="15"/>
      <c r="F290" s="15">
        <v>-56.550000000000004</v>
      </c>
      <c r="G290" s="15">
        <v>0</v>
      </c>
      <c r="H290" s="90">
        <f t="shared" si="104"/>
        <v>-56.550000000000004</v>
      </c>
      <c r="I290" s="103" t="str">
        <f t="shared" si="105"/>
        <v>N.M.</v>
      </c>
      <c r="J290" s="104"/>
      <c r="K290" s="15">
        <v>-157.18</v>
      </c>
      <c r="L290" s="15">
        <v>-6270.7300000000005</v>
      </c>
      <c r="M290" s="90">
        <f t="shared" si="106"/>
        <v>6113.55</v>
      </c>
      <c r="N290" s="103">
        <f t="shared" si="107"/>
        <v>0.9749343377884233</v>
      </c>
      <c r="O290" s="104"/>
      <c r="P290" s="15">
        <v>-157.18</v>
      </c>
      <c r="Q290" s="15">
        <v>0</v>
      </c>
      <c r="R290" s="90">
        <f t="shared" si="108"/>
        <v>-157.18</v>
      </c>
      <c r="S290" s="103" t="str">
        <f t="shared" si="109"/>
        <v>N.M.</v>
      </c>
      <c r="T290" s="104"/>
      <c r="U290" s="15">
        <v>-157.18</v>
      </c>
      <c r="V290" s="15">
        <v>-6270.7300000000005</v>
      </c>
      <c r="W290" s="90">
        <f t="shared" si="110"/>
        <v>6113.55</v>
      </c>
      <c r="X290" s="103">
        <f t="shared" si="111"/>
        <v>0.9749343377884233</v>
      </c>
    </row>
    <row r="291" spans="1:24" s="14" customFormat="1" ht="12.75" hidden="1" outlineLevel="2">
      <c r="A291" s="14" t="s">
        <v>1003</v>
      </c>
      <c r="B291" s="14" t="s">
        <v>1004</v>
      </c>
      <c r="C291" s="54" t="s">
        <v>1525</v>
      </c>
      <c r="D291" s="15"/>
      <c r="E291" s="15"/>
      <c r="F291" s="15">
        <v>-28453.84</v>
      </c>
      <c r="G291" s="15">
        <v>-27063</v>
      </c>
      <c r="H291" s="90">
        <f t="shared" si="104"/>
        <v>-1390.8400000000001</v>
      </c>
      <c r="I291" s="103">
        <f t="shared" si="105"/>
        <v>-0.05139267634778111</v>
      </c>
      <c r="J291" s="104"/>
      <c r="K291" s="15">
        <v>-379529.24</v>
      </c>
      <c r="L291" s="15">
        <v>-411899.93</v>
      </c>
      <c r="M291" s="90">
        <f t="shared" si="106"/>
        <v>32370.690000000002</v>
      </c>
      <c r="N291" s="103">
        <f t="shared" si="107"/>
        <v>0.07858872420784341</v>
      </c>
      <c r="O291" s="104"/>
      <c r="P291" s="15">
        <v>-87035.14</v>
      </c>
      <c r="Q291" s="15">
        <v>-87534</v>
      </c>
      <c r="R291" s="90">
        <f t="shared" si="108"/>
        <v>498.8600000000006</v>
      </c>
      <c r="S291" s="103">
        <f t="shared" si="109"/>
        <v>0.005699042657710153</v>
      </c>
      <c r="T291" s="104"/>
      <c r="U291" s="15">
        <v>-379529.24</v>
      </c>
      <c r="V291" s="15">
        <v>-411899.93</v>
      </c>
      <c r="W291" s="90">
        <f t="shared" si="110"/>
        <v>32370.690000000002</v>
      </c>
      <c r="X291" s="103">
        <f t="shared" si="111"/>
        <v>0.07858872420784341</v>
      </c>
    </row>
    <row r="292" spans="1:24" s="14" customFormat="1" ht="12.75" hidden="1" outlineLevel="2">
      <c r="A292" s="14" t="s">
        <v>1005</v>
      </c>
      <c r="B292" s="14" t="s">
        <v>1006</v>
      </c>
      <c r="C292" s="54" t="s">
        <v>1526</v>
      </c>
      <c r="D292" s="15"/>
      <c r="E292" s="15"/>
      <c r="F292" s="15">
        <v>-1895.76</v>
      </c>
      <c r="G292" s="15">
        <v>-964.64</v>
      </c>
      <c r="H292" s="90">
        <f aca="true" t="shared" si="112" ref="H292:H323">+F292-G292</f>
        <v>-931.12</v>
      </c>
      <c r="I292" s="103">
        <f aca="true" t="shared" si="113" ref="I292:I323">IF(G292&lt;0,IF(H292=0,0,IF(OR(G292=0,F292=0),"N.M.",IF(ABS(H292/G292)&gt;=10,"N.M.",H292/(-G292)))),IF(H292=0,0,IF(OR(G292=0,F292=0),"N.M.",IF(ABS(H292/G292)&gt;=10,"N.M.",H292/G292))))</f>
        <v>-0.9652512854536408</v>
      </c>
      <c r="J292" s="104"/>
      <c r="K292" s="15">
        <v>-6470.28</v>
      </c>
      <c r="L292" s="15">
        <v>-9865.77</v>
      </c>
      <c r="M292" s="90">
        <f aca="true" t="shared" si="114" ref="M292:M323">+K292-L292</f>
        <v>3395.4900000000007</v>
      </c>
      <c r="N292" s="103">
        <f aca="true" t="shared" si="115" ref="N292:N323">IF(L292&lt;0,IF(M292=0,0,IF(OR(L292=0,K292=0),"N.M.",IF(ABS(M292/L292)&gt;=10,"N.M.",M292/(-L292)))),IF(M292=0,0,IF(OR(L292=0,K292=0),"N.M.",IF(ABS(M292/L292)&gt;=10,"N.M.",M292/L292))))</f>
        <v>0.34416877750038777</v>
      </c>
      <c r="O292" s="104"/>
      <c r="P292" s="15">
        <v>-2093.21</v>
      </c>
      <c r="Q292" s="15">
        <v>-1433.59</v>
      </c>
      <c r="R292" s="90">
        <f aca="true" t="shared" si="116" ref="R292:R323">+P292-Q292</f>
        <v>-659.6200000000001</v>
      </c>
      <c r="S292" s="103">
        <f aca="true" t="shared" si="117" ref="S292:S323">IF(Q292&lt;0,IF(R292=0,0,IF(OR(Q292=0,P292=0),"N.M.",IF(ABS(R292/Q292)&gt;=10,"N.M.",R292/(-Q292)))),IF(R292=0,0,IF(OR(Q292=0,P292=0),"N.M.",IF(ABS(R292/Q292)&gt;=10,"N.M.",R292/Q292))))</f>
        <v>-0.4601176068471461</v>
      </c>
      <c r="T292" s="104"/>
      <c r="U292" s="15">
        <v>-6470.28</v>
      </c>
      <c r="V292" s="15">
        <v>-9865.77</v>
      </c>
      <c r="W292" s="90">
        <f aca="true" t="shared" si="118" ref="W292:W323">+U292-V292</f>
        <v>3395.4900000000007</v>
      </c>
      <c r="X292" s="103">
        <f aca="true" t="shared" si="119" ref="X292:X323">IF(V292&lt;0,IF(W292=0,0,IF(OR(V292=0,U292=0),"N.M.",IF(ABS(W292/V292)&gt;=10,"N.M.",W292/(-V292)))),IF(W292=0,0,IF(OR(V292=0,U292=0),"N.M.",IF(ABS(W292/V292)&gt;=10,"N.M.",W292/V292))))</f>
        <v>0.34416877750038777</v>
      </c>
    </row>
    <row r="293" spans="1:24" s="14" customFormat="1" ht="12.75" hidden="1" outlineLevel="2">
      <c r="A293" s="14" t="s">
        <v>1007</v>
      </c>
      <c r="B293" s="14" t="s">
        <v>1008</v>
      </c>
      <c r="C293" s="54" t="s">
        <v>1527</v>
      </c>
      <c r="D293" s="15"/>
      <c r="E293" s="15"/>
      <c r="F293" s="15">
        <v>-42310.54</v>
      </c>
      <c r="G293" s="15">
        <v>-45057.35</v>
      </c>
      <c r="H293" s="90">
        <f t="shared" si="112"/>
        <v>2746.8099999999977</v>
      </c>
      <c r="I293" s="103">
        <f t="shared" si="113"/>
        <v>0.06096252886598963</v>
      </c>
      <c r="J293" s="104"/>
      <c r="K293" s="15">
        <v>-522897.36</v>
      </c>
      <c r="L293" s="15">
        <v>-499516.41000000003</v>
      </c>
      <c r="M293" s="90">
        <f t="shared" si="114"/>
        <v>-23380.949999999953</v>
      </c>
      <c r="N293" s="103">
        <f t="shared" si="115"/>
        <v>-0.04680717095960862</v>
      </c>
      <c r="O293" s="104"/>
      <c r="P293" s="15">
        <v>-117787.56</v>
      </c>
      <c r="Q293" s="15">
        <v>-133681.29</v>
      </c>
      <c r="R293" s="90">
        <f t="shared" si="116"/>
        <v>15893.73000000001</v>
      </c>
      <c r="S293" s="103">
        <f t="shared" si="117"/>
        <v>0.11889270368351479</v>
      </c>
      <c r="T293" s="104"/>
      <c r="U293" s="15">
        <v>-522897.36</v>
      </c>
      <c r="V293" s="15">
        <v>-499516.41000000003</v>
      </c>
      <c r="W293" s="90">
        <f t="shared" si="118"/>
        <v>-23380.949999999953</v>
      </c>
      <c r="X293" s="103">
        <f t="shared" si="119"/>
        <v>-0.04680717095960862</v>
      </c>
    </row>
    <row r="294" spans="1:24" s="14" customFormat="1" ht="12.75" hidden="1" outlineLevel="2">
      <c r="A294" s="14" t="s">
        <v>1009</v>
      </c>
      <c r="B294" s="14" t="s">
        <v>1010</v>
      </c>
      <c r="C294" s="54" t="s">
        <v>1528</v>
      </c>
      <c r="D294" s="15"/>
      <c r="E294" s="15"/>
      <c r="F294" s="15">
        <v>0</v>
      </c>
      <c r="G294" s="15">
        <v>0</v>
      </c>
      <c r="H294" s="90">
        <f t="shared" si="112"/>
        <v>0</v>
      </c>
      <c r="I294" s="103">
        <f t="shared" si="113"/>
        <v>0</v>
      </c>
      <c r="J294" s="104"/>
      <c r="K294" s="15">
        <v>0</v>
      </c>
      <c r="L294" s="15">
        <v>-53</v>
      </c>
      <c r="M294" s="90">
        <f t="shared" si="114"/>
        <v>53</v>
      </c>
      <c r="N294" s="103" t="str">
        <f t="shared" si="115"/>
        <v>N.M.</v>
      </c>
      <c r="O294" s="104"/>
      <c r="P294" s="15">
        <v>0</v>
      </c>
      <c r="Q294" s="15">
        <v>0</v>
      </c>
      <c r="R294" s="90">
        <f t="shared" si="116"/>
        <v>0</v>
      </c>
      <c r="S294" s="103">
        <f t="shared" si="117"/>
        <v>0</v>
      </c>
      <c r="T294" s="104"/>
      <c r="U294" s="15">
        <v>0</v>
      </c>
      <c r="V294" s="15">
        <v>-53</v>
      </c>
      <c r="W294" s="90">
        <f t="shared" si="118"/>
        <v>53</v>
      </c>
      <c r="X294" s="103" t="str">
        <f t="shared" si="119"/>
        <v>N.M.</v>
      </c>
    </row>
    <row r="295" spans="1:24" s="14" customFormat="1" ht="12.75" hidden="1" outlineLevel="2">
      <c r="A295" s="14" t="s">
        <v>1011</v>
      </c>
      <c r="B295" s="14" t="s">
        <v>1012</v>
      </c>
      <c r="C295" s="54" t="s">
        <v>1529</v>
      </c>
      <c r="D295" s="15"/>
      <c r="E295" s="15"/>
      <c r="F295" s="15">
        <v>104260.24</v>
      </c>
      <c r="G295" s="15">
        <v>166373.35</v>
      </c>
      <c r="H295" s="90">
        <f t="shared" si="112"/>
        <v>-62113.11</v>
      </c>
      <c r="I295" s="103">
        <f t="shared" si="113"/>
        <v>-0.3733356934869677</v>
      </c>
      <c r="J295" s="104"/>
      <c r="K295" s="15">
        <v>823687.26</v>
      </c>
      <c r="L295" s="15">
        <v>693109.7000000001</v>
      </c>
      <c r="M295" s="90">
        <f t="shared" si="114"/>
        <v>130577.55999999994</v>
      </c>
      <c r="N295" s="103">
        <f t="shared" si="115"/>
        <v>0.1883937852839167</v>
      </c>
      <c r="O295" s="104"/>
      <c r="P295" s="15">
        <v>221289.01</v>
      </c>
      <c r="Q295" s="15">
        <v>242525.49</v>
      </c>
      <c r="R295" s="90">
        <f t="shared" si="116"/>
        <v>-21236.47999999998</v>
      </c>
      <c r="S295" s="103">
        <f t="shared" si="117"/>
        <v>-0.08756390926166145</v>
      </c>
      <c r="T295" s="104"/>
      <c r="U295" s="15">
        <v>823687.26</v>
      </c>
      <c r="V295" s="15">
        <v>693109.7000000001</v>
      </c>
      <c r="W295" s="90">
        <f t="shared" si="118"/>
        <v>130577.55999999994</v>
      </c>
      <c r="X295" s="103">
        <f t="shared" si="119"/>
        <v>0.1883937852839167</v>
      </c>
    </row>
    <row r="296" spans="1:24" s="14" customFormat="1" ht="12.75" hidden="1" outlineLevel="2">
      <c r="A296" s="14" t="s">
        <v>1013</v>
      </c>
      <c r="B296" s="14" t="s">
        <v>1014</v>
      </c>
      <c r="C296" s="54" t="s">
        <v>1530</v>
      </c>
      <c r="D296" s="15"/>
      <c r="E296" s="15"/>
      <c r="F296" s="15">
        <v>446579.654</v>
      </c>
      <c r="G296" s="15">
        <v>508788.402</v>
      </c>
      <c r="H296" s="90">
        <f t="shared" si="112"/>
        <v>-62208.74800000002</v>
      </c>
      <c r="I296" s="103">
        <f t="shared" si="113"/>
        <v>-0.1222684081544768</v>
      </c>
      <c r="J296" s="104"/>
      <c r="K296" s="15">
        <v>4387744.422</v>
      </c>
      <c r="L296" s="15">
        <v>3790705.636</v>
      </c>
      <c r="M296" s="90">
        <f t="shared" si="114"/>
        <v>597038.7860000003</v>
      </c>
      <c r="N296" s="103">
        <f t="shared" si="115"/>
        <v>0.1575006986377352</v>
      </c>
      <c r="O296" s="104"/>
      <c r="P296" s="15">
        <v>1079558.434</v>
      </c>
      <c r="Q296" s="15">
        <v>1075949.286</v>
      </c>
      <c r="R296" s="90">
        <f t="shared" si="116"/>
        <v>3609.147999999812</v>
      </c>
      <c r="S296" s="103">
        <f t="shared" si="117"/>
        <v>0.0033543848645667595</v>
      </c>
      <c r="T296" s="104"/>
      <c r="U296" s="15">
        <v>4387744.422</v>
      </c>
      <c r="V296" s="15">
        <v>3790705.636</v>
      </c>
      <c r="W296" s="90">
        <f t="shared" si="118"/>
        <v>597038.7860000003</v>
      </c>
      <c r="X296" s="103">
        <f t="shared" si="119"/>
        <v>0.1575006986377352</v>
      </c>
    </row>
    <row r="297" spans="1:24" s="14" customFormat="1" ht="12.75" hidden="1" outlineLevel="2">
      <c r="A297" s="14" t="s">
        <v>1015</v>
      </c>
      <c r="B297" s="14" t="s">
        <v>1016</v>
      </c>
      <c r="C297" s="54" t="s">
        <v>1531</v>
      </c>
      <c r="D297" s="15"/>
      <c r="E297" s="15"/>
      <c r="F297" s="15">
        <v>48781.83</v>
      </c>
      <c r="G297" s="15">
        <v>36743.48</v>
      </c>
      <c r="H297" s="90">
        <f t="shared" si="112"/>
        <v>12038.349999999999</v>
      </c>
      <c r="I297" s="103">
        <f t="shared" si="113"/>
        <v>0.32763227652906035</v>
      </c>
      <c r="J297" s="104"/>
      <c r="K297" s="15">
        <v>506749.22000000003</v>
      </c>
      <c r="L297" s="15">
        <v>406398.71</v>
      </c>
      <c r="M297" s="90">
        <f t="shared" si="114"/>
        <v>100350.51000000001</v>
      </c>
      <c r="N297" s="103">
        <f t="shared" si="115"/>
        <v>0.24692625131610285</v>
      </c>
      <c r="O297" s="104"/>
      <c r="P297" s="15">
        <v>146163.82</v>
      </c>
      <c r="Q297" s="15">
        <v>107603.34</v>
      </c>
      <c r="R297" s="90">
        <f t="shared" si="116"/>
        <v>38560.48000000001</v>
      </c>
      <c r="S297" s="103">
        <f t="shared" si="117"/>
        <v>0.3583576494930363</v>
      </c>
      <c r="T297" s="104"/>
      <c r="U297" s="15">
        <v>506749.22000000003</v>
      </c>
      <c r="V297" s="15">
        <v>406398.71</v>
      </c>
      <c r="W297" s="90">
        <f t="shared" si="118"/>
        <v>100350.51000000001</v>
      </c>
      <c r="X297" s="103">
        <f t="shared" si="119"/>
        <v>0.24692625131610285</v>
      </c>
    </row>
    <row r="298" spans="1:24" s="14" customFormat="1" ht="12.75" hidden="1" outlineLevel="2">
      <c r="A298" s="14" t="s">
        <v>1017</v>
      </c>
      <c r="B298" s="14" t="s">
        <v>1018</v>
      </c>
      <c r="C298" s="54" t="s">
        <v>1532</v>
      </c>
      <c r="D298" s="15"/>
      <c r="E298" s="15"/>
      <c r="F298" s="15">
        <v>89668.62</v>
      </c>
      <c r="G298" s="15">
        <v>94160.01</v>
      </c>
      <c r="H298" s="90">
        <f t="shared" si="112"/>
        <v>-4491.389999999999</v>
      </c>
      <c r="I298" s="103">
        <f t="shared" si="113"/>
        <v>-0.04769954888492471</v>
      </c>
      <c r="J298" s="104"/>
      <c r="K298" s="15">
        <v>1099445.08</v>
      </c>
      <c r="L298" s="15">
        <v>1056934.893</v>
      </c>
      <c r="M298" s="90">
        <f t="shared" si="114"/>
        <v>42510.18700000015</v>
      </c>
      <c r="N298" s="103">
        <f t="shared" si="115"/>
        <v>0.04022025129602771</v>
      </c>
      <c r="O298" s="104"/>
      <c r="P298" s="15">
        <v>268702.69</v>
      </c>
      <c r="Q298" s="15">
        <v>283725.996</v>
      </c>
      <c r="R298" s="90">
        <f t="shared" si="116"/>
        <v>-15023.305999999982</v>
      </c>
      <c r="S298" s="103">
        <f t="shared" si="117"/>
        <v>-0.05295005114723426</v>
      </c>
      <c r="T298" s="104"/>
      <c r="U298" s="15">
        <v>1099445.08</v>
      </c>
      <c r="V298" s="15">
        <v>1056934.893</v>
      </c>
      <c r="W298" s="90">
        <f t="shared" si="118"/>
        <v>42510.18700000015</v>
      </c>
      <c r="X298" s="103">
        <f t="shared" si="119"/>
        <v>0.04022025129602771</v>
      </c>
    </row>
    <row r="299" spans="1:24" s="14" customFormat="1" ht="12.75" hidden="1" outlineLevel="2">
      <c r="A299" s="14" t="s">
        <v>1019</v>
      </c>
      <c r="B299" s="14" t="s">
        <v>1020</v>
      </c>
      <c r="C299" s="54" t="s">
        <v>1533</v>
      </c>
      <c r="D299" s="15"/>
      <c r="E299" s="15"/>
      <c r="F299" s="15">
        <v>0</v>
      </c>
      <c r="G299" s="15">
        <v>0</v>
      </c>
      <c r="H299" s="90">
        <f t="shared" si="112"/>
        <v>0</v>
      </c>
      <c r="I299" s="103">
        <f t="shared" si="113"/>
        <v>0</v>
      </c>
      <c r="J299" s="104"/>
      <c r="K299" s="15">
        <v>0</v>
      </c>
      <c r="L299" s="15">
        <v>173.8</v>
      </c>
      <c r="M299" s="90">
        <f t="shared" si="114"/>
        <v>-173.8</v>
      </c>
      <c r="N299" s="103" t="str">
        <f t="shared" si="115"/>
        <v>N.M.</v>
      </c>
      <c r="O299" s="104"/>
      <c r="P299" s="15">
        <v>0</v>
      </c>
      <c r="Q299" s="15">
        <v>184.73</v>
      </c>
      <c r="R299" s="90">
        <f t="shared" si="116"/>
        <v>-184.73</v>
      </c>
      <c r="S299" s="103" t="str">
        <f t="shared" si="117"/>
        <v>N.M.</v>
      </c>
      <c r="T299" s="104"/>
      <c r="U299" s="15">
        <v>0</v>
      </c>
      <c r="V299" s="15">
        <v>173.8</v>
      </c>
      <c r="W299" s="90">
        <f t="shared" si="118"/>
        <v>-173.8</v>
      </c>
      <c r="X299" s="103" t="str">
        <f t="shared" si="119"/>
        <v>N.M.</v>
      </c>
    </row>
    <row r="300" spans="1:24" s="14" customFormat="1" ht="12.75" hidden="1" outlineLevel="2">
      <c r="A300" s="14" t="s">
        <v>1021</v>
      </c>
      <c r="B300" s="14" t="s">
        <v>1022</v>
      </c>
      <c r="C300" s="54" t="s">
        <v>1534</v>
      </c>
      <c r="D300" s="15"/>
      <c r="E300" s="15"/>
      <c r="F300" s="15">
        <v>438.23</v>
      </c>
      <c r="G300" s="15">
        <v>2517.93</v>
      </c>
      <c r="H300" s="90">
        <f t="shared" si="112"/>
        <v>-2079.7</v>
      </c>
      <c r="I300" s="103">
        <f t="shared" si="113"/>
        <v>-0.8259562418335696</v>
      </c>
      <c r="J300" s="104"/>
      <c r="K300" s="15">
        <v>120732.14</v>
      </c>
      <c r="L300" s="15">
        <v>116507.25</v>
      </c>
      <c r="M300" s="90">
        <f t="shared" si="114"/>
        <v>4224.889999999999</v>
      </c>
      <c r="N300" s="103">
        <f t="shared" si="115"/>
        <v>0.036262893510918846</v>
      </c>
      <c r="O300" s="104"/>
      <c r="P300" s="15">
        <v>27802.91</v>
      </c>
      <c r="Q300" s="15">
        <v>20869.010000000002</v>
      </c>
      <c r="R300" s="90">
        <f t="shared" si="116"/>
        <v>6933.899999999998</v>
      </c>
      <c r="S300" s="103">
        <f t="shared" si="117"/>
        <v>0.33225821445291354</v>
      </c>
      <c r="T300" s="104"/>
      <c r="U300" s="15">
        <v>120732.14</v>
      </c>
      <c r="V300" s="15">
        <v>116507.25</v>
      </c>
      <c r="W300" s="90">
        <f t="shared" si="118"/>
        <v>4224.889999999999</v>
      </c>
      <c r="X300" s="103">
        <f t="shared" si="119"/>
        <v>0.036262893510918846</v>
      </c>
    </row>
    <row r="301" spans="1:24" s="14" customFormat="1" ht="12.75" hidden="1" outlineLevel="2">
      <c r="A301" s="14" t="s">
        <v>1023</v>
      </c>
      <c r="B301" s="14" t="s">
        <v>1024</v>
      </c>
      <c r="C301" s="54" t="s">
        <v>1535</v>
      </c>
      <c r="D301" s="15"/>
      <c r="E301" s="15"/>
      <c r="F301" s="15">
        <v>2690.03</v>
      </c>
      <c r="G301" s="15">
        <v>157.4</v>
      </c>
      <c r="H301" s="90">
        <f t="shared" si="112"/>
        <v>2532.63</v>
      </c>
      <c r="I301" s="103" t="str">
        <f t="shared" si="113"/>
        <v>N.M.</v>
      </c>
      <c r="J301" s="104"/>
      <c r="K301" s="15">
        <v>22564.48</v>
      </c>
      <c r="L301" s="15">
        <v>295.76</v>
      </c>
      <c r="M301" s="90">
        <f t="shared" si="114"/>
        <v>22268.72</v>
      </c>
      <c r="N301" s="103" t="str">
        <f t="shared" si="115"/>
        <v>N.M.</v>
      </c>
      <c r="O301" s="104"/>
      <c r="P301" s="15">
        <v>8682.79</v>
      </c>
      <c r="Q301" s="15">
        <v>177.99</v>
      </c>
      <c r="R301" s="90">
        <f t="shared" si="116"/>
        <v>8504.800000000001</v>
      </c>
      <c r="S301" s="103" t="str">
        <f t="shared" si="117"/>
        <v>N.M.</v>
      </c>
      <c r="T301" s="104"/>
      <c r="U301" s="15">
        <v>22564.48</v>
      </c>
      <c r="V301" s="15">
        <v>295.76</v>
      </c>
      <c r="W301" s="90">
        <f t="shared" si="118"/>
        <v>22268.72</v>
      </c>
      <c r="X301" s="103" t="str">
        <f t="shared" si="119"/>
        <v>N.M.</v>
      </c>
    </row>
    <row r="302" spans="1:24" s="14" customFormat="1" ht="12.75" hidden="1" outlineLevel="2">
      <c r="A302" s="14" t="s">
        <v>1025</v>
      </c>
      <c r="B302" s="14" t="s">
        <v>1026</v>
      </c>
      <c r="C302" s="54" t="s">
        <v>1536</v>
      </c>
      <c r="D302" s="15"/>
      <c r="E302" s="15"/>
      <c r="F302" s="15">
        <v>-80501.68000000001</v>
      </c>
      <c r="G302" s="15">
        <v>269291.95</v>
      </c>
      <c r="H302" s="90">
        <f t="shared" si="112"/>
        <v>-349793.63</v>
      </c>
      <c r="I302" s="103">
        <f t="shared" si="113"/>
        <v>-1.2989383084046886</v>
      </c>
      <c r="J302" s="104"/>
      <c r="K302" s="15">
        <v>170889.32</v>
      </c>
      <c r="L302" s="15">
        <v>578109.267</v>
      </c>
      <c r="M302" s="90">
        <f t="shared" si="114"/>
        <v>-407219.947</v>
      </c>
      <c r="N302" s="103">
        <f t="shared" si="115"/>
        <v>-0.7043996182818498</v>
      </c>
      <c r="O302" s="104"/>
      <c r="P302" s="15">
        <v>-70334.81</v>
      </c>
      <c r="Q302" s="15">
        <v>289759.01</v>
      </c>
      <c r="R302" s="90">
        <f t="shared" si="116"/>
        <v>-360093.82</v>
      </c>
      <c r="S302" s="103">
        <f t="shared" si="117"/>
        <v>-1.2427355408206289</v>
      </c>
      <c r="T302" s="104"/>
      <c r="U302" s="15">
        <v>170889.32</v>
      </c>
      <c r="V302" s="15">
        <v>578109.267</v>
      </c>
      <c r="W302" s="90">
        <f t="shared" si="118"/>
        <v>-407219.947</v>
      </c>
      <c r="X302" s="103">
        <f t="shared" si="119"/>
        <v>-0.7043996182818498</v>
      </c>
    </row>
    <row r="303" spans="1:24" s="14" customFormat="1" ht="12.75" hidden="1" outlineLevel="2">
      <c r="A303" s="14" t="s">
        <v>1027</v>
      </c>
      <c r="B303" s="14" t="s">
        <v>1028</v>
      </c>
      <c r="C303" s="54" t="s">
        <v>1537</v>
      </c>
      <c r="D303" s="15"/>
      <c r="E303" s="15"/>
      <c r="F303" s="15">
        <v>13782.48</v>
      </c>
      <c r="G303" s="15">
        <v>981.6</v>
      </c>
      <c r="H303" s="90">
        <f t="shared" si="112"/>
        <v>12800.88</v>
      </c>
      <c r="I303" s="103" t="str">
        <f t="shared" si="113"/>
        <v>N.M.</v>
      </c>
      <c r="J303" s="104"/>
      <c r="K303" s="15">
        <v>200295.28</v>
      </c>
      <c r="L303" s="15">
        <v>285902.06</v>
      </c>
      <c r="M303" s="90">
        <f t="shared" si="114"/>
        <v>-85606.78</v>
      </c>
      <c r="N303" s="103">
        <f t="shared" si="115"/>
        <v>-0.29942694361838457</v>
      </c>
      <c r="O303" s="104"/>
      <c r="P303" s="15">
        <v>16703.72</v>
      </c>
      <c r="Q303" s="15">
        <v>4276.59</v>
      </c>
      <c r="R303" s="90">
        <f t="shared" si="116"/>
        <v>12427.130000000001</v>
      </c>
      <c r="S303" s="103">
        <f t="shared" si="117"/>
        <v>2.9058502217888553</v>
      </c>
      <c r="T303" s="104"/>
      <c r="U303" s="15">
        <v>200295.28</v>
      </c>
      <c r="V303" s="15">
        <v>285902.06</v>
      </c>
      <c r="W303" s="90">
        <f t="shared" si="118"/>
        <v>-85606.78</v>
      </c>
      <c r="X303" s="103">
        <f t="shared" si="119"/>
        <v>-0.29942694361838457</v>
      </c>
    </row>
    <row r="304" spans="1:24" s="14" customFormat="1" ht="12.75" hidden="1" outlineLevel="2">
      <c r="A304" s="14" t="s">
        <v>1029</v>
      </c>
      <c r="B304" s="14" t="s">
        <v>1030</v>
      </c>
      <c r="C304" s="54" t="s">
        <v>1538</v>
      </c>
      <c r="D304" s="15"/>
      <c r="E304" s="15"/>
      <c r="F304" s="15">
        <v>-13863.84</v>
      </c>
      <c r="G304" s="15">
        <v>-15188</v>
      </c>
      <c r="H304" s="90">
        <f t="shared" si="112"/>
        <v>1324.1599999999999</v>
      </c>
      <c r="I304" s="103">
        <f t="shared" si="113"/>
        <v>0.08718461943639715</v>
      </c>
      <c r="J304" s="104"/>
      <c r="K304" s="15">
        <v>-98946.71</v>
      </c>
      <c r="L304" s="15">
        <v>-115727.467</v>
      </c>
      <c r="M304" s="90">
        <f t="shared" si="114"/>
        <v>16780.756999999998</v>
      </c>
      <c r="N304" s="103">
        <f t="shared" si="115"/>
        <v>0.14500237009421452</v>
      </c>
      <c r="O304" s="104"/>
      <c r="P304" s="15">
        <v>-33791.25</v>
      </c>
      <c r="Q304" s="15">
        <v>-39249.05</v>
      </c>
      <c r="R304" s="90">
        <f t="shared" si="116"/>
        <v>5457.800000000003</v>
      </c>
      <c r="S304" s="103">
        <f t="shared" si="117"/>
        <v>0.1390555949761842</v>
      </c>
      <c r="T304" s="104"/>
      <c r="U304" s="15">
        <v>-98946.71</v>
      </c>
      <c r="V304" s="15">
        <v>-115727.467</v>
      </c>
      <c r="W304" s="90">
        <f t="shared" si="118"/>
        <v>16780.756999999998</v>
      </c>
      <c r="X304" s="103">
        <f t="shared" si="119"/>
        <v>0.14500237009421452</v>
      </c>
    </row>
    <row r="305" spans="1:24" s="14" customFormat="1" ht="12.75" hidden="1" outlineLevel="2">
      <c r="A305" s="14" t="s">
        <v>1031</v>
      </c>
      <c r="B305" s="14" t="s">
        <v>1032</v>
      </c>
      <c r="C305" s="54" t="s">
        <v>1539</v>
      </c>
      <c r="D305" s="15"/>
      <c r="E305" s="15"/>
      <c r="F305" s="15">
        <v>630.89</v>
      </c>
      <c r="G305" s="15">
        <v>710.12</v>
      </c>
      <c r="H305" s="90">
        <f t="shared" si="112"/>
        <v>-79.23000000000002</v>
      </c>
      <c r="I305" s="103">
        <f t="shared" si="113"/>
        <v>-0.11157269193939055</v>
      </c>
      <c r="J305" s="104"/>
      <c r="K305" s="15">
        <v>8816.54</v>
      </c>
      <c r="L305" s="15">
        <v>9672.75</v>
      </c>
      <c r="M305" s="90">
        <f t="shared" si="114"/>
        <v>-856.2099999999991</v>
      </c>
      <c r="N305" s="103">
        <f t="shared" si="115"/>
        <v>-0.08851774314440042</v>
      </c>
      <c r="O305" s="104"/>
      <c r="P305" s="15">
        <v>2102.32</v>
      </c>
      <c r="Q305" s="15">
        <v>2145.13</v>
      </c>
      <c r="R305" s="90">
        <f t="shared" si="116"/>
        <v>-42.809999999999945</v>
      </c>
      <c r="S305" s="103">
        <f t="shared" si="117"/>
        <v>-0.019956832453044776</v>
      </c>
      <c r="T305" s="104"/>
      <c r="U305" s="15">
        <v>8816.54</v>
      </c>
      <c r="V305" s="15">
        <v>9672.75</v>
      </c>
      <c r="W305" s="90">
        <f t="shared" si="118"/>
        <v>-856.2099999999991</v>
      </c>
      <c r="X305" s="103">
        <f t="shared" si="119"/>
        <v>-0.08851774314440042</v>
      </c>
    </row>
    <row r="306" spans="1:24" s="14" customFormat="1" ht="12.75" hidden="1" outlineLevel="2">
      <c r="A306" s="14" t="s">
        <v>1033</v>
      </c>
      <c r="B306" s="14" t="s">
        <v>1034</v>
      </c>
      <c r="C306" s="54" t="s">
        <v>1540</v>
      </c>
      <c r="D306" s="15"/>
      <c r="E306" s="15"/>
      <c r="F306" s="15">
        <v>1517.63</v>
      </c>
      <c r="G306" s="15">
        <v>2662.78</v>
      </c>
      <c r="H306" s="90">
        <f t="shared" si="112"/>
        <v>-1145.15</v>
      </c>
      <c r="I306" s="103">
        <f t="shared" si="113"/>
        <v>-0.4300580596218989</v>
      </c>
      <c r="J306" s="104"/>
      <c r="K306" s="15">
        <v>23610.98</v>
      </c>
      <c r="L306" s="15">
        <v>17741.95</v>
      </c>
      <c r="M306" s="90">
        <f t="shared" si="114"/>
        <v>5869.029999999999</v>
      </c>
      <c r="N306" s="103">
        <f t="shared" si="115"/>
        <v>0.33079960207305276</v>
      </c>
      <c r="O306" s="104"/>
      <c r="P306" s="15">
        <v>7805.63</v>
      </c>
      <c r="Q306" s="15">
        <v>5623.4800000000005</v>
      </c>
      <c r="R306" s="90">
        <f t="shared" si="116"/>
        <v>2182.1499999999996</v>
      </c>
      <c r="S306" s="103">
        <f t="shared" si="117"/>
        <v>0.38804263552106516</v>
      </c>
      <c r="T306" s="104"/>
      <c r="U306" s="15">
        <v>23610.98</v>
      </c>
      <c r="V306" s="15">
        <v>17741.95</v>
      </c>
      <c r="W306" s="90">
        <f t="shared" si="118"/>
        <v>5869.029999999999</v>
      </c>
      <c r="X306" s="103">
        <f t="shared" si="119"/>
        <v>0.33079960207305276</v>
      </c>
    </row>
    <row r="307" spans="1:24" s="14" customFormat="1" ht="12.75" hidden="1" outlineLevel="2">
      <c r="A307" s="14" t="s">
        <v>1035</v>
      </c>
      <c r="B307" s="14" t="s">
        <v>1036</v>
      </c>
      <c r="C307" s="54" t="s">
        <v>1541</v>
      </c>
      <c r="D307" s="15"/>
      <c r="E307" s="15"/>
      <c r="F307" s="15">
        <v>984</v>
      </c>
      <c r="G307" s="15">
        <v>1234</v>
      </c>
      <c r="H307" s="90">
        <f t="shared" si="112"/>
        <v>-250</v>
      </c>
      <c r="I307" s="103">
        <f t="shared" si="113"/>
        <v>-0.2025931928687196</v>
      </c>
      <c r="J307" s="104"/>
      <c r="K307" s="15">
        <v>16998</v>
      </c>
      <c r="L307" s="15">
        <v>12054</v>
      </c>
      <c r="M307" s="90">
        <f t="shared" si="114"/>
        <v>4944</v>
      </c>
      <c r="N307" s="103">
        <f t="shared" si="115"/>
        <v>0.4101543056246889</v>
      </c>
      <c r="O307" s="104"/>
      <c r="P307" s="15">
        <v>3373</v>
      </c>
      <c r="Q307" s="15">
        <v>2617</v>
      </c>
      <c r="R307" s="90">
        <f t="shared" si="116"/>
        <v>756</v>
      </c>
      <c r="S307" s="103">
        <f t="shared" si="117"/>
        <v>0.28888039740160487</v>
      </c>
      <c r="T307" s="104"/>
      <c r="U307" s="15">
        <v>16998</v>
      </c>
      <c r="V307" s="15">
        <v>12054</v>
      </c>
      <c r="W307" s="90">
        <f t="shared" si="118"/>
        <v>4944</v>
      </c>
      <c r="X307" s="103">
        <f t="shared" si="119"/>
        <v>0.4101543056246889</v>
      </c>
    </row>
    <row r="308" spans="1:24" s="14" customFormat="1" ht="12.75" hidden="1" outlineLevel="2">
      <c r="A308" s="14" t="s">
        <v>1037</v>
      </c>
      <c r="B308" s="14" t="s">
        <v>1038</v>
      </c>
      <c r="C308" s="54" t="s">
        <v>1542</v>
      </c>
      <c r="D308" s="15"/>
      <c r="E308" s="15"/>
      <c r="F308" s="15">
        <v>249633.6</v>
      </c>
      <c r="G308" s="15">
        <v>184618.02</v>
      </c>
      <c r="H308" s="90">
        <f t="shared" si="112"/>
        <v>65015.580000000016</v>
      </c>
      <c r="I308" s="103">
        <f t="shared" si="113"/>
        <v>0.3521626978774879</v>
      </c>
      <c r="J308" s="104"/>
      <c r="K308" s="15">
        <v>2995603.2</v>
      </c>
      <c r="L308" s="15">
        <v>2215416.24</v>
      </c>
      <c r="M308" s="90">
        <f t="shared" si="114"/>
        <v>780186.96</v>
      </c>
      <c r="N308" s="103">
        <f t="shared" si="115"/>
        <v>0.3521626978774878</v>
      </c>
      <c r="O308" s="104"/>
      <c r="P308" s="15">
        <v>748900.8</v>
      </c>
      <c r="Q308" s="15">
        <v>553854.06</v>
      </c>
      <c r="R308" s="90">
        <f t="shared" si="116"/>
        <v>195046.74</v>
      </c>
      <c r="S308" s="103">
        <f t="shared" si="117"/>
        <v>0.3521626978774878</v>
      </c>
      <c r="T308" s="104"/>
      <c r="U308" s="15">
        <v>2995603.2</v>
      </c>
      <c r="V308" s="15">
        <v>2215416.24</v>
      </c>
      <c r="W308" s="90">
        <f t="shared" si="118"/>
        <v>780186.96</v>
      </c>
      <c r="X308" s="103">
        <f t="shared" si="119"/>
        <v>0.3521626978774878</v>
      </c>
    </row>
    <row r="309" spans="1:24" s="14" customFormat="1" ht="12.75" hidden="1" outlineLevel="2">
      <c r="A309" s="14" t="s">
        <v>1039</v>
      </c>
      <c r="B309" s="14" t="s">
        <v>1040</v>
      </c>
      <c r="C309" s="54" t="s">
        <v>1543</v>
      </c>
      <c r="D309" s="15"/>
      <c r="E309" s="15"/>
      <c r="F309" s="15">
        <v>10972.81</v>
      </c>
      <c r="G309" s="15">
        <v>13048.050000000001</v>
      </c>
      <c r="H309" s="90">
        <f t="shared" si="112"/>
        <v>-2075.2400000000016</v>
      </c>
      <c r="I309" s="103">
        <f t="shared" si="113"/>
        <v>-0.15904598771463946</v>
      </c>
      <c r="J309" s="104"/>
      <c r="K309" s="15">
        <v>142841</v>
      </c>
      <c r="L309" s="15">
        <v>154308.38</v>
      </c>
      <c r="M309" s="90">
        <f t="shared" si="114"/>
        <v>-11467.380000000005</v>
      </c>
      <c r="N309" s="103">
        <f t="shared" si="115"/>
        <v>-0.07431469373212268</v>
      </c>
      <c r="O309" s="104"/>
      <c r="P309" s="15">
        <v>32488.49</v>
      </c>
      <c r="Q309" s="15">
        <v>38764.63</v>
      </c>
      <c r="R309" s="90">
        <f t="shared" si="116"/>
        <v>-6276.139999999996</v>
      </c>
      <c r="S309" s="103">
        <f t="shared" si="117"/>
        <v>-0.16190377671604234</v>
      </c>
      <c r="T309" s="104"/>
      <c r="U309" s="15">
        <v>142841</v>
      </c>
      <c r="V309" s="15">
        <v>154308.38</v>
      </c>
      <c r="W309" s="90">
        <f t="shared" si="118"/>
        <v>-11467.380000000005</v>
      </c>
      <c r="X309" s="103">
        <f t="shared" si="119"/>
        <v>-0.07431469373212268</v>
      </c>
    </row>
    <row r="310" spans="1:24" s="14" customFormat="1" ht="12.75" hidden="1" outlineLevel="2">
      <c r="A310" s="14" t="s">
        <v>1041</v>
      </c>
      <c r="B310" s="14" t="s">
        <v>1042</v>
      </c>
      <c r="C310" s="54" t="s">
        <v>1544</v>
      </c>
      <c r="D310" s="15"/>
      <c r="E310" s="15"/>
      <c r="F310" s="15">
        <v>304170.53</v>
      </c>
      <c r="G310" s="15">
        <v>543381.42</v>
      </c>
      <c r="H310" s="90">
        <f t="shared" si="112"/>
        <v>-239210.89</v>
      </c>
      <c r="I310" s="103">
        <f t="shared" si="113"/>
        <v>-0.4402264803238948</v>
      </c>
      <c r="J310" s="104"/>
      <c r="K310" s="15">
        <v>4606900.45</v>
      </c>
      <c r="L310" s="15">
        <v>5116828.93</v>
      </c>
      <c r="M310" s="90">
        <f t="shared" si="114"/>
        <v>-509928.4799999995</v>
      </c>
      <c r="N310" s="103">
        <f t="shared" si="115"/>
        <v>-0.09965712885382697</v>
      </c>
      <c r="O310" s="104"/>
      <c r="P310" s="15">
        <v>1027602.59</v>
      </c>
      <c r="Q310" s="15">
        <v>1372612.4</v>
      </c>
      <c r="R310" s="90">
        <f t="shared" si="116"/>
        <v>-345009.80999999994</v>
      </c>
      <c r="S310" s="103">
        <f t="shared" si="117"/>
        <v>-0.2513526833940885</v>
      </c>
      <c r="T310" s="104"/>
      <c r="U310" s="15">
        <v>4606900.45</v>
      </c>
      <c r="V310" s="15">
        <v>5116828.93</v>
      </c>
      <c r="W310" s="90">
        <f t="shared" si="118"/>
        <v>-509928.4799999995</v>
      </c>
      <c r="X310" s="103">
        <f t="shared" si="119"/>
        <v>-0.09965712885382697</v>
      </c>
    </row>
    <row r="311" spans="1:24" s="14" customFormat="1" ht="12.75" hidden="1" outlineLevel="2">
      <c r="A311" s="14" t="s">
        <v>1043</v>
      </c>
      <c r="B311" s="14" t="s">
        <v>1044</v>
      </c>
      <c r="C311" s="54" t="s">
        <v>1545</v>
      </c>
      <c r="D311" s="15"/>
      <c r="E311" s="15"/>
      <c r="F311" s="15">
        <v>0</v>
      </c>
      <c r="G311" s="15">
        <v>-1.5</v>
      </c>
      <c r="H311" s="90">
        <f t="shared" si="112"/>
        <v>1.5</v>
      </c>
      <c r="I311" s="103" t="str">
        <f t="shared" si="113"/>
        <v>N.M.</v>
      </c>
      <c r="J311" s="104"/>
      <c r="K311" s="15">
        <v>0</v>
      </c>
      <c r="L311" s="15">
        <v>125</v>
      </c>
      <c r="M311" s="90">
        <f t="shared" si="114"/>
        <v>-125</v>
      </c>
      <c r="N311" s="103" t="str">
        <f t="shared" si="115"/>
        <v>N.M.</v>
      </c>
      <c r="O311" s="104"/>
      <c r="P311" s="15">
        <v>0</v>
      </c>
      <c r="Q311" s="15">
        <v>0</v>
      </c>
      <c r="R311" s="90">
        <f t="shared" si="116"/>
        <v>0</v>
      </c>
      <c r="S311" s="103">
        <f t="shared" si="117"/>
        <v>0</v>
      </c>
      <c r="T311" s="104"/>
      <c r="U311" s="15">
        <v>0</v>
      </c>
      <c r="V311" s="15">
        <v>125</v>
      </c>
      <c r="W311" s="90">
        <f t="shared" si="118"/>
        <v>-125</v>
      </c>
      <c r="X311" s="103" t="str">
        <f t="shared" si="119"/>
        <v>N.M.</v>
      </c>
    </row>
    <row r="312" spans="1:24" s="14" customFormat="1" ht="12.75" hidden="1" outlineLevel="2">
      <c r="A312" s="14" t="s">
        <v>1045</v>
      </c>
      <c r="B312" s="14" t="s">
        <v>1046</v>
      </c>
      <c r="C312" s="54" t="s">
        <v>1546</v>
      </c>
      <c r="D312" s="15"/>
      <c r="E312" s="15"/>
      <c r="F312" s="15">
        <v>11360.24</v>
      </c>
      <c r="G312" s="15">
        <v>-3325.79</v>
      </c>
      <c r="H312" s="90">
        <f t="shared" si="112"/>
        <v>14686.029999999999</v>
      </c>
      <c r="I312" s="103">
        <f t="shared" si="113"/>
        <v>4.415801959835107</v>
      </c>
      <c r="J312" s="104"/>
      <c r="K312" s="15">
        <v>186713.27</v>
      </c>
      <c r="L312" s="15">
        <v>-3021.98</v>
      </c>
      <c r="M312" s="90">
        <f t="shared" si="114"/>
        <v>189735.25</v>
      </c>
      <c r="N312" s="103" t="str">
        <f t="shared" si="115"/>
        <v>N.M.</v>
      </c>
      <c r="O312" s="104"/>
      <c r="P312" s="15">
        <v>40905.020000000004</v>
      </c>
      <c r="Q312" s="15">
        <v>-3325.79</v>
      </c>
      <c r="R312" s="90">
        <f t="shared" si="116"/>
        <v>44230.810000000005</v>
      </c>
      <c r="S312" s="103" t="str">
        <f t="shared" si="117"/>
        <v>N.M.</v>
      </c>
      <c r="T312" s="104"/>
      <c r="U312" s="15">
        <v>186713.27</v>
      </c>
      <c r="V312" s="15">
        <v>-3021.98</v>
      </c>
      <c r="W312" s="90">
        <f t="shared" si="118"/>
        <v>189735.25</v>
      </c>
      <c r="X312" s="103" t="str">
        <f t="shared" si="119"/>
        <v>N.M.</v>
      </c>
    </row>
    <row r="313" spans="1:24" s="14" customFormat="1" ht="12.75" hidden="1" outlineLevel="2">
      <c r="A313" s="14" t="s">
        <v>1047</v>
      </c>
      <c r="B313" s="14" t="s">
        <v>1048</v>
      </c>
      <c r="C313" s="54" t="s">
        <v>1547</v>
      </c>
      <c r="D313" s="15"/>
      <c r="E313" s="15"/>
      <c r="F313" s="15">
        <v>17855.58</v>
      </c>
      <c r="G313" s="15">
        <v>19238.5</v>
      </c>
      <c r="H313" s="90">
        <f t="shared" si="112"/>
        <v>-1382.9199999999983</v>
      </c>
      <c r="I313" s="103">
        <f t="shared" si="113"/>
        <v>-0.07188294305689104</v>
      </c>
      <c r="J313" s="104"/>
      <c r="K313" s="15">
        <v>246865.36000000002</v>
      </c>
      <c r="L313" s="15">
        <v>172899.5</v>
      </c>
      <c r="M313" s="90">
        <f t="shared" si="114"/>
        <v>73965.86000000002</v>
      </c>
      <c r="N313" s="103">
        <f t="shared" si="115"/>
        <v>0.42779684151776043</v>
      </c>
      <c r="O313" s="104"/>
      <c r="P313" s="15">
        <v>53762.69</v>
      </c>
      <c r="Q313" s="15">
        <v>57558.39</v>
      </c>
      <c r="R313" s="90">
        <f t="shared" si="116"/>
        <v>-3795.699999999997</v>
      </c>
      <c r="S313" s="103">
        <f t="shared" si="117"/>
        <v>-0.06594520798792317</v>
      </c>
      <c r="T313" s="104"/>
      <c r="U313" s="15">
        <v>246865.36000000002</v>
      </c>
      <c r="V313" s="15">
        <v>172899.5</v>
      </c>
      <c r="W313" s="90">
        <f t="shared" si="118"/>
        <v>73965.86000000002</v>
      </c>
      <c r="X313" s="103">
        <f t="shared" si="119"/>
        <v>0.42779684151776043</v>
      </c>
    </row>
    <row r="314" spans="1:24" s="14" customFormat="1" ht="12.75" hidden="1" outlineLevel="2">
      <c r="A314" s="14" t="s">
        <v>1049</v>
      </c>
      <c r="B314" s="14" t="s">
        <v>1050</v>
      </c>
      <c r="C314" s="54" t="s">
        <v>0</v>
      </c>
      <c r="D314" s="15"/>
      <c r="E314" s="15"/>
      <c r="F314" s="15">
        <v>713.32</v>
      </c>
      <c r="G314" s="15">
        <v>212.86</v>
      </c>
      <c r="H314" s="90">
        <f t="shared" si="112"/>
        <v>500.46000000000004</v>
      </c>
      <c r="I314" s="103">
        <f t="shared" si="113"/>
        <v>2.3511228037207554</v>
      </c>
      <c r="J314" s="104"/>
      <c r="K314" s="15">
        <v>4510.64</v>
      </c>
      <c r="L314" s="15">
        <v>9921.12</v>
      </c>
      <c r="M314" s="90">
        <f t="shared" si="114"/>
        <v>-5410.4800000000005</v>
      </c>
      <c r="N314" s="103">
        <f t="shared" si="115"/>
        <v>-0.5453497185801603</v>
      </c>
      <c r="O314" s="104"/>
      <c r="P314" s="15">
        <v>713.32</v>
      </c>
      <c r="Q314" s="15">
        <v>845</v>
      </c>
      <c r="R314" s="90">
        <f t="shared" si="116"/>
        <v>-131.67999999999995</v>
      </c>
      <c r="S314" s="103">
        <f t="shared" si="117"/>
        <v>-0.15583431952662716</v>
      </c>
      <c r="T314" s="104"/>
      <c r="U314" s="15">
        <v>4510.64</v>
      </c>
      <c r="V314" s="15">
        <v>9921.12</v>
      </c>
      <c r="W314" s="90">
        <f t="shared" si="118"/>
        <v>-5410.4800000000005</v>
      </c>
      <c r="X314" s="103">
        <f t="shared" si="119"/>
        <v>-0.5453497185801603</v>
      </c>
    </row>
    <row r="315" spans="1:24" s="14" customFormat="1" ht="12.75" hidden="1" outlineLevel="2">
      <c r="A315" s="14" t="s">
        <v>1051</v>
      </c>
      <c r="B315" s="14" t="s">
        <v>1052</v>
      </c>
      <c r="C315" s="54" t="s">
        <v>1</v>
      </c>
      <c r="D315" s="15"/>
      <c r="E315" s="15"/>
      <c r="F315" s="15">
        <v>555.3000000000001</v>
      </c>
      <c r="G315" s="15">
        <v>-55.4</v>
      </c>
      <c r="H315" s="90">
        <f t="shared" si="112"/>
        <v>610.7</v>
      </c>
      <c r="I315" s="103" t="str">
        <f t="shared" si="113"/>
        <v>N.M.</v>
      </c>
      <c r="J315" s="104"/>
      <c r="K315" s="15">
        <v>1731.94</v>
      </c>
      <c r="L315" s="15">
        <v>895.4200000000001</v>
      </c>
      <c r="M315" s="90">
        <f t="shared" si="114"/>
        <v>836.52</v>
      </c>
      <c r="N315" s="103">
        <f t="shared" si="115"/>
        <v>0.9342208125795715</v>
      </c>
      <c r="O315" s="104"/>
      <c r="P315" s="15">
        <v>735.28</v>
      </c>
      <c r="Q315" s="15">
        <v>245.24</v>
      </c>
      <c r="R315" s="90">
        <f t="shared" si="116"/>
        <v>490.03999999999996</v>
      </c>
      <c r="S315" s="103">
        <f t="shared" si="117"/>
        <v>1.9982058391779478</v>
      </c>
      <c r="T315" s="104"/>
      <c r="U315" s="15">
        <v>1731.94</v>
      </c>
      <c r="V315" s="15">
        <v>895.4200000000001</v>
      </c>
      <c r="W315" s="90">
        <f t="shared" si="118"/>
        <v>836.52</v>
      </c>
      <c r="X315" s="103">
        <f t="shared" si="119"/>
        <v>0.9342208125795715</v>
      </c>
    </row>
    <row r="316" spans="1:24" s="14" customFormat="1" ht="12.75" hidden="1" outlineLevel="2">
      <c r="A316" s="14" t="s">
        <v>1053</v>
      </c>
      <c r="B316" s="14" t="s">
        <v>1054</v>
      </c>
      <c r="C316" s="54" t="s">
        <v>2</v>
      </c>
      <c r="D316" s="15"/>
      <c r="E316" s="15"/>
      <c r="F316" s="15">
        <v>1643.04</v>
      </c>
      <c r="G316" s="15">
        <v>1695.7</v>
      </c>
      <c r="H316" s="90">
        <f t="shared" si="112"/>
        <v>-52.66000000000008</v>
      </c>
      <c r="I316" s="103">
        <f t="shared" si="113"/>
        <v>-0.031055021525033956</v>
      </c>
      <c r="J316" s="104"/>
      <c r="K316" s="15">
        <v>24987.38</v>
      </c>
      <c r="L316" s="15">
        <v>23179.38</v>
      </c>
      <c r="M316" s="90">
        <f t="shared" si="114"/>
        <v>1808</v>
      </c>
      <c r="N316" s="103">
        <f t="shared" si="115"/>
        <v>0.07800036066538449</v>
      </c>
      <c r="O316" s="104"/>
      <c r="P316" s="15">
        <v>6033.93</v>
      </c>
      <c r="Q316" s="15">
        <v>2610.23</v>
      </c>
      <c r="R316" s="90">
        <f t="shared" si="116"/>
        <v>3423.7000000000003</v>
      </c>
      <c r="S316" s="103">
        <f t="shared" si="117"/>
        <v>1.311646866368098</v>
      </c>
      <c r="T316" s="104"/>
      <c r="U316" s="15">
        <v>24987.38</v>
      </c>
      <c r="V316" s="15">
        <v>23179.38</v>
      </c>
      <c r="W316" s="90">
        <f t="shared" si="118"/>
        <v>1808</v>
      </c>
      <c r="X316" s="103">
        <f t="shared" si="119"/>
        <v>0.07800036066538449</v>
      </c>
    </row>
    <row r="317" spans="1:24" s="14" customFormat="1" ht="12.75" hidden="1" outlineLevel="2">
      <c r="A317" s="14" t="s">
        <v>1055</v>
      </c>
      <c r="B317" s="14" t="s">
        <v>1056</v>
      </c>
      <c r="C317" s="54" t="s">
        <v>3</v>
      </c>
      <c r="D317" s="15"/>
      <c r="E317" s="15"/>
      <c r="F317" s="15">
        <v>278903.17</v>
      </c>
      <c r="G317" s="15">
        <v>341630.5</v>
      </c>
      <c r="H317" s="90">
        <f t="shared" si="112"/>
        <v>-62727.330000000016</v>
      </c>
      <c r="I317" s="103">
        <f t="shared" si="113"/>
        <v>-0.18361162132772108</v>
      </c>
      <c r="J317" s="104"/>
      <c r="K317" s="15">
        <v>3346838.0300000003</v>
      </c>
      <c r="L317" s="15">
        <v>4099566</v>
      </c>
      <c r="M317" s="90">
        <f t="shared" si="114"/>
        <v>-752727.9699999997</v>
      </c>
      <c r="N317" s="103">
        <f t="shared" si="115"/>
        <v>-0.18361162376700357</v>
      </c>
      <c r="O317" s="104"/>
      <c r="P317" s="15">
        <v>836709.51</v>
      </c>
      <c r="Q317" s="15">
        <v>1024891.5</v>
      </c>
      <c r="R317" s="90">
        <f t="shared" si="116"/>
        <v>-188181.99</v>
      </c>
      <c r="S317" s="103">
        <f t="shared" si="117"/>
        <v>-0.18361162132772102</v>
      </c>
      <c r="T317" s="104"/>
      <c r="U317" s="15">
        <v>3346838.0300000003</v>
      </c>
      <c r="V317" s="15">
        <v>4099566</v>
      </c>
      <c r="W317" s="90">
        <f t="shared" si="118"/>
        <v>-752727.9699999997</v>
      </c>
      <c r="X317" s="103">
        <f t="shared" si="119"/>
        <v>-0.18361162376700357</v>
      </c>
    </row>
    <row r="318" spans="1:24" s="14" customFormat="1" ht="12.75" hidden="1" outlineLevel="2">
      <c r="A318" s="14" t="s">
        <v>1057</v>
      </c>
      <c r="B318" s="14" t="s">
        <v>1058</v>
      </c>
      <c r="C318" s="54" t="s">
        <v>4</v>
      </c>
      <c r="D318" s="15"/>
      <c r="E318" s="15"/>
      <c r="F318" s="15">
        <v>218608.615</v>
      </c>
      <c r="G318" s="15">
        <v>205697.83000000002</v>
      </c>
      <c r="H318" s="90">
        <f t="shared" si="112"/>
        <v>12910.784999999974</v>
      </c>
      <c r="I318" s="103">
        <f t="shared" si="113"/>
        <v>0.06276578124329252</v>
      </c>
      <c r="J318" s="104"/>
      <c r="K318" s="15">
        <v>1529101.315</v>
      </c>
      <c r="L318" s="15">
        <v>1613756.46</v>
      </c>
      <c r="M318" s="90">
        <f t="shared" si="114"/>
        <v>-84655.14500000002</v>
      </c>
      <c r="N318" s="103">
        <f t="shared" si="115"/>
        <v>-0.052458439112925394</v>
      </c>
      <c r="O318" s="104"/>
      <c r="P318" s="15">
        <v>437288.945</v>
      </c>
      <c r="Q318" s="15">
        <v>410955.29000000004</v>
      </c>
      <c r="R318" s="90">
        <f t="shared" si="116"/>
        <v>26333.65499999997</v>
      </c>
      <c r="S318" s="103">
        <f t="shared" si="117"/>
        <v>0.06407912403317638</v>
      </c>
      <c r="T318" s="104"/>
      <c r="U318" s="15">
        <v>1529101.315</v>
      </c>
      <c r="V318" s="15">
        <v>1613756.46</v>
      </c>
      <c r="W318" s="90">
        <f t="shared" si="118"/>
        <v>-84655.14500000002</v>
      </c>
      <c r="X318" s="103">
        <f t="shared" si="119"/>
        <v>-0.052458439112925394</v>
      </c>
    </row>
    <row r="319" spans="1:24" s="14" customFormat="1" ht="12.75" hidden="1" outlineLevel="2">
      <c r="A319" s="14" t="s">
        <v>1059</v>
      </c>
      <c r="B319" s="14" t="s">
        <v>1060</v>
      </c>
      <c r="C319" s="54" t="s">
        <v>5</v>
      </c>
      <c r="D319" s="15"/>
      <c r="E319" s="15"/>
      <c r="F319" s="15">
        <v>7780.24</v>
      </c>
      <c r="G319" s="15">
        <v>7258.62</v>
      </c>
      <c r="H319" s="90">
        <f t="shared" si="112"/>
        <v>521.6199999999999</v>
      </c>
      <c r="I319" s="103">
        <f t="shared" si="113"/>
        <v>0.0718621445949781</v>
      </c>
      <c r="J319" s="104"/>
      <c r="K319" s="15">
        <v>24070.06</v>
      </c>
      <c r="L319" s="15">
        <v>20598.34</v>
      </c>
      <c r="M319" s="90">
        <f t="shared" si="114"/>
        <v>3471.720000000001</v>
      </c>
      <c r="N319" s="103">
        <f t="shared" si="115"/>
        <v>0.16854367876246343</v>
      </c>
      <c r="O319" s="104"/>
      <c r="P319" s="15">
        <v>7780.24</v>
      </c>
      <c r="Q319" s="15">
        <v>7258.62</v>
      </c>
      <c r="R319" s="90">
        <f t="shared" si="116"/>
        <v>521.6199999999999</v>
      </c>
      <c r="S319" s="103">
        <f t="shared" si="117"/>
        <v>0.0718621445949781</v>
      </c>
      <c r="T319" s="104"/>
      <c r="U319" s="15">
        <v>24070.06</v>
      </c>
      <c r="V319" s="15">
        <v>20598.34</v>
      </c>
      <c r="W319" s="90">
        <f t="shared" si="118"/>
        <v>3471.720000000001</v>
      </c>
      <c r="X319" s="103">
        <f t="shared" si="119"/>
        <v>0.16854367876246343</v>
      </c>
    </row>
    <row r="320" spans="1:24" s="14" customFormat="1" ht="12.75" hidden="1" outlineLevel="2">
      <c r="A320" s="14" t="s">
        <v>1061</v>
      </c>
      <c r="B320" s="14" t="s">
        <v>1062</v>
      </c>
      <c r="C320" s="54" t="s">
        <v>6</v>
      </c>
      <c r="D320" s="15"/>
      <c r="E320" s="15"/>
      <c r="F320" s="15">
        <v>86.13</v>
      </c>
      <c r="G320" s="15">
        <v>233.32</v>
      </c>
      <c r="H320" s="90">
        <f t="shared" si="112"/>
        <v>-147.19</v>
      </c>
      <c r="I320" s="103">
        <f t="shared" si="113"/>
        <v>-0.6308503343048174</v>
      </c>
      <c r="J320" s="104"/>
      <c r="K320" s="15">
        <v>1033.56</v>
      </c>
      <c r="L320" s="15">
        <v>2799.85</v>
      </c>
      <c r="M320" s="90">
        <f t="shared" si="114"/>
        <v>-1766.29</v>
      </c>
      <c r="N320" s="103">
        <f t="shared" si="115"/>
        <v>-0.6308516527671125</v>
      </c>
      <c r="O320" s="104"/>
      <c r="P320" s="15">
        <v>258.39</v>
      </c>
      <c r="Q320" s="15">
        <v>699.96</v>
      </c>
      <c r="R320" s="90">
        <f t="shared" si="116"/>
        <v>-441.57000000000005</v>
      </c>
      <c r="S320" s="103">
        <f t="shared" si="117"/>
        <v>-0.6308503343048174</v>
      </c>
      <c r="T320" s="104"/>
      <c r="U320" s="15">
        <v>1033.56</v>
      </c>
      <c r="V320" s="15">
        <v>2799.85</v>
      </c>
      <c r="W320" s="90">
        <f t="shared" si="118"/>
        <v>-1766.29</v>
      </c>
      <c r="X320" s="103">
        <f t="shared" si="119"/>
        <v>-0.6308516527671125</v>
      </c>
    </row>
    <row r="321" spans="1:24" s="14" customFormat="1" ht="12.75" hidden="1" outlineLevel="2">
      <c r="A321" s="14" t="s">
        <v>1063</v>
      </c>
      <c r="B321" s="14" t="s">
        <v>1064</v>
      </c>
      <c r="C321" s="54" t="s">
        <v>7</v>
      </c>
      <c r="D321" s="15"/>
      <c r="E321" s="15"/>
      <c r="F321" s="15">
        <v>-102437.68000000001</v>
      </c>
      <c r="G321" s="15">
        <v>-68759.85</v>
      </c>
      <c r="H321" s="90">
        <f t="shared" si="112"/>
        <v>-33677.83</v>
      </c>
      <c r="I321" s="103">
        <f t="shared" si="113"/>
        <v>-0.4897891720240809</v>
      </c>
      <c r="J321" s="104"/>
      <c r="K321" s="15">
        <v>-1141059.32</v>
      </c>
      <c r="L321" s="15">
        <v>-567029.8200000001</v>
      </c>
      <c r="M321" s="90">
        <f t="shared" si="114"/>
        <v>-574029.5</v>
      </c>
      <c r="N321" s="103">
        <f t="shared" si="115"/>
        <v>-1.0123444654110076</v>
      </c>
      <c r="O321" s="104"/>
      <c r="P321" s="15">
        <v>-284551.42</v>
      </c>
      <c r="Q321" s="15">
        <v>-187723.17</v>
      </c>
      <c r="R321" s="90">
        <f t="shared" si="116"/>
        <v>-96828.24999999997</v>
      </c>
      <c r="S321" s="103">
        <f t="shared" si="117"/>
        <v>-0.5158034034903628</v>
      </c>
      <c r="T321" s="104"/>
      <c r="U321" s="15">
        <v>-1141059.32</v>
      </c>
      <c r="V321" s="15">
        <v>-567029.8200000001</v>
      </c>
      <c r="W321" s="90">
        <f t="shared" si="118"/>
        <v>-574029.5</v>
      </c>
      <c r="X321" s="103">
        <f t="shared" si="119"/>
        <v>-1.0123444654110076</v>
      </c>
    </row>
    <row r="322" spans="1:24" s="14" customFormat="1" ht="12.75" hidden="1" outlineLevel="2">
      <c r="A322" s="14" t="s">
        <v>1065</v>
      </c>
      <c r="B322" s="14" t="s">
        <v>1066</v>
      </c>
      <c r="C322" s="54" t="s">
        <v>8</v>
      </c>
      <c r="D322" s="15"/>
      <c r="E322" s="15"/>
      <c r="F322" s="15">
        <v>-181425.78</v>
      </c>
      <c r="G322" s="15">
        <v>-168099.91</v>
      </c>
      <c r="H322" s="90">
        <f t="shared" si="112"/>
        <v>-13325.869999999995</v>
      </c>
      <c r="I322" s="103">
        <f t="shared" si="113"/>
        <v>-0.0792735106163947</v>
      </c>
      <c r="J322" s="104"/>
      <c r="K322" s="15">
        <v>-1859496.97</v>
      </c>
      <c r="L322" s="15">
        <v>-1806988.995</v>
      </c>
      <c r="M322" s="90">
        <f t="shared" si="114"/>
        <v>-52507.97499999986</v>
      </c>
      <c r="N322" s="103">
        <f t="shared" si="115"/>
        <v>-0.029058270495997046</v>
      </c>
      <c r="O322" s="104"/>
      <c r="P322" s="15">
        <v>-501420.32</v>
      </c>
      <c r="Q322" s="15">
        <v>-469435.68</v>
      </c>
      <c r="R322" s="90">
        <f t="shared" si="116"/>
        <v>-31984.640000000014</v>
      </c>
      <c r="S322" s="103">
        <f t="shared" si="117"/>
        <v>-0.06813423300078088</v>
      </c>
      <c r="T322" s="104"/>
      <c r="U322" s="15">
        <v>-1859496.97</v>
      </c>
      <c r="V322" s="15">
        <v>-1806988.995</v>
      </c>
      <c r="W322" s="90">
        <f t="shared" si="118"/>
        <v>-52507.97499999986</v>
      </c>
      <c r="X322" s="103">
        <f t="shared" si="119"/>
        <v>-0.029058270495997046</v>
      </c>
    </row>
    <row r="323" spans="1:24" s="14" customFormat="1" ht="12.75" hidden="1" outlineLevel="2">
      <c r="A323" s="14" t="s">
        <v>1067</v>
      </c>
      <c r="B323" s="14" t="s">
        <v>1068</v>
      </c>
      <c r="C323" s="54" t="s">
        <v>9</v>
      </c>
      <c r="D323" s="15"/>
      <c r="E323" s="15"/>
      <c r="F323" s="15">
        <v>-52486.96</v>
      </c>
      <c r="G323" s="15">
        <v>-57480.04</v>
      </c>
      <c r="H323" s="90">
        <f t="shared" si="112"/>
        <v>4993.080000000002</v>
      </c>
      <c r="I323" s="103">
        <f t="shared" si="113"/>
        <v>0.08686632785920124</v>
      </c>
      <c r="J323" s="104"/>
      <c r="K323" s="15">
        <v>-519027.18</v>
      </c>
      <c r="L323" s="15">
        <v>-553397.886</v>
      </c>
      <c r="M323" s="90">
        <f t="shared" si="114"/>
        <v>34370.706000000064</v>
      </c>
      <c r="N323" s="103">
        <f t="shared" si="115"/>
        <v>0.06210848806892634</v>
      </c>
      <c r="O323" s="104"/>
      <c r="P323" s="15">
        <v>-143594.09</v>
      </c>
      <c r="Q323" s="15">
        <v>-139717.01</v>
      </c>
      <c r="R323" s="90">
        <f t="shared" si="116"/>
        <v>-3877.079999999987</v>
      </c>
      <c r="S323" s="103">
        <f t="shared" si="117"/>
        <v>-0.027749520262421782</v>
      </c>
      <c r="T323" s="104"/>
      <c r="U323" s="15">
        <v>-519027.18</v>
      </c>
      <c r="V323" s="15">
        <v>-553397.886</v>
      </c>
      <c r="W323" s="90">
        <f t="shared" si="118"/>
        <v>34370.706000000064</v>
      </c>
      <c r="X323" s="103">
        <f t="shared" si="119"/>
        <v>0.06210848806892634</v>
      </c>
    </row>
    <row r="324" spans="1:24" s="14" customFormat="1" ht="12.75" hidden="1" outlineLevel="2">
      <c r="A324" s="14" t="s">
        <v>1069</v>
      </c>
      <c r="B324" s="14" t="s">
        <v>1070</v>
      </c>
      <c r="C324" s="54" t="s">
        <v>10</v>
      </c>
      <c r="D324" s="15"/>
      <c r="E324" s="15"/>
      <c r="F324" s="15">
        <v>-82316.3</v>
      </c>
      <c r="G324" s="15">
        <v>-98830.1</v>
      </c>
      <c r="H324" s="90">
        <f aca="true" t="shared" si="120" ref="H324:H349">+F324-G324</f>
        <v>16513.800000000003</v>
      </c>
      <c r="I324" s="103">
        <f aca="true" t="shared" si="121" ref="I324:I349">IF(G324&lt;0,IF(H324=0,0,IF(OR(G324=0,F324=0),"N.M.",IF(ABS(H324/G324)&gt;=10,"N.M.",H324/(-G324)))),IF(H324=0,0,IF(OR(G324=0,F324=0),"N.M.",IF(ABS(H324/G324)&gt;=10,"N.M.",H324/G324))))</f>
        <v>0.16709281888817276</v>
      </c>
      <c r="J324" s="104"/>
      <c r="K324" s="15">
        <v>-856543.4400000001</v>
      </c>
      <c r="L324" s="15">
        <v>-937744.032</v>
      </c>
      <c r="M324" s="90">
        <f aca="true" t="shared" si="122" ref="M324:M349">+K324-L324</f>
        <v>81200.59199999995</v>
      </c>
      <c r="N324" s="103">
        <f aca="true" t="shared" si="123" ref="N324:N349">IF(L324&lt;0,IF(M324=0,0,IF(OR(L324=0,K324=0),"N.M.",IF(ABS(M324/L324)&gt;=10,"N.M.",M324/(-L324)))),IF(M324=0,0,IF(OR(L324=0,K324=0),"N.M.",IF(ABS(M324/L324)&gt;=10,"N.M.",M324/L324))))</f>
        <v>0.08659142498280378</v>
      </c>
      <c r="O324" s="104"/>
      <c r="P324" s="15">
        <v>-226487.15</v>
      </c>
      <c r="Q324" s="15">
        <v>-271950.41000000003</v>
      </c>
      <c r="R324" s="90">
        <f aca="true" t="shared" si="124" ref="R324:R349">+P324-Q324</f>
        <v>45463.26000000004</v>
      </c>
      <c r="S324" s="103">
        <f aca="true" t="shared" si="125" ref="S324:S349">IF(Q324&lt;0,IF(R324=0,0,IF(OR(Q324=0,P324=0),"N.M.",IF(ABS(R324/Q324)&gt;=10,"N.M.",R324/(-Q324)))),IF(R324=0,0,IF(OR(Q324=0,P324=0),"N.M.",IF(ABS(R324/Q324)&gt;=10,"N.M.",R324/Q324))))</f>
        <v>0.16717481690871522</v>
      </c>
      <c r="T324" s="104"/>
      <c r="U324" s="15">
        <v>-856543.4400000001</v>
      </c>
      <c r="V324" s="15">
        <v>-937744.032</v>
      </c>
      <c r="W324" s="90">
        <f aca="true" t="shared" si="126" ref="W324:W349">+U324-V324</f>
        <v>81200.59199999995</v>
      </c>
      <c r="X324" s="103">
        <f aca="true" t="shared" si="127" ref="X324:X349">IF(V324&lt;0,IF(W324=0,0,IF(OR(V324=0,U324=0),"N.M.",IF(ABS(W324/V324)&gt;=10,"N.M.",W324/(-V324)))),IF(W324=0,0,IF(OR(V324=0,U324=0),"N.M.",IF(ABS(W324/V324)&gt;=10,"N.M.",W324/V324))))</f>
        <v>0.08659142498280378</v>
      </c>
    </row>
    <row r="325" spans="1:24" s="14" customFormat="1" ht="12.75" hidden="1" outlineLevel="2">
      <c r="A325" s="14" t="s">
        <v>1071</v>
      </c>
      <c r="B325" s="14" t="s">
        <v>1072</v>
      </c>
      <c r="C325" s="54" t="s">
        <v>11</v>
      </c>
      <c r="D325" s="15"/>
      <c r="E325" s="15"/>
      <c r="F325" s="15">
        <v>-117874.45</v>
      </c>
      <c r="G325" s="15">
        <v>-97303.21</v>
      </c>
      <c r="H325" s="90">
        <f t="shared" si="120"/>
        <v>-20571.23999999999</v>
      </c>
      <c r="I325" s="103">
        <f t="shared" si="121"/>
        <v>-0.21141378583502013</v>
      </c>
      <c r="J325" s="104"/>
      <c r="K325" s="15">
        <v>-1102008.37</v>
      </c>
      <c r="L325" s="15">
        <v>-989279.9500000001</v>
      </c>
      <c r="M325" s="90">
        <f t="shared" si="122"/>
        <v>-112728.42000000004</v>
      </c>
      <c r="N325" s="103">
        <f t="shared" si="123"/>
        <v>-0.11394996936913564</v>
      </c>
      <c r="O325" s="104"/>
      <c r="P325" s="15">
        <v>-289672.46</v>
      </c>
      <c r="Q325" s="15">
        <v>-258691.52000000002</v>
      </c>
      <c r="R325" s="90">
        <f t="shared" si="124"/>
        <v>-30980.940000000002</v>
      </c>
      <c r="S325" s="103">
        <f t="shared" si="125"/>
        <v>-0.11976016840443784</v>
      </c>
      <c r="T325" s="104"/>
      <c r="U325" s="15">
        <v>-1102008.37</v>
      </c>
      <c r="V325" s="15">
        <v>-989279.9500000001</v>
      </c>
      <c r="W325" s="90">
        <f t="shared" si="126"/>
        <v>-112728.42000000004</v>
      </c>
      <c r="X325" s="103">
        <f t="shared" si="127"/>
        <v>-0.11394996936913564</v>
      </c>
    </row>
    <row r="326" spans="1:24" s="14" customFormat="1" ht="12.75" hidden="1" outlineLevel="2">
      <c r="A326" s="14" t="s">
        <v>1073</v>
      </c>
      <c r="B326" s="14" t="s">
        <v>1074</v>
      </c>
      <c r="C326" s="54" t="s">
        <v>12</v>
      </c>
      <c r="D326" s="15"/>
      <c r="E326" s="15"/>
      <c r="F326" s="15">
        <v>-79576.56</v>
      </c>
      <c r="G326" s="15">
        <v>-72281.72</v>
      </c>
      <c r="H326" s="90">
        <f t="shared" si="120"/>
        <v>-7294.8399999999965</v>
      </c>
      <c r="I326" s="103">
        <f t="shared" si="121"/>
        <v>-0.10092233555039914</v>
      </c>
      <c r="J326" s="104"/>
      <c r="K326" s="15">
        <v>-954918.73</v>
      </c>
      <c r="L326" s="15">
        <v>-867380.64</v>
      </c>
      <c r="M326" s="90">
        <f t="shared" si="122"/>
        <v>-87538.08999999997</v>
      </c>
      <c r="N326" s="103">
        <f t="shared" si="123"/>
        <v>-0.10092234707936296</v>
      </c>
      <c r="O326" s="104"/>
      <c r="P326" s="15">
        <v>-238729.68</v>
      </c>
      <c r="Q326" s="15">
        <v>-208398.25</v>
      </c>
      <c r="R326" s="90">
        <f t="shared" si="124"/>
        <v>-30331.429999999993</v>
      </c>
      <c r="S326" s="103">
        <f t="shared" si="125"/>
        <v>-0.145545512018455</v>
      </c>
      <c r="T326" s="104"/>
      <c r="U326" s="15">
        <v>-954918.73</v>
      </c>
      <c r="V326" s="15">
        <v>-867380.64</v>
      </c>
      <c r="W326" s="90">
        <f t="shared" si="126"/>
        <v>-87538.08999999997</v>
      </c>
      <c r="X326" s="103">
        <f t="shared" si="127"/>
        <v>-0.10092234707936296</v>
      </c>
    </row>
    <row r="327" spans="1:24" s="14" customFormat="1" ht="12.75" hidden="1" outlineLevel="2">
      <c r="A327" s="14" t="s">
        <v>1075</v>
      </c>
      <c r="B327" s="14" t="s">
        <v>1076</v>
      </c>
      <c r="C327" s="54" t="s">
        <v>13</v>
      </c>
      <c r="D327" s="15"/>
      <c r="E327" s="15"/>
      <c r="F327" s="15">
        <v>106224.91</v>
      </c>
      <c r="G327" s="15">
        <v>121399.84</v>
      </c>
      <c r="H327" s="90">
        <f t="shared" si="120"/>
        <v>-15174.929999999993</v>
      </c>
      <c r="I327" s="103">
        <f t="shared" si="121"/>
        <v>-0.12499958813784263</v>
      </c>
      <c r="J327" s="104"/>
      <c r="K327" s="15">
        <v>-17316.86</v>
      </c>
      <c r="L327" s="15">
        <v>124125.02</v>
      </c>
      <c r="M327" s="90">
        <f t="shared" si="122"/>
        <v>-141441.88</v>
      </c>
      <c r="N327" s="103">
        <f t="shared" si="123"/>
        <v>-1.1395114377423665</v>
      </c>
      <c r="O327" s="104"/>
      <c r="P327" s="15">
        <v>107464.6</v>
      </c>
      <c r="Q327" s="15">
        <v>99546.13</v>
      </c>
      <c r="R327" s="90">
        <f t="shared" si="124"/>
        <v>7918.470000000001</v>
      </c>
      <c r="S327" s="103">
        <f t="shared" si="125"/>
        <v>0.07954573422392212</v>
      </c>
      <c r="T327" s="104"/>
      <c r="U327" s="15">
        <v>-17316.86</v>
      </c>
      <c r="V327" s="15">
        <v>124125.02</v>
      </c>
      <c r="W327" s="90">
        <f t="shared" si="126"/>
        <v>-141441.88</v>
      </c>
      <c r="X327" s="103">
        <f t="shared" si="127"/>
        <v>-1.1395114377423665</v>
      </c>
    </row>
    <row r="328" spans="1:24" s="14" customFormat="1" ht="12.75" hidden="1" outlineLevel="2">
      <c r="A328" s="14" t="s">
        <v>1077</v>
      </c>
      <c r="B328" s="14" t="s">
        <v>1078</v>
      </c>
      <c r="C328" s="54" t="s">
        <v>14</v>
      </c>
      <c r="D328" s="15"/>
      <c r="E328" s="15"/>
      <c r="F328" s="15">
        <v>18566.95</v>
      </c>
      <c r="G328" s="15">
        <v>15449.09</v>
      </c>
      <c r="H328" s="90">
        <f t="shared" si="120"/>
        <v>3117.8600000000006</v>
      </c>
      <c r="I328" s="103">
        <f t="shared" si="121"/>
        <v>0.20181512309139246</v>
      </c>
      <c r="J328" s="104"/>
      <c r="K328" s="15">
        <v>200575.06</v>
      </c>
      <c r="L328" s="15">
        <v>184544.85</v>
      </c>
      <c r="M328" s="90">
        <f t="shared" si="122"/>
        <v>16030.209999999992</v>
      </c>
      <c r="N328" s="103">
        <f t="shared" si="123"/>
        <v>0.08686349144936849</v>
      </c>
      <c r="O328" s="104"/>
      <c r="P328" s="15">
        <v>55762.23</v>
      </c>
      <c r="Q328" s="15">
        <v>45469.28</v>
      </c>
      <c r="R328" s="90">
        <f t="shared" si="124"/>
        <v>10292.950000000004</v>
      </c>
      <c r="S328" s="103">
        <f t="shared" si="125"/>
        <v>0.22637151940826872</v>
      </c>
      <c r="T328" s="104"/>
      <c r="U328" s="15">
        <v>200575.06</v>
      </c>
      <c r="V328" s="15">
        <v>184544.85</v>
      </c>
      <c r="W328" s="90">
        <f t="shared" si="126"/>
        <v>16030.209999999992</v>
      </c>
      <c r="X328" s="103">
        <f t="shared" si="127"/>
        <v>0.08686349144936849</v>
      </c>
    </row>
    <row r="329" spans="1:24" s="14" customFormat="1" ht="12.75" hidden="1" outlineLevel="2">
      <c r="A329" s="14" t="s">
        <v>1079</v>
      </c>
      <c r="B329" s="14" t="s">
        <v>1080</v>
      </c>
      <c r="C329" s="54" t="s">
        <v>15</v>
      </c>
      <c r="D329" s="15"/>
      <c r="E329" s="15"/>
      <c r="F329" s="15">
        <v>0.68</v>
      </c>
      <c r="G329" s="15">
        <v>-0.23</v>
      </c>
      <c r="H329" s="90">
        <f t="shared" si="120"/>
        <v>0.91</v>
      </c>
      <c r="I329" s="103">
        <f t="shared" si="121"/>
        <v>3.9565217391304346</v>
      </c>
      <c r="J329" s="104"/>
      <c r="K329" s="15">
        <v>-7.66</v>
      </c>
      <c r="L329" s="15">
        <v>4.36</v>
      </c>
      <c r="M329" s="90">
        <f t="shared" si="122"/>
        <v>-12.02</v>
      </c>
      <c r="N329" s="103">
        <f t="shared" si="123"/>
        <v>-2.756880733944954</v>
      </c>
      <c r="O329" s="104"/>
      <c r="P329" s="15">
        <v>-33.58</v>
      </c>
      <c r="Q329" s="15">
        <v>-31.94</v>
      </c>
      <c r="R329" s="90">
        <f t="shared" si="124"/>
        <v>-1.639999999999997</v>
      </c>
      <c r="S329" s="103">
        <f t="shared" si="125"/>
        <v>-0.051346274264245366</v>
      </c>
      <c r="T329" s="104"/>
      <c r="U329" s="15">
        <v>-7.66</v>
      </c>
      <c r="V329" s="15">
        <v>4.36</v>
      </c>
      <c r="W329" s="90">
        <f t="shared" si="126"/>
        <v>-12.02</v>
      </c>
      <c r="X329" s="103">
        <f t="shared" si="127"/>
        <v>-2.756880733944954</v>
      </c>
    </row>
    <row r="330" spans="1:24" s="14" customFormat="1" ht="12.75" hidden="1" outlineLevel="2">
      <c r="A330" s="14" t="s">
        <v>1081</v>
      </c>
      <c r="B330" s="14" t="s">
        <v>1082</v>
      </c>
      <c r="C330" s="54" t="s">
        <v>16</v>
      </c>
      <c r="D330" s="15"/>
      <c r="E330" s="15"/>
      <c r="F330" s="15">
        <v>18.21</v>
      </c>
      <c r="G330" s="15">
        <v>-189.99</v>
      </c>
      <c r="H330" s="90">
        <f t="shared" si="120"/>
        <v>208.20000000000002</v>
      </c>
      <c r="I330" s="103">
        <f t="shared" si="121"/>
        <v>1.0958471498499922</v>
      </c>
      <c r="J330" s="104"/>
      <c r="K330" s="15">
        <v>-4.66</v>
      </c>
      <c r="L330" s="15">
        <v>57.050000000000004</v>
      </c>
      <c r="M330" s="90">
        <f t="shared" si="122"/>
        <v>-61.71000000000001</v>
      </c>
      <c r="N330" s="103">
        <f t="shared" si="123"/>
        <v>-1.0816827344434707</v>
      </c>
      <c r="O330" s="104"/>
      <c r="P330" s="15">
        <v>5.8500000000000005</v>
      </c>
      <c r="Q330" s="15">
        <v>-183.28</v>
      </c>
      <c r="R330" s="90">
        <f t="shared" si="124"/>
        <v>189.13</v>
      </c>
      <c r="S330" s="103">
        <f t="shared" si="125"/>
        <v>1.0319183762549105</v>
      </c>
      <c r="T330" s="104"/>
      <c r="U330" s="15">
        <v>-4.66</v>
      </c>
      <c r="V330" s="15">
        <v>57.050000000000004</v>
      </c>
      <c r="W330" s="90">
        <f t="shared" si="126"/>
        <v>-61.71000000000001</v>
      </c>
      <c r="X330" s="103">
        <f t="shared" si="127"/>
        <v>-1.0816827344434707</v>
      </c>
    </row>
    <row r="331" spans="1:24" s="14" customFormat="1" ht="12.75" hidden="1" outlineLevel="2">
      <c r="A331" s="14" t="s">
        <v>1083</v>
      </c>
      <c r="B331" s="14" t="s">
        <v>1084</v>
      </c>
      <c r="C331" s="54" t="s">
        <v>17</v>
      </c>
      <c r="D331" s="15"/>
      <c r="E331" s="15"/>
      <c r="F331" s="15">
        <v>-1174</v>
      </c>
      <c r="G331" s="15">
        <v>389.72</v>
      </c>
      <c r="H331" s="90">
        <f t="shared" si="120"/>
        <v>-1563.72</v>
      </c>
      <c r="I331" s="103">
        <f t="shared" si="121"/>
        <v>-4.012419172739403</v>
      </c>
      <c r="J331" s="104"/>
      <c r="K331" s="15">
        <v>88270.33</v>
      </c>
      <c r="L331" s="15">
        <v>-557.79</v>
      </c>
      <c r="M331" s="90">
        <f t="shared" si="122"/>
        <v>88828.12</v>
      </c>
      <c r="N331" s="103" t="str">
        <f t="shared" si="123"/>
        <v>N.M.</v>
      </c>
      <c r="O331" s="104"/>
      <c r="P331" s="15">
        <v>2914.7200000000003</v>
      </c>
      <c r="Q331" s="15">
        <v>627.73</v>
      </c>
      <c r="R331" s="90">
        <f t="shared" si="124"/>
        <v>2286.9900000000002</v>
      </c>
      <c r="S331" s="103">
        <f t="shared" si="125"/>
        <v>3.643270195784812</v>
      </c>
      <c r="T331" s="104"/>
      <c r="U331" s="15">
        <v>88270.33</v>
      </c>
      <c r="V331" s="15">
        <v>-557.79</v>
      </c>
      <c r="W331" s="90">
        <f t="shared" si="126"/>
        <v>88828.12</v>
      </c>
      <c r="X331" s="103" t="str">
        <f t="shared" si="127"/>
        <v>N.M.</v>
      </c>
    </row>
    <row r="332" spans="1:24" s="14" customFormat="1" ht="12.75" hidden="1" outlineLevel="2">
      <c r="A332" s="14" t="s">
        <v>1085</v>
      </c>
      <c r="B332" s="14" t="s">
        <v>1086</v>
      </c>
      <c r="C332" s="54" t="s">
        <v>18</v>
      </c>
      <c r="D332" s="15"/>
      <c r="E332" s="15"/>
      <c r="F332" s="15">
        <v>2173.6</v>
      </c>
      <c r="G332" s="15">
        <v>251795</v>
      </c>
      <c r="H332" s="90">
        <f t="shared" si="120"/>
        <v>-249621.4</v>
      </c>
      <c r="I332" s="103">
        <f t="shared" si="121"/>
        <v>-0.9913675807700709</v>
      </c>
      <c r="J332" s="104"/>
      <c r="K332" s="15">
        <v>-217968.76</v>
      </c>
      <c r="L332" s="15">
        <v>272547.03</v>
      </c>
      <c r="M332" s="90">
        <f t="shared" si="122"/>
        <v>-490515.79000000004</v>
      </c>
      <c r="N332" s="103">
        <f t="shared" si="123"/>
        <v>-1.7997473316807011</v>
      </c>
      <c r="O332" s="104"/>
      <c r="P332" s="15">
        <v>12710.880000000001</v>
      </c>
      <c r="Q332" s="15">
        <v>253539.92</v>
      </c>
      <c r="R332" s="90">
        <f t="shared" si="124"/>
        <v>-240829.04</v>
      </c>
      <c r="S332" s="103">
        <f t="shared" si="125"/>
        <v>-0.9498663563512996</v>
      </c>
      <c r="T332" s="104"/>
      <c r="U332" s="15">
        <v>-217968.76</v>
      </c>
      <c r="V332" s="15">
        <v>272547.03</v>
      </c>
      <c r="W332" s="90">
        <f t="shared" si="126"/>
        <v>-490515.79000000004</v>
      </c>
      <c r="X332" s="103">
        <f t="shared" si="127"/>
        <v>-1.7997473316807011</v>
      </c>
    </row>
    <row r="333" spans="1:24" s="14" customFormat="1" ht="12.75" hidden="1" outlineLevel="2">
      <c r="A333" s="14" t="s">
        <v>1087</v>
      </c>
      <c r="B333" s="14" t="s">
        <v>1088</v>
      </c>
      <c r="C333" s="54" t="s">
        <v>19</v>
      </c>
      <c r="D333" s="15"/>
      <c r="E333" s="15"/>
      <c r="F333" s="15">
        <v>295.03000000000003</v>
      </c>
      <c r="G333" s="15">
        <v>0</v>
      </c>
      <c r="H333" s="90">
        <f t="shared" si="120"/>
        <v>295.03000000000003</v>
      </c>
      <c r="I333" s="103" t="str">
        <f t="shared" si="121"/>
        <v>N.M.</v>
      </c>
      <c r="J333" s="104"/>
      <c r="K333" s="15">
        <v>295.03000000000003</v>
      </c>
      <c r="L333" s="15">
        <v>1500</v>
      </c>
      <c r="M333" s="90">
        <f t="shared" si="122"/>
        <v>-1204.97</v>
      </c>
      <c r="N333" s="103">
        <f t="shared" si="123"/>
        <v>-0.8033133333333333</v>
      </c>
      <c r="O333" s="104"/>
      <c r="P333" s="15">
        <v>295.03000000000003</v>
      </c>
      <c r="Q333" s="15">
        <v>0</v>
      </c>
      <c r="R333" s="90">
        <f t="shared" si="124"/>
        <v>295.03000000000003</v>
      </c>
      <c r="S333" s="103" t="str">
        <f t="shared" si="125"/>
        <v>N.M.</v>
      </c>
      <c r="T333" s="104"/>
      <c r="U333" s="15">
        <v>295.03000000000003</v>
      </c>
      <c r="V333" s="15">
        <v>1500</v>
      </c>
      <c r="W333" s="90">
        <f t="shared" si="126"/>
        <v>-1204.97</v>
      </c>
      <c r="X333" s="103">
        <f t="shared" si="127"/>
        <v>-0.8033133333333333</v>
      </c>
    </row>
    <row r="334" spans="1:24" s="14" customFormat="1" ht="12.75" hidden="1" outlineLevel="2">
      <c r="A334" s="14" t="s">
        <v>1089</v>
      </c>
      <c r="B334" s="14" t="s">
        <v>1090</v>
      </c>
      <c r="C334" s="54" t="s">
        <v>20</v>
      </c>
      <c r="D334" s="15"/>
      <c r="E334" s="15"/>
      <c r="F334" s="15">
        <v>0</v>
      </c>
      <c r="G334" s="15">
        <v>0</v>
      </c>
      <c r="H334" s="90">
        <f t="shared" si="120"/>
        <v>0</v>
      </c>
      <c r="I334" s="103">
        <f t="shared" si="121"/>
        <v>0</v>
      </c>
      <c r="J334" s="104"/>
      <c r="K334" s="15">
        <v>0.08</v>
      </c>
      <c r="L334" s="15">
        <v>0</v>
      </c>
      <c r="M334" s="90">
        <f t="shared" si="122"/>
        <v>0.08</v>
      </c>
      <c r="N334" s="103" t="str">
        <f t="shared" si="123"/>
        <v>N.M.</v>
      </c>
      <c r="O334" s="104"/>
      <c r="P334" s="15">
        <v>0</v>
      </c>
      <c r="Q334" s="15">
        <v>0</v>
      </c>
      <c r="R334" s="90">
        <f t="shared" si="124"/>
        <v>0</v>
      </c>
      <c r="S334" s="103">
        <f t="shared" si="125"/>
        <v>0</v>
      </c>
      <c r="T334" s="104"/>
      <c r="U334" s="15">
        <v>0.08</v>
      </c>
      <c r="V334" s="15">
        <v>0</v>
      </c>
      <c r="W334" s="90">
        <f t="shared" si="126"/>
        <v>0.08</v>
      </c>
      <c r="X334" s="103" t="str">
        <f t="shared" si="127"/>
        <v>N.M.</v>
      </c>
    </row>
    <row r="335" spans="1:24" s="14" customFormat="1" ht="12.75" hidden="1" outlineLevel="2">
      <c r="A335" s="14" t="s">
        <v>1091</v>
      </c>
      <c r="B335" s="14" t="s">
        <v>1092</v>
      </c>
      <c r="C335" s="54" t="s">
        <v>21</v>
      </c>
      <c r="D335" s="15"/>
      <c r="E335" s="15"/>
      <c r="F335" s="15">
        <v>0</v>
      </c>
      <c r="G335" s="15">
        <v>0</v>
      </c>
      <c r="H335" s="90">
        <f t="shared" si="120"/>
        <v>0</v>
      </c>
      <c r="I335" s="103">
        <f t="shared" si="121"/>
        <v>0</v>
      </c>
      <c r="J335" s="104"/>
      <c r="K335" s="15">
        <v>0</v>
      </c>
      <c r="L335" s="15">
        <v>561.79</v>
      </c>
      <c r="M335" s="90">
        <f t="shared" si="122"/>
        <v>-561.79</v>
      </c>
      <c r="N335" s="103" t="str">
        <f t="shared" si="123"/>
        <v>N.M.</v>
      </c>
      <c r="O335" s="104"/>
      <c r="P335" s="15">
        <v>0</v>
      </c>
      <c r="Q335" s="15">
        <v>0</v>
      </c>
      <c r="R335" s="90">
        <f t="shared" si="124"/>
        <v>0</v>
      </c>
      <c r="S335" s="103">
        <f t="shared" si="125"/>
        <v>0</v>
      </c>
      <c r="T335" s="104"/>
      <c r="U335" s="15">
        <v>0</v>
      </c>
      <c r="V335" s="15">
        <v>561.79</v>
      </c>
      <c r="W335" s="90">
        <f t="shared" si="126"/>
        <v>-561.79</v>
      </c>
      <c r="X335" s="103" t="str">
        <f t="shared" si="127"/>
        <v>N.M.</v>
      </c>
    </row>
    <row r="336" spans="1:24" s="14" customFormat="1" ht="12.75" hidden="1" outlineLevel="2">
      <c r="A336" s="14" t="s">
        <v>1093</v>
      </c>
      <c r="B336" s="14" t="s">
        <v>1094</v>
      </c>
      <c r="C336" s="54" t="s">
        <v>22</v>
      </c>
      <c r="D336" s="15"/>
      <c r="E336" s="15"/>
      <c r="F336" s="15">
        <v>0</v>
      </c>
      <c r="G336" s="15">
        <v>0</v>
      </c>
      <c r="H336" s="90">
        <f t="shared" si="120"/>
        <v>0</v>
      </c>
      <c r="I336" s="103">
        <f t="shared" si="121"/>
        <v>0</v>
      </c>
      <c r="J336" s="104"/>
      <c r="K336" s="15">
        <v>415.88</v>
      </c>
      <c r="L336" s="15">
        <v>522.45</v>
      </c>
      <c r="M336" s="90">
        <f t="shared" si="122"/>
        <v>-106.57000000000005</v>
      </c>
      <c r="N336" s="103">
        <f t="shared" si="123"/>
        <v>-0.20398124222413636</v>
      </c>
      <c r="O336" s="104"/>
      <c r="P336" s="15">
        <v>0</v>
      </c>
      <c r="Q336" s="15">
        <v>4.99</v>
      </c>
      <c r="R336" s="90">
        <f t="shared" si="124"/>
        <v>-4.99</v>
      </c>
      <c r="S336" s="103" t="str">
        <f t="shared" si="125"/>
        <v>N.M.</v>
      </c>
      <c r="T336" s="104"/>
      <c r="U336" s="15">
        <v>415.88</v>
      </c>
      <c r="V336" s="15">
        <v>522.45</v>
      </c>
      <c r="W336" s="90">
        <f t="shared" si="126"/>
        <v>-106.57000000000005</v>
      </c>
      <c r="X336" s="103">
        <f t="shared" si="127"/>
        <v>-0.20398124222413636</v>
      </c>
    </row>
    <row r="337" spans="1:24" s="14" customFormat="1" ht="12.75" hidden="1" outlineLevel="2">
      <c r="A337" s="14" t="s">
        <v>1095</v>
      </c>
      <c r="B337" s="14" t="s">
        <v>1096</v>
      </c>
      <c r="C337" s="54" t="s">
        <v>23</v>
      </c>
      <c r="D337" s="15"/>
      <c r="E337" s="15"/>
      <c r="F337" s="15">
        <v>60.300000000000004</v>
      </c>
      <c r="G337" s="15">
        <v>144.48</v>
      </c>
      <c r="H337" s="90">
        <f t="shared" si="120"/>
        <v>-84.17999999999998</v>
      </c>
      <c r="I337" s="103">
        <f t="shared" si="121"/>
        <v>-0.5826411960132889</v>
      </c>
      <c r="J337" s="104"/>
      <c r="K337" s="15">
        <v>773.6</v>
      </c>
      <c r="L337" s="15">
        <v>1125.59</v>
      </c>
      <c r="M337" s="90">
        <f t="shared" si="122"/>
        <v>-351.9899999999999</v>
      </c>
      <c r="N337" s="103">
        <f t="shared" si="123"/>
        <v>-0.3127159978322479</v>
      </c>
      <c r="O337" s="104"/>
      <c r="P337" s="15">
        <v>208.24</v>
      </c>
      <c r="Q337" s="15">
        <v>273.1</v>
      </c>
      <c r="R337" s="90">
        <f t="shared" si="124"/>
        <v>-64.86000000000001</v>
      </c>
      <c r="S337" s="103">
        <f t="shared" si="125"/>
        <v>-0.23749542292200662</v>
      </c>
      <c r="T337" s="104"/>
      <c r="U337" s="15">
        <v>773.6</v>
      </c>
      <c r="V337" s="15">
        <v>1125.59</v>
      </c>
      <c r="W337" s="90">
        <f t="shared" si="126"/>
        <v>-351.9899999999999</v>
      </c>
      <c r="X337" s="103">
        <f t="shared" si="127"/>
        <v>-0.3127159978322479</v>
      </c>
    </row>
    <row r="338" spans="1:24" s="14" customFormat="1" ht="12.75" hidden="1" outlineLevel="2">
      <c r="A338" s="14" t="s">
        <v>1097</v>
      </c>
      <c r="B338" s="14" t="s">
        <v>1098</v>
      </c>
      <c r="C338" s="54" t="s">
        <v>24</v>
      </c>
      <c r="D338" s="15"/>
      <c r="E338" s="15"/>
      <c r="F338" s="15">
        <v>0</v>
      </c>
      <c r="G338" s="15">
        <v>0</v>
      </c>
      <c r="H338" s="90">
        <f t="shared" si="120"/>
        <v>0</v>
      </c>
      <c r="I338" s="103">
        <f t="shared" si="121"/>
        <v>0</v>
      </c>
      <c r="J338" s="104"/>
      <c r="K338" s="15">
        <v>7.49</v>
      </c>
      <c r="L338" s="15">
        <v>10.88</v>
      </c>
      <c r="M338" s="90">
        <f t="shared" si="122"/>
        <v>-3.3900000000000006</v>
      </c>
      <c r="N338" s="103">
        <f t="shared" si="123"/>
        <v>-0.3115808823529412</v>
      </c>
      <c r="O338" s="104"/>
      <c r="P338" s="15">
        <v>0</v>
      </c>
      <c r="Q338" s="15">
        <v>8.91</v>
      </c>
      <c r="R338" s="90">
        <f t="shared" si="124"/>
        <v>-8.91</v>
      </c>
      <c r="S338" s="103" t="str">
        <f t="shared" si="125"/>
        <v>N.M.</v>
      </c>
      <c r="T338" s="104"/>
      <c r="U338" s="15">
        <v>7.49</v>
      </c>
      <c r="V338" s="15">
        <v>10.88</v>
      </c>
      <c r="W338" s="90">
        <f t="shared" si="126"/>
        <v>-3.3900000000000006</v>
      </c>
      <c r="X338" s="103">
        <f t="shared" si="127"/>
        <v>-0.3115808823529412</v>
      </c>
    </row>
    <row r="339" spans="1:24" s="14" customFormat="1" ht="12.75" hidden="1" outlineLevel="2">
      <c r="A339" s="14" t="s">
        <v>1099</v>
      </c>
      <c r="B339" s="14" t="s">
        <v>1100</v>
      </c>
      <c r="C339" s="54" t="s">
        <v>25</v>
      </c>
      <c r="D339" s="15"/>
      <c r="E339" s="15"/>
      <c r="F339" s="15">
        <v>6779.72</v>
      </c>
      <c r="G339" s="15">
        <v>10573.92</v>
      </c>
      <c r="H339" s="90">
        <f t="shared" si="120"/>
        <v>-3794.2</v>
      </c>
      <c r="I339" s="103">
        <f t="shared" si="121"/>
        <v>-0.35882624419326037</v>
      </c>
      <c r="J339" s="104"/>
      <c r="K339" s="15">
        <v>25427.37</v>
      </c>
      <c r="L339" s="15">
        <v>32805.31</v>
      </c>
      <c r="M339" s="90">
        <f t="shared" si="122"/>
        <v>-7377.939999999999</v>
      </c>
      <c r="N339" s="103">
        <f t="shared" si="123"/>
        <v>-0.2249007858788714</v>
      </c>
      <c r="O339" s="104"/>
      <c r="P339" s="15">
        <v>7866.67</v>
      </c>
      <c r="Q339" s="15">
        <v>11248.2</v>
      </c>
      <c r="R339" s="90">
        <f t="shared" si="124"/>
        <v>-3381.5300000000007</v>
      </c>
      <c r="S339" s="103">
        <f t="shared" si="125"/>
        <v>-0.3006285450116463</v>
      </c>
      <c r="T339" s="104"/>
      <c r="U339" s="15">
        <v>25427.37</v>
      </c>
      <c r="V339" s="15">
        <v>32805.31</v>
      </c>
      <c r="W339" s="90">
        <f t="shared" si="126"/>
        <v>-7377.939999999999</v>
      </c>
      <c r="X339" s="103">
        <f t="shared" si="127"/>
        <v>-0.2249007858788714</v>
      </c>
    </row>
    <row r="340" spans="1:24" s="14" customFormat="1" ht="12.75" hidden="1" outlineLevel="2">
      <c r="A340" s="14" t="s">
        <v>1101</v>
      </c>
      <c r="B340" s="14" t="s">
        <v>1102</v>
      </c>
      <c r="C340" s="54" t="s">
        <v>26</v>
      </c>
      <c r="D340" s="15"/>
      <c r="E340" s="15"/>
      <c r="F340" s="15">
        <v>0</v>
      </c>
      <c r="G340" s="15">
        <v>0</v>
      </c>
      <c r="H340" s="90">
        <f t="shared" si="120"/>
        <v>0</v>
      </c>
      <c r="I340" s="103">
        <f t="shared" si="121"/>
        <v>0</v>
      </c>
      <c r="J340" s="104"/>
      <c r="K340" s="15">
        <v>0</v>
      </c>
      <c r="L340" s="15">
        <v>23151.09</v>
      </c>
      <c r="M340" s="90">
        <f t="shared" si="122"/>
        <v>-23151.09</v>
      </c>
      <c r="N340" s="103" t="str">
        <f t="shared" si="123"/>
        <v>N.M.</v>
      </c>
      <c r="O340" s="104"/>
      <c r="P340" s="15">
        <v>0</v>
      </c>
      <c r="Q340" s="15">
        <v>0</v>
      </c>
      <c r="R340" s="90">
        <f t="shared" si="124"/>
        <v>0</v>
      </c>
      <c r="S340" s="103">
        <f t="shared" si="125"/>
        <v>0</v>
      </c>
      <c r="T340" s="104"/>
      <c r="U340" s="15">
        <v>0</v>
      </c>
      <c r="V340" s="15">
        <v>23151.09</v>
      </c>
      <c r="W340" s="90">
        <f t="shared" si="126"/>
        <v>-23151.09</v>
      </c>
      <c r="X340" s="103" t="str">
        <f t="shared" si="127"/>
        <v>N.M.</v>
      </c>
    </row>
    <row r="341" spans="1:24" s="14" customFormat="1" ht="12.75" hidden="1" outlineLevel="2">
      <c r="A341" s="14" t="s">
        <v>1103</v>
      </c>
      <c r="B341" s="14" t="s">
        <v>1104</v>
      </c>
      <c r="C341" s="54" t="s">
        <v>27</v>
      </c>
      <c r="D341" s="15"/>
      <c r="E341" s="15"/>
      <c r="F341" s="15">
        <v>0</v>
      </c>
      <c r="G341" s="15">
        <v>0</v>
      </c>
      <c r="H341" s="90">
        <f t="shared" si="120"/>
        <v>0</v>
      </c>
      <c r="I341" s="103">
        <f t="shared" si="121"/>
        <v>0</v>
      </c>
      <c r="J341" s="104"/>
      <c r="K341" s="15">
        <v>29.35</v>
      </c>
      <c r="L341" s="15">
        <v>50.29</v>
      </c>
      <c r="M341" s="90">
        <f t="shared" si="122"/>
        <v>-20.939999999999998</v>
      </c>
      <c r="N341" s="103">
        <f t="shared" si="123"/>
        <v>-0.4163849671902962</v>
      </c>
      <c r="O341" s="104"/>
      <c r="P341" s="15">
        <v>0</v>
      </c>
      <c r="Q341" s="15">
        <v>6.5</v>
      </c>
      <c r="R341" s="90">
        <f t="shared" si="124"/>
        <v>-6.5</v>
      </c>
      <c r="S341" s="103" t="str">
        <f t="shared" si="125"/>
        <v>N.M.</v>
      </c>
      <c r="T341" s="104"/>
      <c r="U341" s="15">
        <v>29.35</v>
      </c>
      <c r="V341" s="15">
        <v>50.29</v>
      </c>
      <c r="W341" s="90">
        <f t="shared" si="126"/>
        <v>-20.939999999999998</v>
      </c>
      <c r="X341" s="103">
        <f t="shared" si="127"/>
        <v>-0.4163849671902962</v>
      </c>
    </row>
    <row r="342" spans="1:24" s="14" customFormat="1" ht="12.75" hidden="1" outlineLevel="2">
      <c r="A342" s="14" t="s">
        <v>1105</v>
      </c>
      <c r="B342" s="14" t="s">
        <v>1106</v>
      </c>
      <c r="C342" s="54" t="s">
        <v>28</v>
      </c>
      <c r="D342" s="15"/>
      <c r="E342" s="15"/>
      <c r="F342" s="15">
        <v>6093.05</v>
      </c>
      <c r="G342" s="15">
        <v>10416.92</v>
      </c>
      <c r="H342" s="90">
        <f t="shared" si="120"/>
        <v>-4323.87</v>
      </c>
      <c r="I342" s="103">
        <f t="shared" si="121"/>
        <v>-0.4150814252197386</v>
      </c>
      <c r="J342" s="104"/>
      <c r="K342" s="15">
        <v>50580.5</v>
      </c>
      <c r="L342" s="15">
        <v>66630.4</v>
      </c>
      <c r="M342" s="90">
        <f t="shared" si="122"/>
        <v>-16049.899999999994</v>
      </c>
      <c r="N342" s="103">
        <f t="shared" si="123"/>
        <v>-0.24087953846892704</v>
      </c>
      <c r="O342" s="104"/>
      <c r="P342" s="15">
        <v>11555.37</v>
      </c>
      <c r="Q342" s="15">
        <v>16902.31</v>
      </c>
      <c r="R342" s="90">
        <f t="shared" si="124"/>
        <v>-5346.9400000000005</v>
      </c>
      <c r="S342" s="103">
        <f t="shared" si="125"/>
        <v>-0.31634374236420937</v>
      </c>
      <c r="T342" s="104"/>
      <c r="U342" s="15">
        <v>50580.5</v>
      </c>
      <c r="V342" s="15">
        <v>66630.4</v>
      </c>
      <c r="W342" s="90">
        <f t="shared" si="126"/>
        <v>-16049.899999999994</v>
      </c>
      <c r="X342" s="103">
        <f t="shared" si="127"/>
        <v>-0.24087953846892704</v>
      </c>
    </row>
    <row r="343" spans="1:24" s="14" customFormat="1" ht="12.75" hidden="1" outlineLevel="2">
      <c r="A343" s="14" t="s">
        <v>1107</v>
      </c>
      <c r="B343" s="14" t="s">
        <v>1108</v>
      </c>
      <c r="C343" s="54" t="s">
        <v>29</v>
      </c>
      <c r="D343" s="15"/>
      <c r="E343" s="15"/>
      <c r="F343" s="15">
        <v>145179.27</v>
      </c>
      <c r="G343" s="15">
        <v>33008.83</v>
      </c>
      <c r="H343" s="90">
        <f t="shared" si="120"/>
        <v>112170.43999999999</v>
      </c>
      <c r="I343" s="103">
        <f t="shared" si="121"/>
        <v>3.3981949678313343</v>
      </c>
      <c r="J343" s="104"/>
      <c r="K343" s="15">
        <v>253563.14</v>
      </c>
      <c r="L343" s="15">
        <v>161478.79</v>
      </c>
      <c r="M343" s="90">
        <f t="shared" si="122"/>
        <v>92084.35</v>
      </c>
      <c r="N343" s="103">
        <f t="shared" si="123"/>
        <v>0.5702566262727136</v>
      </c>
      <c r="O343" s="104"/>
      <c r="P343" s="15">
        <v>149833.24</v>
      </c>
      <c r="Q343" s="15">
        <v>40206.12</v>
      </c>
      <c r="R343" s="90">
        <f t="shared" si="124"/>
        <v>109627.12</v>
      </c>
      <c r="S343" s="103">
        <f t="shared" si="125"/>
        <v>2.7266276875261775</v>
      </c>
      <c r="T343" s="104"/>
      <c r="U343" s="15">
        <v>253563.14</v>
      </c>
      <c r="V343" s="15">
        <v>161478.79</v>
      </c>
      <c r="W343" s="90">
        <f t="shared" si="126"/>
        <v>92084.35</v>
      </c>
      <c r="X343" s="103">
        <f t="shared" si="127"/>
        <v>0.5702566262727136</v>
      </c>
    </row>
    <row r="344" spans="1:24" s="14" customFormat="1" ht="12.75" hidden="1" outlineLevel="2">
      <c r="A344" s="14" t="s">
        <v>1109</v>
      </c>
      <c r="B344" s="14" t="s">
        <v>1110</v>
      </c>
      <c r="C344" s="54" t="s">
        <v>30</v>
      </c>
      <c r="D344" s="15"/>
      <c r="E344" s="15"/>
      <c r="F344" s="15">
        <v>-5906.442</v>
      </c>
      <c r="G344" s="15">
        <v>1792.23</v>
      </c>
      <c r="H344" s="90">
        <f t="shared" si="120"/>
        <v>-7698.6720000000005</v>
      </c>
      <c r="I344" s="103">
        <f t="shared" si="121"/>
        <v>-4.295582598215631</v>
      </c>
      <c r="J344" s="104"/>
      <c r="K344" s="15">
        <v>16380.936000000002</v>
      </c>
      <c r="L344" s="15">
        <v>28091.183</v>
      </c>
      <c r="M344" s="90">
        <f t="shared" si="122"/>
        <v>-11710.247</v>
      </c>
      <c r="N344" s="103">
        <f t="shared" si="123"/>
        <v>-0.4168655695276343</v>
      </c>
      <c r="O344" s="104"/>
      <c r="P344" s="15">
        <v>2103.257</v>
      </c>
      <c r="Q344" s="15">
        <v>10164.784</v>
      </c>
      <c r="R344" s="90">
        <f t="shared" si="124"/>
        <v>-8061.527</v>
      </c>
      <c r="S344" s="103">
        <f t="shared" si="125"/>
        <v>-0.7930839455122707</v>
      </c>
      <c r="T344" s="104"/>
      <c r="U344" s="15">
        <v>16380.936000000002</v>
      </c>
      <c r="V344" s="15">
        <v>28091.183</v>
      </c>
      <c r="W344" s="90">
        <f t="shared" si="126"/>
        <v>-11710.247</v>
      </c>
      <c r="X344" s="103">
        <f t="shared" si="127"/>
        <v>-0.4168655695276343</v>
      </c>
    </row>
    <row r="345" spans="1:24" s="14" customFormat="1" ht="12.75" hidden="1" outlineLevel="2">
      <c r="A345" s="14" t="s">
        <v>1111</v>
      </c>
      <c r="B345" s="14" t="s">
        <v>1112</v>
      </c>
      <c r="C345" s="54" t="s">
        <v>31</v>
      </c>
      <c r="D345" s="15"/>
      <c r="E345" s="15"/>
      <c r="F345" s="15">
        <v>635.69</v>
      </c>
      <c r="G345" s="15">
        <v>406.15000000000003</v>
      </c>
      <c r="H345" s="90">
        <f t="shared" si="120"/>
        <v>229.54000000000002</v>
      </c>
      <c r="I345" s="103">
        <f t="shared" si="121"/>
        <v>0.5651606549304444</v>
      </c>
      <c r="J345" s="104"/>
      <c r="K345" s="15">
        <v>15514.2</v>
      </c>
      <c r="L345" s="15">
        <v>4945.82</v>
      </c>
      <c r="M345" s="90">
        <f t="shared" si="122"/>
        <v>10568.380000000001</v>
      </c>
      <c r="N345" s="103">
        <f t="shared" si="123"/>
        <v>2.1368306974374325</v>
      </c>
      <c r="O345" s="104"/>
      <c r="P345" s="15">
        <v>3915.1800000000003</v>
      </c>
      <c r="Q345" s="15">
        <v>1586.31</v>
      </c>
      <c r="R345" s="90">
        <f t="shared" si="124"/>
        <v>2328.8700000000003</v>
      </c>
      <c r="S345" s="103">
        <f t="shared" si="125"/>
        <v>1.4681052253342666</v>
      </c>
      <c r="T345" s="104"/>
      <c r="U345" s="15">
        <v>15514.2</v>
      </c>
      <c r="V345" s="15">
        <v>4945.82</v>
      </c>
      <c r="W345" s="90">
        <f t="shared" si="126"/>
        <v>10568.380000000001</v>
      </c>
      <c r="X345" s="103">
        <f t="shared" si="127"/>
        <v>2.1368306974374325</v>
      </c>
    </row>
    <row r="346" spans="1:24" s="14" customFormat="1" ht="12.75" hidden="1" outlineLevel="2">
      <c r="A346" s="14" t="s">
        <v>1113</v>
      </c>
      <c r="B346" s="14" t="s">
        <v>1114</v>
      </c>
      <c r="C346" s="54" t="s">
        <v>32</v>
      </c>
      <c r="D346" s="15"/>
      <c r="E346" s="15"/>
      <c r="F346" s="15">
        <v>18433.65</v>
      </c>
      <c r="G346" s="15">
        <v>5064.61</v>
      </c>
      <c r="H346" s="90">
        <f t="shared" si="120"/>
        <v>13369.04</v>
      </c>
      <c r="I346" s="103">
        <f t="shared" si="121"/>
        <v>2.6396978247091094</v>
      </c>
      <c r="J346" s="104"/>
      <c r="K346" s="15">
        <v>193172.63</v>
      </c>
      <c r="L346" s="15">
        <v>313101.834</v>
      </c>
      <c r="M346" s="90">
        <f t="shared" si="122"/>
        <v>-119929.20399999997</v>
      </c>
      <c r="N346" s="103">
        <f t="shared" si="123"/>
        <v>-0.38303577614942996</v>
      </c>
      <c r="O346" s="104"/>
      <c r="P346" s="15">
        <v>27833.61</v>
      </c>
      <c r="Q346" s="15">
        <v>19218.18</v>
      </c>
      <c r="R346" s="90">
        <f t="shared" si="124"/>
        <v>8615.43</v>
      </c>
      <c r="S346" s="103">
        <f t="shared" si="125"/>
        <v>0.4482958323837117</v>
      </c>
      <c r="T346" s="104"/>
      <c r="U346" s="15">
        <v>193172.63</v>
      </c>
      <c r="V346" s="15">
        <v>313101.834</v>
      </c>
      <c r="W346" s="90">
        <f t="shared" si="126"/>
        <v>-119929.20399999997</v>
      </c>
      <c r="X346" s="103">
        <f t="shared" si="127"/>
        <v>-0.38303577614942996</v>
      </c>
    </row>
    <row r="347" spans="1:24" s="14" customFormat="1" ht="12.75" hidden="1" outlineLevel="2">
      <c r="A347" s="14" t="s">
        <v>1115</v>
      </c>
      <c r="B347" s="14" t="s">
        <v>1116</v>
      </c>
      <c r="C347" s="54" t="s">
        <v>33</v>
      </c>
      <c r="D347" s="15"/>
      <c r="E347" s="15"/>
      <c r="F347" s="15">
        <v>0</v>
      </c>
      <c r="G347" s="15">
        <v>0</v>
      </c>
      <c r="H347" s="90">
        <f t="shared" si="120"/>
        <v>0</v>
      </c>
      <c r="I347" s="103">
        <f t="shared" si="121"/>
        <v>0</v>
      </c>
      <c r="J347" s="104"/>
      <c r="K347" s="15">
        <v>6280</v>
      </c>
      <c r="L347" s="15">
        <v>1679.25</v>
      </c>
      <c r="M347" s="90">
        <f t="shared" si="122"/>
        <v>4600.75</v>
      </c>
      <c r="N347" s="103">
        <f t="shared" si="123"/>
        <v>2.739764775941641</v>
      </c>
      <c r="O347" s="104"/>
      <c r="P347" s="15">
        <v>2980</v>
      </c>
      <c r="Q347" s="15">
        <v>0</v>
      </c>
      <c r="R347" s="90">
        <f t="shared" si="124"/>
        <v>2980</v>
      </c>
      <c r="S347" s="103" t="str">
        <f t="shared" si="125"/>
        <v>N.M.</v>
      </c>
      <c r="T347" s="104"/>
      <c r="U347" s="15">
        <v>6280</v>
      </c>
      <c r="V347" s="15">
        <v>1679.25</v>
      </c>
      <c r="W347" s="90">
        <f t="shared" si="126"/>
        <v>4600.75</v>
      </c>
      <c r="X347" s="103">
        <f t="shared" si="127"/>
        <v>2.739764775941641</v>
      </c>
    </row>
    <row r="348" spans="1:24" s="14" customFormat="1" ht="12.75" hidden="1" outlineLevel="2">
      <c r="A348" s="14" t="s">
        <v>1117</v>
      </c>
      <c r="B348" s="14" t="s">
        <v>1118</v>
      </c>
      <c r="C348" s="54" t="s">
        <v>34</v>
      </c>
      <c r="D348" s="15"/>
      <c r="E348" s="15"/>
      <c r="F348" s="15">
        <v>7748.110000000001</v>
      </c>
      <c r="G348" s="15">
        <v>7748.110000000001</v>
      </c>
      <c r="H348" s="90">
        <f t="shared" si="120"/>
        <v>0</v>
      </c>
      <c r="I348" s="103">
        <f t="shared" si="121"/>
        <v>0</v>
      </c>
      <c r="J348" s="104"/>
      <c r="K348" s="15">
        <v>90384.27</v>
      </c>
      <c r="L348" s="15">
        <v>92977.40000000001</v>
      </c>
      <c r="M348" s="90">
        <f t="shared" si="122"/>
        <v>-2593.1300000000047</v>
      </c>
      <c r="N348" s="103">
        <f t="shared" si="123"/>
        <v>-0.02788989582414656</v>
      </c>
      <c r="O348" s="104"/>
      <c r="P348" s="15">
        <v>28944.350000000002</v>
      </c>
      <c r="Q348" s="15">
        <v>23244.350000000002</v>
      </c>
      <c r="R348" s="90">
        <f t="shared" si="124"/>
        <v>5700</v>
      </c>
      <c r="S348" s="103">
        <f t="shared" si="125"/>
        <v>0.24522088163360126</v>
      </c>
      <c r="T348" s="104"/>
      <c r="U348" s="15">
        <v>90384.27</v>
      </c>
      <c r="V348" s="15">
        <v>92977.40000000001</v>
      </c>
      <c r="W348" s="90">
        <f t="shared" si="126"/>
        <v>-2593.1300000000047</v>
      </c>
      <c r="X348" s="103">
        <f t="shared" si="127"/>
        <v>-0.02788989582414656</v>
      </c>
    </row>
    <row r="349" spans="1:24" s="14" customFormat="1" ht="12.75" hidden="1" outlineLevel="2">
      <c r="A349" s="14" t="s">
        <v>1119</v>
      </c>
      <c r="B349" s="14" t="s">
        <v>1120</v>
      </c>
      <c r="C349" s="54" t="s">
        <v>35</v>
      </c>
      <c r="D349" s="15"/>
      <c r="E349" s="15"/>
      <c r="F349" s="15">
        <v>5651.5</v>
      </c>
      <c r="G349" s="15">
        <v>18704.18</v>
      </c>
      <c r="H349" s="90">
        <f t="shared" si="120"/>
        <v>-13052.68</v>
      </c>
      <c r="I349" s="103">
        <f t="shared" si="121"/>
        <v>-0.6978482884574464</v>
      </c>
      <c r="J349" s="104"/>
      <c r="K349" s="15">
        <v>142304.6</v>
      </c>
      <c r="L349" s="15">
        <v>250458.29</v>
      </c>
      <c r="M349" s="90">
        <f t="shared" si="122"/>
        <v>-108153.69</v>
      </c>
      <c r="N349" s="103">
        <f t="shared" si="123"/>
        <v>-0.4318231590577417</v>
      </c>
      <c r="O349" s="104"/>
      <c r="P349" s="15">
        <v>17488.91</v>
      </c>
      <c r="Q349" s="15">
        <v>57385.35</v>
      </c>
      <c r="R349" s="90">
        <f t="shared" si="124"/>
        <v>-39896.44</v>
      </c>
      <c r="S349" s="103">
        <f t="shared" si="125"/>
        <v>-0.6952373733017225</v>
      </c>
      <c r="T349" s="104"/>
      <c r="U349" s="15">
        <v>142304.6</v>
      </c>
      <c r="V349" s="15">
        <v>250458.29</v>
      </c>
      <c r="W349" s="90">
        <f t="shared" si="126"/>
        <v>-108153.69</v>
      </c>
      <c r="X349" s="103">
        <f t="shared" si="127"/>
        <v>-0.4318231590577417</v>
      </c>
    </row>
    <row r="350" spans="1:24" s="13" customFormat="1" ht="12.75" collapsed="1">
      <c r="A350" s="13" t="s">
        <v>217</v>
      </c>
      <c r="B350" s="11"/>
      <c r="C350" s="56" t="s">
        <v>285</v>
      </c>
      <c r="D350" s="29"/>
      <c r="E350" s="29"/>
      <c r="F350" s="29">
        <v>9429505.012000004</v>
      </c>
      <c r="G350" s="29">
        <v>7423822.532</v>
      </c>
      <c r="H350" s="29">
        <f>+F350-G350</f>
        <v>2005682.4800000042</v>
      </c>
      <c r="I350" s="98">
        <f>IF(G350&lt;0,IF(H350=0,0,IF(OR(G350=0,F350=0),"N.M.",IF(ABS(H350/G350)&gt;=10,"N.M.",H350/(-G350)))),IF(H350=0,0,IF(OR(G350=0,F350=0),"N.M.",IF(ABS(H350/G350)&gt;=10,"N.M.",H350/G350))))</f>
        <v>0.27016843026010046</v>
      </c>
      <c r="J350" s="115"/>
      <c r="K350" s="29">
        <v>80471747.99599999</v>
      </c>
      <c r="L350" s="29">
        <v>56660455.65200004</v>
      </c>
      <c r="M350" s="29">
        <f>+K350-L350</f>
        <v>23811292.343999952</v>
      </c>
      <c r="N350" s="98">
        <f>IF(L350&lt;0,IF(M350=0,0,IF(OR(L350=0,K350=0),"N.M.",IF(ABS(M350/L350)&gt;=10,"N.M.",M350/(-L350)))),IF(M350=0,0,IF(OR(L350=0,K350=0),"N.M.",IF(ABS(M350/L350)&gt;=10,"N.M.",M350/L350))))</f>
        <v>0.4202453381286821</v>
      </c>
      <c r="O350" s="115"/>
      <c r="P350" s="29">
        <v>21188125.190000005</v>
      </c>
      <c r="Q350" s="29">
        <v>16585102.624000002</v>
      </c>
      <c r="R350" s="29">
        <f>+P350-Q350</f>
        <v>4603022.566000003</v>
      </c>
      <c r="S350" s="98">
        <f>IF(Q350&lt;0,IF(R350=0,0,IF(OR(Q350=0,P350=0),"N.M.",IF(ABS(R350/Q350)&gt;=10,"N.M.",R350/(-Q350)))),IF(R350=0,0,IF(OR(Q350=0,P350=0),"N.M.",IF(ABS(R350/Q350)&gt;=10,"N.M.",R350/Q350))))</f>
        <v>0.2775395890127959</v>
      </c>
      <c r="T350" s="115"/>
      <c r="U350" s="29">
        <v>80471747.99599999</v>
      </c>
      <c r="V350" s="29">
        <v>56660455.65200004</v>
      </c>
      <c r="W350" s="29">
        <f>+U350-V350</f>
        <v>23811292.343999952</v>
      </c>
      <c r="X350" s="98">
        <f>IF(V350&lt;0,IF(W350=0,0,IF(OR(V350=0,U350=0),"N.M.",IF(ABS(W350/V350)&gt;=10,"N.M.",W350/(-V350)))),IF(W350=0,0,IF(OR(V350=0,U350=0),"N.M.",IF(ABS(W350/V350)&gt;=10,"N.M.",W350/V350))))</f>
        <v>0.4202453381286821</v>
      </c>
    </row>
    <row r="351" spans="2:24" s="13" customFormat="1" ht="0.75" customHeight="1" hidden="1" outlineLevel="1">
      <c r="B351" s="11"/>
      <c r="C351" s="56"/>
      <c r="D351" s="29"/>
      <c r="E351" s="29"/>
      <c r="F351" s="29"/>
      <c r="G351" s="29"/>
      <c r="H351" s="29"/>
      <c r="I351" s="98"/>
      <c r="J351" s="115"/>
      <c r="K351" s="29"/>
      <c r="L351" s="29"/>
      <c r="M351" s="29"/>
      <c r="N351" s="98"/>
      <c r="O351" s="115"/>
      <c r="P351" s="29"/>
      <c r="Q351" s="29"/>
      <c r="R351" s="29"/>
      <c r="S351" s="98"/>
      <c r="T351" s="115"/>
      <c r="U351" s="29"/>
      <c r="V351" s="29"/>
      <c r="W351" s="29"/>
      <c r="X351" s="98"/>
    </row>
    <row r="352" spans="1:24" s="14" customFormat="1" ht="12.75" hidden="1" outlineLevel="2">
      <c r="A352" s="14" t="s">
        <v>1121</v>
      </c>
      <c r="B352" s="14" t="s">
        <v>1122</v>
      </c>
      <c r="C352" s="54" t="s">
        <v>36</v>
      </c>
      <c r="D352" s="15"/>
      <c r="E352" s="15"/>
      <c r="F352" s="15">
        <v>25832.5</v>
      </c>
      <c r="G352" s="15">
        <v>34954.57</v>
      </c>
      <c r="H352" s="90">
        <f aca="true" t="shared" si="128" ref="H352:H386">+F352-G352</f>
        <v>-9122.07</v>
      </c>
      <c r="I352" s="103">
        <f aca="true" t="shared" si="129" ref="I352:I386">IF(G352&lt;0,IF(H352=0,0,IF(OR(G352=0,F352=0),"N.M.",IF(ABS(H352/G352)&gt;=10,"N.M.",H352/(-G352)))),IF(H352=0,0,IF(OR(G352=0,F352=0),"N.M.",IF(ABS(H352/G352)&gt;=10,"N.M.",H352/G352))))</f>
        <v>-0.26096930959242237</v>
      </c>
      <c r="J352" s="104"/>
      <c r="K352" s="15">
        <v>436657.195</v>
      </c>
      <c r="L352" s="15">
        <v>455751.43</v>
      </c>
      <c r="M352" s="90">
        <f aca="true" t="shared" si="130" ref="M352:M386">+K352-L352</f>
        <v>-19094.234999999986</v>
      </c>
      <c r="N352" s="103">
        <f aca="true" t="shared" si="131" ref="N352:N386">IF(L352&lt;0,IF(M352=0,0,IF(OR(L352=0,K352=0),"N.M.",IF(ABS(M352/L352)&gt;=10,"N.M.",M352/(-L352)))),IF(M352=0,0,IF(OR(L352=0,K352=0),"N.M.",IF(ABS(M352/L352)&gt;=10,"N.M.",M352/L352))))</f>
        <v>-0.041896160369699745</v>
      </c>
      <c r="O352" s="104"/>
      <c r="P352" s="15">
        <v>92178.135</v>
      </c>
      <c r="Q352" s="15">
        <v>105905.25</v>
      </c>
      <c r="R352" s="90">
        <f aca="true" t="shared" si="132" ref="R352:R386">+P352-Q352</f>
        <v>-13727.115000000005</v>
      </c>
      <c r="S352" s="103">
        <f aca="true" t="shared" si="133" ref="S352:S386">IF(Q352&lt;0,IF(R352=0,0,IF(OR(Q352=0,P352=0),"N.M.",IF(ABS(R352/Q352)&gt;=10,"N.M.",R352/(-Q352)))),IF(R352=0,0,IF(OR(Q352=0,P352=0),"N.M.",IF(ABS(R352/Q352)&gt;=10,"N.M.",R352/Q352))))</f>
        <v>-0.12961694533557122</v>
      </c>
      <c r="T352" s="104"/>
      <c r="U352" s="15">
        <v>436657.195</v>
      </c>
      <c r="V352" s="15">
        <v>455751.43</v>
      </c>
      <c r="W352" s="90">
        <f aca="true" t="shared" si="134" ref="W352:W386">+U352-V352</f>
        <v>-19094.234999999986</v>
      </c>
      <c r="X352" s="103">
        <f aca="true" t="shared" si="135" ref="X352:X386">IF(V352&lt;0,IF(W352=0,0,IF(OR(V352=0,U352=0),"N.M.",IF(ABS(W352/V352)&gt;=10,"N.M.",W352/(-V352)))),IF(W352=0,0,IF(OR(V352=0,U352=0),"N.M.",IF(ABS(W352/V352)&gt;=10,"N.M.",W352/V352))))</f>
        <v>-0.041896160369699745</v>
      </c>
    </row>
    <row r="353" spans="1:24" s="14" customFormat="1" ht="12.75" hidden="1" outlineLevel="2">
      <c r="A353" s="14" t="s">
        <v>1123</v>
      </c>
      <c r="B353" s="14" t="s">
        <v>1124</v>
      </c>
      <c r="C353" s="54" t="s">
        <v>37</v>
      </c>
      <c r="D353" s="15"/>
      <c r="E353" s="15"/>
      <c r="F353" s="15">
        <v>118328.72</v>
      </c>
      <c r="G353" s="15">
        <v>303668.13</v>
      </c>
      <c r="H353" s="90">
        <f t="shared" si="128"/>
        <v>-185339.41</v>
      </c>
      <c r="I353" s="103">
        <f t="shared" si="129"/>
        <v>-0.6103354013475171</v>
      </c>
      <c r="J353" s="104"/>
      <c r="K353" s="15">
        <v>720206.841</v>
      </c>
      <c r="L353" s="15">
        <v>911930.46</v>
      </c>
      <c r="M353" s="90">
        <f t="shared" si="130"/>
        <v>-191723.61899999995</v>
      </c>
      <c r="N353" s="103">
        <f t="shared" si="131"/>
        <v>-0.2102392971937794</v>
      </c>
      <c r="O353" s="104"/>
      <c r="P353" s="15">
        <v>254492.291</v>
      </c>
      <c r="Q353" s="15">
        <v>566865.55</v>
      </c>
      <c r="R353" s="90">
        <f t="shared" si="132"/>
        <v>-312373.2590000001</v>
      </c>
      <c r="S353" s="103">
        <f t="shared" si="133"/>
        <v>-0.5510535240675678</v>
      </c>
      <c r="T353" s="104"/>
      <c r="U353" s="15">
        <v>720206.841</v>
      </c>
      <c r="V353" s="15">
        <v>911930.46</v>
      </c>
      <c r="W353" s="90">
        <f t="shared" si="134"/>
        <v>-191723.61899999995</v>
      </c>
      <c r="X353" s="103">
        <f t="shared" si="135"/>
        <v>-0.2102392971937794</v>
      </c>
    </row>
    <row r="354" spans="1:24" s="14" customFormat="1" ht="12.75" hidden="1" outlineLevel="2">
      <c r="A354" s="14" t="s">
        <v>1125</v>
      </c>
      <c r="B354" s="14" t="s">
        <v>1126</v>
      </c>
      <c r="C354" s="54" t="s">
        <v>38</v>
      </c>
      <c r="D354" s="15"/>
      <c r="E354" s="15"/>
      <c r="F354" s="15">
        <v>1649754.6600000001</v>
      </c>
      <c r="G354" s="15">
        <v>1381404.85</v>
      </c>
      <c r="H354" s="90">
        <f t="shared" si="128"/>
        <v>268349.81000000006</v>
      </c>
      <c r="I354" s="103">
        <f t="shared" si="129"/>
        <v>0.19425862736763957</v>
      </c>
      <c r="J354" s="104"/>
      <c r="K354" s="15">
        <v>10421344.153</v>
      </c>
      <c r="L354" s="15">
        <v>8057558.78</v>
      </c>
      <c r="M354" s="90">
        <f t="shared" si="130"/>
        <v>2363785.3730000006</v>
      </c>
      <c r="N354" s="103">
        <f t="shared" si="131"/>
        <v>0.2933624733669024</v>
      </c>
      <c r="O354" s="104"/>
      <c r="P354" s="15">
        <v>3007592.463</v>
      </c>
      <c r="Q354" s="15">
        <v>3055588.94</v>
      </c>
      <c r="R354" s="90">
        <f t="shared" si="132"/>
        <v>-47996.476999999955</v>
      </c>
      <c r="S354" s="103">
        <f t="shared" si="133"/>
        <v>-0.015707766307074</v>
      </c>
      <c r="T354" s="104"/>
      <c r="U354" s="15">
        <v>10421344.153</v>
      </c>
      <c r="V354" s="15">
        <v>8057558.78</v>
      </c>
      <c r="W354" s="90">
        <f t="shared" si="134"/>
        <v>2363785.3730000006</v>
      </c>
      <c r="X354" s="103">
        <f t="shared" si="135"/>
        <v>0.2933624733669024</v>
      </c>
    </row>
    <row r="355" spans="1:24" s="14" customFormat="1" ht="12.75" hidden="1" outlineLevel="2">
      <c r="A355" s="14" t="s">
        <v>1127</v>
      </c>
      <c r="B355" s="14" t="s">
        <v>1128</v>
      </c>
      <c r="C355" s="54" t="s">
        <v>39</v>
      </c>
      <c r="D355" s="15"/>
      <c r="E355" s="15"/>
      <c r="F355" s="15">
        <v>232354.29</v>
      </c>
      <c r="G355" s="15">
        <v>152600.2</v>
      </c>
      <c r="H355" s="90">
        <f t="shared" si="128"/>
        <v>79754.09</v>
      </c>
      <c r="I355" s="103">
        <f t="shared" si="129"/>
        <v>0.5226342429433251</v>
      </c>
      <c r="J355" s="104"/>
      <c r="K355" s="15">
        <v>5098686.425</v>
      </c>
      <c r="L355" s="15">
        <v>1890814.2000000002</v>
      </c>
      <c r="M355" s="90">
        <f t="shared" si="130"/>
        <v>3207872.2249999996</v>
      </c>
      <c r="N355" s="103">
        <f t="shared" si="131"/>
        <v>1.6965560259701875</v>
      </c>
      <c r="O355" s="104"/>
      <c r="P355" s="15">
        <v>1038890.995</v>
      </c>
      <c r="Q355" s="15">
        <v>383673.26</v>
      </c>
      <c r="R355" s="90">
        <f t="shared" si="132"/>
        <v>655217.735</v>
      </c>
      <c r="S355" s="103">
        <f t="shared" si="133"/>
        <v>1.70774928385679</v>
      </c>
      <c r="T355" s="104"/>
      <c r="U355" s="15">
        <v>5098686.425</v>
      </c>
      <c r="V355" s="15">
        <v>1890814.2000000002</v>
      </c>
      <c r="W355" s="90">
        <f t="shared" si="134"/>
        <v>3207872.2249999996</v>
      </c>
      <c r="X355" s="103">
        <f t="shared" si="135"/>
        <v>1.6965560259701875</v>
      </c>
    </row>
    <row r="356" spans="1:24" s="14" customFormat="1" ht="12.75" hidden="1" outlineLevel="2">
      <c r="A356" s="14" t="s">
        <v>1129</v>
      </c>
      <c r="B356" s="14" t="s">
        <v>1130</v>
      </c>
      <c r="C356" s="54" t="s">
        <v>40</v>
      </c>
      <c r="D356" s="15"/>
      <c r="E356" s="15"/>
      <c r="F356" s="15">
        <v>93855.86</v>
      </c>
      <c r="G356" s="15">
        <v>49726.05</v>
      </c>
      <c r="H356" s="90">
        <f t="shared" si="128"/>
        <v>44129.81</v>
      </c>
      <c r="I356" s="103">
        <f t="shared" si="129"/>
        <v>0.88745858559045</v>
      </c>
      <c r="J356" s="104"/>
      <c r="K356" s="15">
        <v>691641.857</v>
      </c>
      <c r="L356" s="15">
        <v>617264.59</v>
      </c>
      <c r="M356" s="90">
        <f t="shared" si="130"/>
        <v>74377.26699999999</v>
      </c>
      <c r="N356" s="103">
        <f t="shared" si="131"/>
        <v>0.12049495176776623</v>
      </c>
      <c r="O356" s="104"/>
      <c r="P356" s="15">
        <v>228357.647</v>
      </c>
      <c r="Q356" s="15">
        <v>128588.56</v>
      </c>
      <c r="R356" s="90">
        <f t="shared" si="132"/>
        <v>99769.087</v>
      </c>
      <c r="S356" s="103">
        <f t="shared" si="133"/>
        <v>0.7758784062905751</v>
      </c>
      <c r="T356" s="104"/>
      <c r="U356" s="15">
        <v>691641.857</v>
      </c>
      <c r="V356" s="15">
        <v>617264.59</v>
      </c>
      <c r="W356" s="90">
        <f t="shared" si="134"/>
        <v>74377.26699999999</v>
      </c>
      <c r="X356" s="103">
        <f t="shared" si="135"/>
        <v>0.12049495176776623</v>
      </c>
    </row>
    <row r="357" spans="1:24" s="14" customFormat="1" ht="12.75" hidden="1" outlineLevel="2">
      <c r="A357" s="14" t="s">
        <v>1131</v>
      </c>
      <c r="B357" s="14" t="s">
        <v>1132</v>
      </c>
      <c r="C357" s="54" t="s">
        <v>36</v>
      </c>
      <c r="D357" s="15"/>
      <c r="E357" s="15"/>
      <c r="F357" s="15">
        <v>11940.01</v>
      </c>
      <c r="G357" s="15">
        <v>10072.81</v>
      </c>
      <c r="H357" s="90">
        <f t="shared" si="128"/>
        <v>1867.2000000000007</v>
      </c>
      <c r="I357" s="103">
        <f t="shared" si="129"/>
        <v>0.18537031870947637</v>
      </c>
      <c r="J357" s="104"/>
      <c r="K357" s="15">
        <v>127454.47</v>
      </c>
      <c r="L357" s="15">
        <v>111517.73</v>
      </c>
      <c r="M357" s="90">
        <f t="shared" si="130"/>
        <v>15936.740000000005</v>
      </c>
      <c r="N357" s="103">
        <f t="shared" si="131"/>
        <v>0.14290767934390347</v>
      </c>
      <c r="O357" s="104"/>
      <c r="P357" s="15">
        <v>33316.65</v>
      </c>
      <c r="Q357" s="15">
        <v>25482.91</v>
      </c>
      <c r="R357" s="90">
        <f t="shared" si="132"/>
        <v>7833.740000000002</v>
      </c>
      <c r="S357" s="103">
        <f t="shared" si="133"/>
        <v>0.3074115161886928</v>
      </c>
      <c r="T357" s="104"/>
      <c r="U357" s="15">
        <v>127454.47</v>
      </c>
      <c r="V357" s="15">
        <v>111517.73</v>
      </c>
      <c r="W357" s="90">
        <f t="shared" si="134"/>
        <v>15936.740000000005</v>
      </c>
      <c r="X357" s="103">
        <f t="shared" si="135"/>
        <v>0.14290767934390347</v>
      </c>
    </row>
    <row r="358" spans="1:24" s="14" customFormat="1" ht="12.75" hidden="1" outlineLevel="2">
      <c r="A358" s="14" t="s">
        <v>1133</v>
      </c>
      <c r="B358" s="14" t="s">
        <v>1134</v>
      </c>
      <c r="C358" s="54" t="s">
        <v>37</v>
      </c>
      <c r="D358" s="15"/>
      <c r="E358" s="15"/>
      <c r="F358" s="15">
        <v>816.5500000000001</v>
      </c>
      <c r="G358" s="15">
        <v>2603.46</v>
      </c>
      <c r="H358" s="90">
        <f t="shared" si="128"/>
        <v>-1786.9099999999999</v>
      </c>
      <c r="I358" s="103">
        <f t="shared" si="129"/>
        <v>-0.6863596905656318</v>
      </c>
      <c r="J358" s="104"/>
      <c r="K358" s="15">
        <v>32873.21</v>
      </c>
      <c r="L358" s="15">
        <v>13556.04</v>
      </c>
      <c r="M358" s="90">
        <f t="shared" si="130"/>
        <v>19317.17</v>
      </c>
      <c r="N358" s="103">
        <f t="shared" si="131"/>
        <v>1.4249862054110196</v>
      </c>
      <c r="O358" s="104"/>
      <c r="P358" s="15">
        <v>12846.79</v>
      </c>
      <c r="Q358" s="15">
        <v>5465.32</v>
      </c>
      <c r="R358" s="90">
        <f t="shared" si="132"/>
        <v>7381.470000000001</v>
      </c>
      <c r="S358" s="103">
        <f t="shared" si="133"/>
        <v>1.3506016116165205</v>
      </c>
      <c r="T358" s="104"/>
      <c r="U358" s="15">
        <v>32873.21</v>
      </c>
      <c r="V358" s="15">
        <v>13556.04</v>
      </c>
      <c r="W358" s="90">
        <f t="shared" si="134"/>
        <v>19317.17</v>
      </c>
      <c r="X358" s="103">
        <f t="shared" si="135"/>
        <v>1.4249862054110196</v>
      </c>
    </row>
    <row r="359" spans="1:24" s="14" customFormat="1" ht="12.75" hidden="1" outlineLevel="2">
      <c r="A359" s="14" t="s">
        <v>1135</v>
      </c>
      <c r="B359" s="14" t="s">
        <v>1136</v>
      </c>
      <c r="C359" s="54" t="s">
        <v>41</v>
      </c>
      <c r="D359" s="15"/>
      <c r="E359" s="15"/>
      <c r="F359" s="15">
        <v>8076.22</v>
      </c>
      <c r="G359" s="15">
        <v>2906.46</v>
      </c>
      <c r="H359" s="90">
        <f t="shared" si="128"/>
        <v>5169.76</v>
      </c>
      <c r="I359" s="103">
        <f t="shared" si="129"/>
        <v>1.7787136241338262</v>
      </c>
      <c r="J359" s="104"/>
      <c r="K359" s="15">
        <v>47660.86</v>
      </c>
      <c r="L359" s="15">
        <v>46128.200000000004</v>
      </c>
      <c r="M359" s="90">
        <f t="shared" si="130"/>
        <v>1532.6599999999962</v>
      </c>
      <c r="N359" s="103">
        <f t="shared" si="131"/>
        <v>0.03322609596732576</v>
      </c>
      <c r="O359" s="104"/>
      <c r="P359" s="15">
        <v>15677.93</v>
      </c>
      <c r="Q359" s="15">
        <v>9505.79</v>
      </c>
      <c r="R359" s="90">
        <f t="shared" si="132"/>
        <v>6172.139999999999</v>
      </c>
      <c r="S359" s="103">
        <f t="shared" si="133"/>
        <v>0.6493032141463254</v>
      </c>
      <c r="T359" s="104"/>
      <c r="U359" s="15">
        <v>47660.86</v>
      </c>
      <c r="V359" s="15">
        <v>46128.200000000004</v>
      </c>
      <c r="W359" s="90">
        <f t="shared" si="134"/>
        <v>1532.6599999999962</v>
      </c>
      <c r="X359" s="103">
        <f t="shared" si="135"/>
        <v>0.03322609596732576</v>
      </c>
    </row>
    <row r="360" spans="1:24" s="14" customFormat="1" ht="12.75" hidden="1" outlineLevel="2">
      <c r="A360" s="14" t="s">
        <v>1137</v>
      </c>
      <c r="B360" s="14" t="s">
        <v>1138</v>
      </c>
      <c r="C360" s="54" t="s">
        <v>42</v>
      </c>
      <c r="D360" s="15"/>
      <c r="E360" s="15"/>
      <c r="F360" s="15">
        <v>35912.42</v>
      </c>
      <c r="G360" s="15">
        <v>32646.57</v>
      </c>
      <c r="H360" s="90">
        <f t="shared" si="128"/>
        <v>3265.8499999999985</v>
      </c>
      <c r="I360" s="103">
        <f t="shared" si="129"/>
        <v>0.100036542889498</v>
      </c>
      <c r="J360" s="104"/>
      <c r="K360" s="15">
        <v>252345.93</v>
      </c>
      <c r="L360" s="15">
        <v>260106.72</v>
      </c>
      <c r="M360" s="90">
        <f t="shared" si="130"/>
        <v>-7760.790000000008</v>
      </c>
      <c r="N360" s="103">
        <f t="shared" si="131"/>
        <v>-0.0298369453891849</v>
      </c>
      <c r="O360" s="104"/>
      <c r="P360" s="15">
        <v>83946.58</v>
      </c>
      <c r="Q360" s="15">
        <v>66674.34</v>
      </c>
      <c r="R360" s="90">
        <f t="shared" si="132"/>
        <v>17272.240000000005</v>
      </c>
      <c r="S360" s="103">
        <f t="shared" si="133"/>
        <v>0.2590537829095872</v>
      </c>
      <c r="T360" s="104"/>
      <c r="U360" s="15">
        <v>252345.93</v>
      </c>
      <c r="V360" s="15">
        <v>260106.72</v>
      </c>
      <c r="W360" s="90">
        <f t="shared" si="134"/>
        <v>-7760.790000000008</v>
      </c>
      <c r="X360" s="103">
        <f t="shared" si="135"/>
        <v>-0.0298369453891849</v>
      </c>
    </row>
    <row r="361" spans="1:24" s="14" customFormat="1" ht="12.75" hidden="1" outlineLevel="2">
      <c r="A361" s="14" t="s">
        <v>1139</v>
      </c>
      <c r="B361" s="14" t="s">
        <v>1140</v>
      </c>
      <c r="C361" s="54" t="s">
        <v>43</v>
      </c>
      <c r="D361" s="15"/>
      <c r="E361" s="15"/>
      <c r="F361" s="15">
        <v>26459.39</v>
      </c>
      <c r="G361" s="15">
        <v>18796.43</v>
      </c>
      <c r="H361" s="90">
        <f t="shared" si="128"/>
        <v>7662.959999999999</v>
      </c>
      <c r="I361" s="103">
        <f t="shared" si="129"/>
        <v>0.4076816714663369</v>
      </c>
      <c r="J361" s="104"/>
      <c r="K361" s="15">
        <v>209390.73</v>
      </c>
      <c r="L361" s="15">
        <v>211446.71</v>
      </c>
      <c r="M361" s="90">
        <f t="shared" si="130"/>
        <v>-2055.9799999999814</v>
      </c>
      <c r="N361" s="103">
        <f t="shared" si="131"/>
        <v>-0.009723395554369144</v>
      </c>
      <c r="O361" s="104"/>
      <c r="P361" s="15">
        <v>60043.340000000004</v>
      </c>
      <c r="Q361" s="15">
        <v>55140.35</v>
      </c>
      <c r="R361" s="90">
        <f t="shared" si="132"/>
        <v>4902.990000000005</v>
      </c>
      <c r="S361" s="103">
        <f t="shared" si="133"/>
        <v>0.08891836921600979</v>
      </c>
      <c r="T361" s="104"/>
      <c r="U361" s="15">
        <v>209390.73</v>
      </c>
      <c r="V361" s="15">
        <v>211446.71</v>
      </c>
      <c r="W361" s="90">
        <f t="shared" si="134"/>
        <v>-2055.9799999999814</v>
      </c>
      <c r="X361" s="103">
        <f t="shared" si="135"/>
        <v>-0.009723395554369144</v>
      </c>
    </row>
    <row r="362" spans="1:24" s="14" customFormat="1" ht="12.75" hidden="1" outlineLevel="2">
      <c r="A362" s="14" t="s">
        <v>1141</v>
      </c>
      <c r="B362" s="14" t="s">
        <v>1142</v>
      </c>
      <c r="C362" s="54" t="s">
        <v>44</v>
      </c>
      <c r="D362" s="15"/>
      <c r="E362" s="15"/>
      <c r="F362" s="15">
        <v>90232.78</v>
      </c>
      <c r="G362" s="15">
        <v>80090.1</v>
      </c>
      <c r="H362" s="90">
        <f t="shared" si="128"/>
        <v>10142.679999999993</v>
      </c>
      <c r="I362" s="103">
        <f t="shared" si="129"/>
        <v>0.12664087071935223</v>
      </c>
      <c r="J362" s="104"/>
      <c r="K362" s="15">
        <v>611237.264</v>
      </c>
      <c r="L362" s="15">
        <v>788987.01</v>
      </c>
      <c r="M362" s="90">
        <f t="shared" si="130"/>
        <v>-177749.74600000004</v>
      </c>
      <c r="N362" s="103">
        <f t="shared" si="131"/>
        <v>-0.22528855829958472</v>
      </c>
      <c r="O362" s="104"/>
      <c r="P362" s="15">
        <v>159361.204</v>
      </c>
      <c r="Q362" s="15">
        <v>218839.09</v>
      </c>
      <c r="R362" s="90">
        <f t="shared" si="132"/>
        <v>-59477.886</v>
      </c>
      <c r="S362" s="103">
        <f t="shared" si="133"/>
        <v>-0.2717882166298535</v>
      </c>
      <c r="T362" s="104"/>
      <c r="U362" s="15">
        <v>611237.264</v>
      </c>
      <c r="V362" s="15">
        <v>788987.01</v>
      </c>
      <c r="W362" s="90">
        <f t="shared" si="134"/>
        <v>-177749.74600000004</v>
      </c>
      <c r="X362" s="103">
        <f t="shared" si="135"/>
        <v>-0.22528855829958472</v>
      </c>
    </row>
    <row r="363" spans="1:24" s="14" customFormat="1" ht="12.75" hidden="1" outlineLevel="2">
      <c r="A363" s="14" t="s">
        <v>1143</v>
      </c>
      <c r="B363" s="14" t="s">
        <v>1144</v>
      </c>
      <c r="C363" s="54" t="s">
        <v>45</v>
      </c>
      <c r="D363" s="15"/>
      <c r="E363" s="15"/>
      <c r="F363" s="15">
        <v>243501.91</v>
      </c>
      <c r="G363" s="15">
        <v>242691.66</v>
      </c>
      <c r="H363" s="90">
        <f t="shared" si="128"/>
        <v>810.25</v>
      </c>
      <c r="I363" s="103">
        <f t="shared" si="129"/>
        <v>0.0033385984503958646</v>
      </c>
      <c r="J363" s="104"/>
      <c r="K363" s="15">
        <v>1511748</v>
      </c>
      <c r="L363" s="15">
        <v>1868950.96</v>
      </c>
      <c r="M363" s="90">
        <f t="shared" si="130"/>
        <v>-357202.95999999996</v>
      </c>
      <c r="N363" s="103">
        <f t="shared" si="131"/>
        <v>-0.191124843639557</v>
      </c>
      <c r="O363" s="104"/>
      <c r="P363" s="15">
        <v>374869.17</v>
      </c>
      <c r="Q363" s="15">
        <v>572510.04</v>
      </c>
      <c r="R363" s="90">
        <f t="shared" si="132"/>
        <v>-197640.87000000005</v>
      </c>
      <c r="S363" s="103">
        <f t="shared" si="133"/>
        <v>-0.3452181729424344</v>
      </c>
      <c r="T363" s="104"/>
      <c r="U363" s="15">
        <v>1511748</v>
      </c>
      <c r="V363" s="15">
        <v>1868950.96</v>
      </c>
      <c r="W363" s="90">
        <f t="shared" si="134"/>
        <v>-357202.95999999996</v>
      </c>
      <c r="X363" s="103">
        <f t="shared" si="135"/>
        <v>-0.191124843639557</v>
      </c>
    </row>
    <row r="364" spans="1:24" s="14" customFormat="1" ht="12.75" hidden="1" outlineLevel="2">
      <c r="A364" s="14" t="s">
        <v>1145</v>
      </c>
      <c r="B364" s="14" t="s">
        <v>1146</v>
      </c>
      <c r="C364" s="54" t="s">
        <v>46</v>
      </c>
      <c r="D364" s="15"/>
      <c r="E364" s="15"/>
      <c r="F364" s="15">
        <v>0</v>
      </c>
      <c r="G364" s="15">
        <v>1.86</v>
      </c>
      <c r="H364" s="90">
        <f t="shared" si="128"/>
        <v>-1.86</v>
      </c>
      <c r="I364" s="103" t="str">
        <f t="shared" si="129"/>
        <v>N.M.</v>
      </c>
      <c r="J364" s="104"/>
      <c r="K364" s="15">
        <v>-1.86</v>
      </c>
      <c r="L364" s="15">
        <v>104.94</v>
      </c>
      <c r="M364" s="90">
        <f t="shared" si="130"/>
        <v>-106.8</v>
      </c>
      <c r="N364" s="103">
        <f t="shared" si="131"/>
        <v>-1.017724413950829</v>
      </c>
      <c r="O364" s="104"/>
      <c r="P364" s="15">
        <v>0</v>
      </c>
      <c r="Q364" s="15">
        <v>1.86</v>
      </c>
      <c r="R364" s="90">
        <f t="shared" si="132"/>
        <v>-1.86</v>
      </c>
      <c r="S364" s="103" t="str">
        <f t="shared" si="133"/>
        <v>N.M.</v>
      </c>
      <c r="T364" s="104"/>
      <c r="U364" s="15">
        <v>-1.86</v>
      </c>
      <c r="V364" s="15">
        <v>104.94</v>
      </c>
      <c r="W364" s="90">
        <f t="shared" si="134"/>
        <v>-106.8</v>
      </c>
      <c r="X364" s="103">
        <f t="shared" si="135"/>
        <v>-1.017724413950829</v>
      </c>
    </row>
    <row r="365" spans="1:24" s="14" customFormat="1" ht="12.75" hidden="1" outlineLevel="2">
      <c r="A365" s="14" t="s">
        <v>1147</v>
      </c>
      <c r="B365" s="14" t="s">
        <v>1148</v>
      </c>
      <c r="C365" s="54" t="s">
        <v>47</v>
      </c>
      <c r="D365" s="15"/>
      <c r="E365" s="15"/>
      <c r="F365" s="15">
        <v>0</v>
      </c>
      <c r="G365" s="15">
        <v>0</v>
      </c>
      <c r="H365" s="90">
        <f t="shared" si="128"/>
        <v>0</v>
      </c>
      <c r="I365" s="103">
        <f t="shared" si="129"/>
        <v>0</v>
      </c>
      <c r="J365" s="104"/>
      <c r="K365" s="15">
        <v>3790.19</v>
      </c>
      <c r="L365" s="15">
        <v>992.316</v>
      </c>
      <c r="M365" s="90">
        <f t="shared" si="130"/>
        <v>2797.874</v>
      </c>
      <c r="N365" s="103">
        <f t="shared" si="131"/>
        <v>2.819539340290794</v>
      </c>
      <c r="O365" s="104"/>
      <c r="P365" s="15">
        <v>3546.9500000000003</v>
      </c>
      <c r="Q365" s="15">
        <v>327.12</v>
      </c>
      <c r="R365" s="90">
        <f t="shared" si="132"/>
        <v>3219.8300000000004</v>
      </c>
      <c r="S365" s="103">
        <f t="shared" si="133"/>
        <v>9.842962827097091</v>
      </c>
      <c r="T365" s="104"/>
      <c r="U365" s="15">
        <v>3790.19</v>
      </c>
      <c r="V365" s="15">
        <v>992.316</v>
      </c>
      <c r="W365" s="90">
        <f t="shared" si="134"/>
        <v>2797.874</v>
      </c>
      <c r="X365" s="103">
        <f t="shared" si="135"/>
        <v>2.819539340290794</v>
      </c>
    </row>
    <row r="366" spans="1:24" s="14" customFormat="1" ht="12.75" hidden="1" outlineLevel="2">
      <c r="A366" s="14" t="s">
        <v>1149</v>
      </c>
      <c r="B366" s="14" t="s">
        <v>1150</v>
      </c>
      <c r="C366" s="54" t="s">
        <v>36</v>
      </c>
      <c r="D366" s="15"/>
      <c r="E366" s="15"/>
      <c r="F366" s="15">
        <v>-42.660000000000004</v>
      </c>
      <c r="G366" s="15">
        <v>-39.39</v>
      </c>
      <c r="H366" s="90">
        <f t="shared" si="128"/>
        <v>-3.270000000000003</v>
      </c>
      <c r="I366" s="103">
        <f t="shared" si="129"/>
        <v>-0.0830159939070831</v>
      </c>
      <c r="J366" s="104"/>
      <c r="K366" s="15">
        <v>2479.86</v>
      </c>
      <c r="L366" s="15">
        <v>7496.3</v>
      </c>
      <c r="M366" s="90">
        <f t="shared" si="130"/>
        <v>-5016.4400000000005</v>
      </c>
      <c r="N366" s="103">
        <f t="shared" si="131"/>
        <v>-0.6691887998079052</v>
      </c>
      <c r="O366" s="104"/>
      <c r="P366" s="15">
        <v>-62.95</v>
      </c>
      <c r="Q366" s="15">
        <v>171.23</v>
      </c>
      <c r="R366" s="90">
        <f t="shared" si="132"/>
        <v>-234.18</v>
      </c>
      <c r="S366" s="103">
        <f t="shared" si="133"/>
        <v>-1.3676341762541613</v>
      </c>
      <c r="T366" s="104"/>
      <c r="U366" s="15">
        <v>2479.86</v>
      </c>
      <c r="V366" s="15">
        <v>7496.3</v>
      </c>
      <c r="W366" s="90">
        <f t="shared" si="134"/>
        <v>-5016.4400000000005</v>
      </c>
      <c r="X366" s="103">
        <f t="shared" si="135"/>
        <v>-0.6691887998079052</v>
      </c>
    </row>
    <row r="367" spans="1:24" s="14" customFormat="1" ht="12.75" hidden="1" outlineLevel="2">
      <c r="A367" s="14" t="s">
        <v>1151</v>
      </c>
      <c r="B367" s="14" t="s">
        <v>1152</v>
      </c>
      <c r="C367" s="54" t="s">
        <v>37</v>
      </c>
      <c r="D367" s="15"/>
      <c r="E367" s="15"/>
      <c r="F367" s="15">
        <v>845.02</v>
      </c>
      <c r="G367" s="15">
        <v>8115.4400000000005</v>
      </c>
      <c r="H367" s="90">
        <f t="shared" si="128"/>
        <v>-7270.42</v>
      </c>
      <c r="I367" s="103">
        <f t="shared" si="129"/>
        <v>-0.8958750234121624</v>
      </c>
      <c r="J367" s="104"/>
      <c r="K367" s="15">
        <v>12231.04</v>
      </c>
      <c r="L367" s="15">
        <v>14370.61</v>
      </c>
      <c r="M367" s="90">
        <f t="shared" si="130"/>
        <v>-2139.5699999999997</v>
      </c>
      <c r="N367" s="103">
        <f t="shared" si="131"/>
        <v>-0.14888512039502844</v>
      </c>
      <c r="O367" s="104"/>
      <c r="P367" s="15">
        <v>2905.59</v>
      </c>
      <c r="Q367" s="15">
        <v>9749.56</v>
      </c>
      <c r="R367" s="90">
        <f t="shared" si="132"/>
        <v>-6843.969999999999</v>
      </c>
      <c r="S367" s="103">
        <f t="shared" si="133"/>
        <v>-0.7019773200021334</v>
      </c>
      <c r="T367" s="104"/>
      <c r="U367" s="15">
        <v>12231.04</v>
      </c>
      <c r="V367" s="15">
        <v>14370.61</v>
      </c>
      <c r="W367" s="90">
        <f t="shared" si="134"/>
        <v>-2139.5699999999997</v>
      </c>
      <c r="X367" s="103">
        <f t="shared" si="135"/>
        <v>-0.14888512039502844</v>
      </c>
    </row>
    <row r="368" spans="1:24" s="14" customFormat="1" ht="12.75" hidden="1" outlineLevel="2">
      <c r="A368" s="14" t="s">
        <v>1153</v>
      </c>
      <c r="B368" s="14" t="s">
        <v>1154</v>
      </c>
      <c r="C368" s="54" t="s">
        <v>44</v>
      </c>
      <c r="D368" s="15"/>
      <c r="E368" s="15"/>
      <c r="F368" s="15">
        <v>36136.82</v>
      </c>
      <c r="G368" s="15">
        <v>100464.62</v>
      </c>
      <c r="H368" s="90">
        <f t="shared" si="128"/>
        <v>-64327.799999999996</v>
      </c>
      <c r="I368" s="103">
        <f t="shared" si="129"/>
        <v>-0.6403030240894755</v>
      </c>
      <c r="J368" s="104"/>
      <c r="K368" s="15">
        <v>552890.1</v>
      </c>
      <c r="L368" s="15">
        <v>916709</v>
      </c>
      <c r="M368" s="90">
        <f t="shared" si="130"/>
        <v>-363818.9</v>
      </c>
      <c r="N368" s="103">
        <f t="shared" si="131"/>
        <v>-0.39687501704466743</v>
      </c>
      <c r="O368" s="104"/>
      <c r="P368" s="15">
        <v>94709.49</v>
      </c>
      <c r="Q368" s="15">
        <v>423162.56</v>
      </c>
      <c r="R368" s="90">
        <f t="shared" si="132"/>
        <v>-328453.07</v>
      </c>
      <c r="S368" s="103">
        <f t="shared" si="133"/>
        <v>-0.7761865085606817</v>
      </c>
      <c r="T368" s="104"/>
      <c r="U368" s="15">
        <v>552890.1</v>
      </c>
      <c r="V368" s="15">
        <v>916709</v>
      </c>
      <c r="W368" s="90">
        <f t="shared" si="134"/>
        <v>-363818.9</v>
      </c>
      <c r="X368" s="103">
        <f t="shared" si="135"/>
        <v>-0.39687501704466743</v>
      </c>
    </row>
    <row r="369" spans="1:24" s="14" customFormat="1" ht="12.75" hidden="1" outlineLevel="2">
      <c r="A369" s="14" t="s">
        <v>1155</v>
      </c>
      <c r="B369" s="14" t="s">
        <v>1156</v>
      </c>
      <c r="C369" s="54" t="s">
        <v>45</v>
      </c>
      <c r="D369" s="15"/>
      <c r="E369" s="15"/>
      <c r="F369" s="15">
        <v>2671865.16</v>
      </c>
      <c r="G369" s="15">
        <v>-7782541.61</v>
      </c>
      <c r="H369" s="90">
        <f t="shared" si="128"/>
        <v>10454406.77</v>
      </c>
      <c r="I369" s="103">
        <f t="shared" si="129"/>
        <v>1.343315242486702</v>
      </c>
      <c r="J369" s="104"/>
      <c r="K369" s="15">
        <v>20259086.96</v>
      </c>
      <c r="L369" s="15">
        <v>20152131.309</v>
      </c>
      <c r="M369" s="90">
        <f t="shared" si="130"/>
        <v>106955.65100000054</v>
      </c>
      <c r="N369" s="103">
        <f t="shared" si="131"/>
        <v>0.005307411377983322</v>
      </c>
      <c r="O369" s="104"/>
      <c r="P369" s="15">
        <v>6566152.37</v>
      </c>
      <c r="Q369" s="15">
        <v>-5890979.317</v>
      </c>
      <c r="R369" s="90">
        <f t="shared" si="132"/>
        <v>12457131.686999999</v>
      </c>
      <c r="S369" s="103">
        <f t="shared" si="133"/>
        <v>2.1146113433214078</v>
      </c>
      <c r="T369" s="104"/>
      <c r="U369" s="15">
        <v>20259086.96</v>
      </c>
      <c r="V369" s="15">
        <v>20152131.309</v>
      </c>
      <c r="W369" s="90">
        <f t="shared" si="134"/>
        <v>106955.65100000054</v>
      </c>
      <c r="X369" s="103">
        <f t="shared" si="135"/>
        <v>0.005307411377983322</v>
      </c>
    </row>
    <row r="370" spans="1:24" s="14" customFormat="1" ht="12.75" hidden="1" outlineLevel="2">
      <c r="A370" s="14" t="s">
        <v>1157</v>
      </c>
      <c r="B370" s="14" t="s">
        <v>1158</v>
      </c>
      <c r="C370" s="54" t="s">
        <v>48</v>
      </c>
      <c r="D370" s="15"/>
      <c r="E370" s="15"/>
      <c r="F370" s="15">
        <v>23754.04</v>
      </c>
      <c r="G370" s="15">
        <v>7702.38</v>
      </c>
      <c r="H370" s="90">
        <f t="shared" si="128"/>
        <v>16051.66</v>
      </c>
      <c r="I370" s="103">
        <f t="shared" si="129"/>
        <v>2.0839870273863403</v>
      </c>
      <c r="J370" s="104"/>
      <c r="K370" s="15">
        <v>233786.79</v>
      </c>
      <c r="L370" s="15">
        <v>160206.22</v>
      </c>
      <c r="M370" s="90">
        <f t="shared" si="130"/>
        <v>73580.57</v>
      </c>
      <c r="N370" s="103">
        <f t="shared" si="131"/>
        <v>0.45928659948409</v>
      </c>
      <c r="O370" s="104"/>
      <c r="P370" s="15">
        <v>65704.34</v>
      </c>
      <c r="Q370" s="15">
        <v>31605.73</v>
      </c>
      <c r="R370" s="90">
        <f t="shared" si="132"/>
        <v>34098.61</v>
      </c>
      <c r="S370" s="103">
        <f t="shared" si="133"/>
        <v>1.0788743053870296</v>
      </c>
      <c r="T370" s="104"/>
      <c r="U370" s="15">
        <v>233786.79</v>
      </c>
      <c r="V370" s="15">
        <v>160206.22</v>
      </c>
      <c r="W370" s="90">
        <f t="shared" si="134"/>
        <v>73580.57</v>
      </c>
      <c r="X370" s="103">
        <f t="shared" si="135"/>
        <v>0.45928659948409</v>
      </c>
    </row>
    <row r="371" spans="1:24" s="14" customFormat="1" ht="12.75" hidden="1" outlineLevel="2">
      <c r="A371" s="14" t="s">
        <v>1159</v>
      </c>
      <c r="B371" s="14" t="s">
        <v>1160</v>
      </c>
      <c r="C371" s="54" t="s">
        <v>49</v>
      </c>
      <c r="D371" s="15"/>
      <c r="E371" s="15"/>
      <c r="F371" s="15">
        <v>391537</v>
      </c>
      <c r="G371" s="15">
        <v>0</v>
      </c>
      <c r="H371" s="90">
        <f t="shared" si="128"/>
        <v>391537</v>
      </c>
      <c r="I371" s="103" t="str">
        <f t="shared" si="129"/>
        <v>N.M.</v>
      </c>
      <c r="J371" s="104"/>
      <c r="K371" s="15">
        <v>2349208</v>
      </c>
      <c r="L371" s="15">
        <v>0</v>
      </c>
      <c r="M371" s="90">
        <f t="shared" si="130"/>
        <v>2349208</v>
      </c>
      <c r="N371" s="103" t="str">
        <f t="shared" si="131"/>
        <v>N.M.</v>
      </c>
      <c r="O371" s="104"/>
      <c r="P371" s="15">
        <v>1174611</v>
      </c>
      <c r="Q371" s="15">
        <v>0</v>
      </c>
      <c r="R371" s="90">
        <f t="shared" si="132"/>
        <v>1174611</v>
      </c>
      <c r="S371" s="103" t="str">
        <f t="shared" si="133"/>
        <v>N.M.</v>
      </c>
      <c r="T371" s="104"/>
      <c r="U371" s="15">
        <v>2349208</v>
      </c>
      <c r="V371" s="15">
        <v>0</v>
      </c>
      <c r="W371" s="90">
        <f t="shared" si="134"/>
        <v>2349208</v>
      </c>
      <c r="X371" s="103" t="str">
        <f t="shared" si="135"/>
        <v>N.M.</v>
      </c>
    </row>
    <row r="372" spans="1:24" s="14" customFormat="1" ht="12.75" hidden="1" outlineLevel="2">
      <c r="A372" s="14" t="s">
        <v>1161</v>
      </c>
      <c r="B372" s="14" t="s">
        <v>1162</v>
      </c>
      <c r="C372" s="54" t="s">
        <v>50</v>
      </c>
      <c r="D372" s="15"/>
      <c r="E372" s="15"/>
      <c r="F372" s="15">
        <v>16805.54</v>
      </c>
      <c r="G372" s="15">
        <v>0</v>
      </c>
      <c r="H372" s="90">
        <f t="shared" si="128"/>
        <v>16805.54</v>
      </c>
      <c r="I372" s="103" t="str">
        <f t="shared" si="129"/>
        <v>N.M.</v>
      </c>
      <c r="J372" s="104"/>
      <c r="K372" s="15">
        <v>30106.63</v>
      </c>
      <c r="L372" s="15">
        <v>0</v>
      </c>
      <c r="M372" s="90">
        <f t="shared" si="130"/>
        <v>30106.63</v>
      </c>
      <c r="N372" s="103" t="str">
        <f t="shared" si="131"/>
        <v>N.M.</v>
      </c>
      <c r="O372" s="104"/>
      <c r="P372" s="15">
        <v>30106.63</v>
      </c>
      <c r="Q372" s="15">
        <v>0</v>
      </c>
      <c r="R372" s="90">
        <f t="shared" si="132"/>
        <v>30106.63</v>
      </c>
      <c r="S372" s="103" t="str">
        <f t="shared" si="133"/>
        <v>N.M.</v>
      </c>
      <c r="T372" s="104"/>
      <c r="U372" s="15">
        <v>30106.63</v>
      </c>
      <c r="V372" s="15">
        <v>0</v>
      </c>
      <c r="W372" s="90">
        <f t="shared" si="134"/>
        <v>30106.63</v>
      </c>
      <c r="X372" s="103" t="str">
        <f t="shared" si="135"/>
        <v>N.M.</v>
      </c>
    </row>
    <row r="373" spans="1:24" s="14" customFormat="1" ht="12.75" hidden="1" outlineLevel="2">
      <c r="A373" s="14" t="s">
        <v>1163</v>
      </c>
      <c r="B373" s="14" t="s">
        <v>1164</v>
      </c>
      <c r="C373" s="54" t="s">
        <v>46</v>
      </c>
      <c r="D373" s="15"/>
      <c r="E373" s="15"/>
      <c r="F373" s="15">
        <v>2608.11</v>
      </c>
      <c r="G373" s="15">
        <v>17329.36</v>
      </c>
      <c r="H373" s="90">
        <f t="shared" si="128"/>
        <v>-14721.25</v>
      </c>
      <c r="I373" s="103">
        <f t="shared" si="129"/>
        <v>-0.84949761560727</v>
      </c>
      <c r="J373" s="104"/>
      <c r="K373" s="15">
        <v>114107.90000000001</v>
      </c>
      <c r="L373" s="15">
        <v>179912.83000000002</v>
      </c>
      <c r="M373" s="90">
        <f t="shared" si="130"/>
        <v>-65804.93000000001</v>
      </c>
      <c r="N373" s="103">
        <f t="shared" si="131"/>
        <v>-0.3657600739202424</v>
      </c>
      <c r="O373" s="104"/>
      <c r="P373" s="15">
        <v>14555.960000000001</v>
      </c>
      <c r="Q373" s="15">
        <v>41921.73</v>
      </c>
      <c r="R373" s="90">
        <f t="shared" si="132"/>
        <v>-27365.770000000004</v>
      </c>
      <c r="S373" s="103">
        <f t="shared" si="133"/>
        <v>-0.6527824591208427</v>
      </c>
      <c r="T373" s="104"/>
      <c r="U373" s="15">
        <v>114107.90000000001</v>
      </c>
      <c r="V373" s="15">
        <v>179912.83000000002</v>
      </c>
      <c r="W373" s="90">
        <f t="shared" si="134"/>
        <v>-65804.93000000001</v>
      </c>
      <c r="X373" s="103">
        <f t="shared" si="135"/>
        <v>-0.3657600739202424</v>
      </c>
    </row>
    <row r="374" spans="1:24" s="14" customFormat="1" ht="12.75" hidden="1" outlineLevel="2">
      <c r="A374" s="14" t="s">
        <v>1165</v>
      </c>
      <c r="B374" s="14" t="s">
        <v>1166</v>
      </c>
      <c r="C374" s="54" t="s">
        <v>51</v>
      </c>
      <c r="D374" s="15"/>
      <c r="E374" s="15"/>
      <c r="F374" s="15">
        <v>10847.960000000001</v>
      </c>
      <c r="G374" s="15">
        <v>10488.39</v>
      </c>
      <c r="H374" s="90">
        <f t="shared" si="128"/>
        <v>359.5700000000015</v>
      </c>
      <c r="I374" s="103">
        <f t="shared" si="129"/>
        <v>0.03428266874134176</v>
      </c>
      <c r="J374" s="104"/>
      <c r="K374" s="15">
        <v>108833.62</v>
      </c>
      <c r="L374" s="15">
        <v>78261.87</v>
      </c>
      <c r="M374" s="90">
        <f t="shared" si="130"/>
        <v>30571.75</v>
      </c>
      <c r="N374" s="103">
        <f t="shared" si="131"/>
        <v>0.39063403417270764</v>
      </c>
      <c r="O374" s="104"/>
      <c r="P374" s="15">
        <v>39261.72</v>
      </c>
      <c r="Q374" s="15">
        <v>-5302.37</v>
      </c>
      <c r="R374" s="90">
        <f t="shared" si="132"/>
        <v>44564.090000000004</v>
      </c>
      <c r="S374" s="103">
        <f t="shared" si="133"/>
        <v>8.404560602145834</v>
      </c>
      <c r="T374" s="104"/>
      <c r="U374" s="15">
        <v>108833.62</v>
      </c>
      <c r="V374" s="15">
        <v>78261.87</v>
      </c>
      <c r="W374" s="90">
        <f t="shared" si="134"/>
        <v>30571.75</v>
      </c>
      <c r="X374" s="103">
        <f t="shared" si="135"/>
        <v>0.39063403417270764</v>
      </c>
    </row>
    <row r="375" spans="1:24" s="14" customFormat="1" ht="12.75" hidden="1" outlineLevel="2">
      <c r="A375" s="14" t="s">
        <v>1167</v>
      </c>
      <c r="B375" s="14" t="s">
        <v>1168</v>
      </c>
      <c r="C375" s="54" t="s">
        <v>52</v>
      </c>
      <c r="D375" s="15"/>
      <c r="E375" s="15"/>
      <c r="F375" s="15">
        <v>3828.25</v>
      </c>
      <c r="G375" s="15">
        <v>4303.16</v>
      </c>
      <c r="H375" s="90">
        <f t="shared" si="128"/>
        <v>-474.90999999999985</v>
      </c>
      <c r="I375" s="103">
        <f t="shared" si="129"/>
        <v>-0.11036308201414771</v>
      </c>
      <c r="J375" s="104"/>
      <c r="K375" s="15">
        <v>51481.5</v>
      </c>
      <c r="L375" s="15">
        <v>45937.840000000004</v>
      </c>
      <c r="M375" s="90">
        <f t="shared" si="130"/>
        <v>5543.659999999996</v>
      </c>
      <c r="N375" s="103">
        <f t="shared" si="131"/>
        <v>0.12067741974807687</v>
      </c>
      <c r="O375" s="104"/>
      <c r="P375" s="15">
        <v>17264.84</v>
      </c>
      <c r="Q375" s="15">
        <v>11292.11</v>
      </c>
      <c r="R375" s="90">
        <f t="shared" si="132"/>
        <v>5972.73</v>
      </c>
      <c r="S375" s="103">
        <f t="shared" si="133"/>
        <v>0.5289294914767921</v>
      </c>
      <c r="T375" s="104"/>
      <c r="U375" s="15">
        <v>51481.5</v>
      </c>
      <c r="V375" s="15">
        <v>45937.840000000004</v>
      </c>
      <c r="W375" s="90">
        <f t="shared" si="134"/>
        <v>5543.659999999996</v>
      </c>
      <c r="X375" s="103">
        <f t="shared" si="135"/>
        <v>0.12067741974807687</v>
      </c>
    </row>
    <row r="376" spans="1:24" s="14" customFormat="1" ht="12.75" hidden="1" outlineLevel="2">
      <c r="A376" s="14" t="s">
        <v>1169</v>
      </c>
      <c r="B376" s="14" t="s">
        <v>1170</v>
      </c>
      <c r="C376" s="54" t="s">
        <v>53</v>
      </c>
      <c r="D376" s="15"/>
      <c r="E376" s="15"/>
      <c r="F376" s="15">
        <v>6785.93</v>
      </c>
      <c r="G376" s="15">
        <v>6884.57</v>
      </c>
      <c r="H376" s="90">
        <f t="shared" si="128"/>
        <v>-98.63999999999942</v>
      </c>
      <c r="I376" s="103">
        <f t="shared" si="129"/>
        <v>-0.014327692216071507</v>
      </c>
      <c r="J376" s="104"/>
      <c r="K376" s="15">
        <v>71064.8</v>
      </c>
      <c r="L376" s="15">
        <v>50506.48</v>
      </c>
      <c r="M376" s="90">
        <f t="shared" si="130"/>
        <v>20558.32</v>
      </c>
      <c r="N376" s="103">
        <f t="shared" si="131"/>
        <v>0.4070432150488412</v>
      </c>
      <c r="O376" s="104"/>
      <c r="P376" s="15">
        <v>19301.32</v>
      </c>
      <c r="Q376" s="15">
        <v>14891.9</v>
      </c>
      <c r="R376" s="90">
        <f t="shared" si="132"/>
        <v>4409.42</v>
      </c>
      <c r="S376" s="103">
        <f t="shared" si="133"/>
        <v>0.2960951926886428</v>
      </c>
      <c r="T376" s="104"/>
      <c r="U376" s="15">
        <v>71064.8</v>
      </c>
      <c r="V376" s="15">
        <v>50506.48</v>
      </c>
      <c r="W376" s="90">
        <f t="shared" si="134"/>
        <v>20558.32</v>
      </c>
      <c r="X376" s="103">
        <f t="shared" si="135"/>
        <v>0.4070432150488412</v>
      </c>
    </row>
    <row r="377" spans="1:24" s="14" customFormat="1" ht="12.75" hidden="1" outlineLevel="2">
      <c r="A377" s="14" t="s">
        <v>1171</v>
      </c>
      <c r="B377" s="14" t="s">
        <v>1172</v>
      </c>
      <c r="C377" s="54" t="s">
        <v>54</v>
      </c>
      <c r="D377" s="15"/>
      <c r="E377" s="15"/>
      <c r="F377" s="15">
        <v>17964.850000000002</v>
      </c>
      <c r="G377" s="15">
        <v>33674.92</v>
      </c>
      <c r="H377" s="90">
        <f t="shared" si="128"/>
        <v>-15710.069999999996</v>
      </c>
      <c r="I377" s="103">
        <f t="shared" si="129"/>
        <v>-0.4665213755518943</v>
      </c>
      <c r="J377" s="104"/>
      <c r="K377" s="15">
        <v>346863.65</v>
      </c>
      <c r="L377" s="15">
        <v>502102.79000000004</v>
      </c>
      <c r="M377" s="90">
        <f t="shared" si="130"/>
        <v>-155239.14</v>
      </c>
      <c r="N377" s="103">
        <f t="shared" si="131"/>
        <v>-0.3091780071566621</v>
      </c>
      <c r="O377" s="104"/>
      <c r="P377" s="15">
        <v>39917.54</v>
      </c>
      <c r="Q377" s="15">
        <v>95830.87</v>
      </c>
      <c r="R377" s="90">
        <f t="shared" si="132"/>
        <v>-55913.329999999994</v>
      </c>
      <c r="S377" s="103">
        <f t="shared" si="133"/>
        <v>-0.5834584408969677</v>
      </c>
      <c r="T377" s="104"/>
      <c r="U377" s="15">
        <v>346863.65</v>
      </c>
      <c r="V377" s="15">
        <v>502102.79000000004</v>
      </c>
      <c r="W377" s="90">
        <f t="shared" si="134"/>
        <v>-155239.14</v>
      </c>
      <c r="X377" s="103">
        <f t="shared" si="135"/>
        <v>-0.3091780071566621</v>
      </c>
    </row>
    <row r="378" spans="1:24" s="14" customFormat="1" ht="12.75" hidden="1" outlineLevel="2">
      <c r="A378" s="14" t="s">
        <v>1173</v>
      </c>
      <c r="B378" s="14" t="s">
        <v>1174</v>
      </c>
      <c r="C378" s="54" t="s">
        <v>55</v>
      </c>
      <c r="D378" s="15"/>
      <c r="E378" s="15"/>
      <c r="F378" s="15">
        <v>0</v>
      </c>
      <c r="G378" s="15">
        <v>384.11</v>
      </c>
      <c r="H378" s="90">
        <f t="shared" si="128"/>
        <v>-384.11</v>
      </c>
      <c r="I378" s="103" t="str">
        <f t="shared" si="129"/>
        <v>N.M.</v>
      </c>
      <c r="J378" s="104"/>
      <c r="K378" s="15">
        <v>439.02</v>
      </c>
      <c r="L378" s="15">
        <v>767.49</v>
      </c>
      <c r="M378" s="90">
        <f t="shared" si="130"/>
        <v>-328.47</v>
      </c>
      <c r="N378" s="103">
        <f t="shared" si="131"/>
        <v>-0.42797951764843845</v>
      </c>
      <c r="O378" s="104"/>
      <c r="P378" s="15">
        <v>0</v>
      </c>
      <c r="Q378" s="15">
        <v>407.52</v>
      </c>
      <c r="R378" s="90">
        <f t="shared" si="132"/>
        <v>-407.52</v>
      </c>
      <c r="S378" s="103" t="str">
        <f t="shared" si="133"/>
        <v>N.M.</v>
      </c>
      <c r="T378" s="104"/>
      <c r="U378" s="15">
        <v>439.02</v>
      </c>
      <c r="V378" s="15">
        <v>767.49</v>
      </c>
      <c r="W378" s="90">
        <f t="shared" si="134"/>
        <v>-328.47</v>
      </c>
      <c r="X378" s="103">
        <f t="shared" si="135"/>
        <v>-0.42797951764843845</v>
      </c>
    </row>
    <row r="379" spans="1:24" s="14" customFormat="1" ht="12.75" hidden="1" outlineLevel="2">
      <c r="A379" s="14" t="s">
        <v>1175</v>
      </c>
      <c r="B379" s="14" t="s">
        <v>1176</v>
      </c>
      <c r="C379" s="54" t="s">
        <v>56</v>
      </c>
      <c r="D379" s="15"/>
      <c r="E379" s="15"/>
      <c r="F379" s="15">
        <v>214770.13</v>
      </c>
      <c r="G379" s="15">
        <v>74020.33</v>
      </c>
      <c r="H379" s="90">
        <f t="shared" si="128"/>
        <v>140749.8</v>
      </c>
      <c r="I379" s="103">
        <f t="shared" si="129"/>
        <v>1.9015019252143295</v>
      </c>
      <c r="J379" s="104"/>
      <c r="K379" s="15">
        <v>521217.33</v>
      </c>
      <c r="L379" s="15">
        <v>391495.61</v>
      </c>
      <c r="M379" s="90">
        <f t="shared" si="130"/>
        <v>129721.72000000003</v>
      </c>
      <c r="N379" s="103">
        <f t="shared" si="131"/>
        <v>0.3313491050384959</v>
      </c>
      <c r="O379" s="104"/>
      <c r="P379" s="15">
        <v>251990.85</v>
      </c>
      <c r="Q379" s="15">
        <v>167744.75</v>
      </c>
      <c r="R379" s="90">
        <f t="shared" si="132"/>
        <v>84246.1</v>
      </c>
      <c r="S379" s="103">
        <f t="shared" si="133"/>
        <v>0.5022279385792998</v>
      </c>
      <c r="T379" s="104"/>
      <c r="U379" s="15">
        <v>521217.33</v>
      </c>
      <c r="V379" s="15">
        <v>391495.61</v>
      </c>
      <c r="W379" s="90">
        <f t="shared" si="134"/>
        <v>129721.72000000003</v>
      </c>
      <c r="X379" s="103">
        <f t="shared" si="135"/>
        <v>0.3313491050384959</v>
      </c>
    </row>
    <row r="380" spans="1:24" s="14" customFormat="1" ht="12.75" hidden="1" outlineLevel="2">
      <c r="A380" s="14" t="s">
        <v>1177</v>
      </c>
      <c r="B380" s="14" t="s">
        <v>1178</v>
      </c>
      <c r="C380" s="54" t="s">
        <v>57</v>
      </c>
      <c r="D380" s="15"/>
      <c r="E380" s="15"/>
      <c r="F380" s="15">
        <v>33772.11</v>
      </c>
      <c r="G380" s="15">
        <v>25504.53</v>
      </c>
      <c r="H380" s="90">
        <f t="shared" si="128"/>
        <v>8267.580000000002</v>
      </c>
      <c r="I380" s="103">
        <f t="shared" si="129"/>
        <v>0.32416123723903173</v>
      </c>
      <c r="J380" s="104"/>
      <c r="K380" s="15">
        <v>81513.77</v>
      </c>
      <c r="L380" s="15">
        <v>69861.05</v>
      </c>
      <c r="M380" s="90">
        <f t="shared" si="130"/>
        <v>11652.720000000001</v>
      </c>
      <c r="N380" s="103">
        <f t="shared" si="131"/>
        <v>0.16679852364085568</v>
      </c>
      <c r="O380" s="104"/>
      <c r="P380" s="15">
        <v>40915.16</v>
      </c>
      <c r="Q380" s="15">
        <v>31887.87</v>
      </c>
      <c r="R380" s="90">
        <f t="shared" si="132"/>
        <v>9027.290000000005</v>
      </c>
      <c r="S380" s="103">
        <f t="shared" si="133"/>
        <v>0.28309479435283713</v>
      </c>
      <c r="T380" s="104"/>
      <c r="U380" s="15">
        <v>81513.77</v>
      </c>
      <c r="V380" s="15">
        <v>69861.05</v>
      </c>
      <c r="W380" s="90">
        <f t="shared" si="134"/>
        <v>11652.720000000001</v>
      </c>
      <c r="X380" s="103">
        <f t="shared" si="135"/>
        <v>0.16679852364085568</v>
      </c>
    </row>
    <row r="381" spans="1:24" s="14" customFormat="1" ht="12.75" hidden="1" outlineLevel="2">
      <c r="A381" s="14" t="s">
        <v>1179</v>
      </c>
      <c r="B381" s="14" t="s">
        <v>1180</v>
      </c>
      <c r="C381" s="54" t="s">
        <v>58</v>
      </c>
      <c r="D381" s="15"/>
      <c r="E381" s="15"/>
      <c r="F381" s="15">
        <v>0</v>
      </c>
      <c r="G381" s="15">
        <v>0</v>
      </c>
      <c r="H381" s="90">
        <f t="shared" si="128"/>
        <v>0</v>
      </c>
      <c r="I381" s="103">
        <f t="shared" si="129"/>
        <v>0</v>
      </c>
      <c r="J381" s="104"/>
      <c r="K381" s="15">
        <v>0</v>
      </c>
      <c r="L381" s="15">
        <v>867.1800000000001</v>
      </c>
      <c r="M381" s="90">
        <f t="shared" si="130"/>
        <v>-867.1800000000001</v>
      </c>
      <c r="N381" s="103" t="str">
        <f t="shared" si="131"/>
        <v>N.M.</v>
      </c>
      <c r="O381" s="104"/>
      <c r="P381" s="15">
        <v>0</v>
      </c>
      <c r="Q381" s="15">
        <v>0</v>
      </c>
      <c r="R381" s="90">
        <f t="shared" si="132"/>
        <v>0</v>
      </c>
      <c r="S381" s="103">
        <f t="shared" si="133"/>
        <v>0</v>
      </c>
      <c r="T381" s="104"/>
      <c r="U381" s="15">
        <v>0</v>
      </c>
      <c r="V381" s="15">
        <v>867.1800000000001</v>
      </c>
      <c r="W381" s="90">
        <f t="shared" si="134"/>
        <v>-867.1800000000001</v>
      </c>
      <c r="X381" s="103" t="str">
        <f t="shared" si="135"/>
        <v>N.M.</v>
      </c>
    </row>
    <row r="382" spans="1:24" s="14" customFormat="1" ht="12.75" hidden="1" outlineLevel="2">
      <c r="A382" s="14" t="s">
        <v>1181</v>
      </c>
      <c r="B382" s="14" t="s">
        <v>1182</v>
      </c>
      <c r="C382" s="54" t="s">
        <v>59</v>
      </c>
      <c r="D382" s="15"/>
      <c r="E382" s="15"/>
      <c r="F382" s="15">
        <v>0</v>
      </c>
      <c r="G382" s="15">
        <v>0</v>
      </c>
      <c r="H382" s="90">
        <f t="shared" si="128"/>
        <v>0</v>
      </c>
      <c r="I382" s="103">
        <f t="shared" si="129"/>
        <v>0</v>
      </c>
      <c r="J382" s="104"/>
      <c r="K382" s="15">
        <v>0</v>
      </c>
      <c r="L382" s="15">
        <v>55562.53</v>
      </c>
      <c r="M382" s="90">
        <f t="shared" si="130"/>
        <v>-55562.53</v>
      </c>
      <c r="N382" s="103" t="str">
        <f t="shared" si="131"/>
        <v>N.M.</v>
      </c>
      <c r="O382" s="104"/>
      <c r="P382" s="15">
        <v>0</v>
      </c>
      <c r="Q382" s="15">
        <v>-60.550000000000004</v>
      </c>
      <c r="R382" s="90">
        <f t="shared" si="132"/>
        <v>60.550000000000004</v>
      </c>
      <c r="S382" s="103" t="str">
        <f t="shared" si="133"/>
        <v>N.M.</v>
      </c>
      <c r="T382" s="104"/>
      <c r="U382" s="15">
        <v>0</v>
      </c>
      <c r="V382" s="15">
        <v>55562.53</v>
      </c>
      <c r="W382" s="90">
        <f t="shared" si="134"/>
        <v>-55562.53</v>
      </c>
      <c r="X382" s="103" t="str">
        <f t="shared" si="135"/>
        <v>N.M.</v>
      </c>
    </row>
    <row r="383" spans="1:24" s="14" customFormat="1" ht="12.75" hidden="1" outlineLevel="2">
      <c r="A383" s="14" t="s">
        <v>1183</v>
      </c>
      <c r="B383" s="14" t="s">
        <v>1184</v>
      </c>
      <c r="C383" s="54" t="s">
        <v>60</v>
      </c>
      <c r="D383" s="15"/>
      <c r="E383" s="15"/>
      <c r="F383" s="15">
        <v>113.23</v>
      </c>
      <c r="G383" s="15">
        <v>111.7</v>
      </c>
      <c r="H383" s="90">
        <f t="shared" si="128"/>
        <v>1.5300000000000011</v>
      </c>
      <c r="I383" s="103">
        <f t="shared" si="129"/>
        <v>0.013697403760071631</v>
      </c>
      <c r="J383" s="104"/>
      <c r="K383" s="15">
        <v>113.23</v>
      </c>
      <c r="L383" s="15">
        <v>239.87</v>
      </c>
      <c r="M383" s="90">
        <f t="shared" si="130"/>
        <v>-126.64</v>
      </c>
      <c r="N383" s="103">
        <f t="shared" si="131"/>
        <v>-0.5279526410138825</v>
      </c>
      <c r="O383" s="104"/>
      <c r="P383" s="15">
        <v>113.23</v>
      </c>
      <c r="Q383" s="15">
        <v>111.7</v>
      </c>
      <c r="R383" s="90">
        <f t="shared" si="132"/>
        <v>1.5300000000000011</v>
      </c>
      <c r="S383" s="103">
        <f t="shared" si="133"/>
        <v>0.013697403760071631</v>
      </c>
      <c r="T383" s="104"/>
      <c r="U383" s="15">
        <v>113.23</v>
      </c>
      <c r="V383" s="15">
        <v>239.87</v>
      </c>
      <c r="W383" s="90">
        <f t="shared" si="134"/>
        <v>-126.64</v>
      </c>
      <c r="X383" s="103">
        <f t="shared" si="135"/>
        <v>-0.5279526410138825</v>
      </c>
    </row>
    <row r="384" spans="1:24" s="14" customFormat="1" ht="12.75" hidden="1" outlineLevel="2">
      <c r="A384" s="14" t="s">
        <v>1185</v>
      </c>
      <c r="B384" s="14" t="s">
        <v>1186</v>
      </c>
      <c r="C384" s="54" t="s">
        <v>61</v>
      </c>
      <c r="D384" s="15"/>
      <c r="E384" s="15"/>
      <c r="F384" s="15">
        <v>147238.02</v>
      </c>
      <c r="G384" s="15">
        <v>111945.77</v>
      </c>
      <c r="H384" s="90">
        <f t="shared" si="128"/>
        <v>35292.249999999985</v>
      </c>
      <c r="I384" s="103">
        <f t="shared" si="129"/>
        <v>0.31526202374596185</v>
      </c>
      <c r="J384" s="104"/>
      <c r="K384" s="15">
        <v>1094700.29</v>
      </c>
      <c r="L384" s="15">
        <v>1026679.25</v>
      </c>
      <c r="M384" s="90">
        <f t="shared" si="130"/>
        <v>68021.04000000004</v>
      </c>
      <c r="N384" s="103">
        <f t="shared" si="131"/>
        <v>0.0662534477053082</v>
      </c>
      <c r="O384" s="104"/>
      <c r="P384" s="15">
        <v>324015.78</v>
      </c>
      <c r="Q384" s="15">
        <v>272889.82</v>
      </c>
      <c r="R384" s="90">
        <f t="shared" si="132"/>
        <v>51125.96000000002</v>
      </c>
      <c r="S384" s="103">
        <f t="shared" si="133"/>
        <v>0.18735019137027545</v>
      </c>
      <c r="T384" s="104"/>
      <c r="U384" s="15">
        <v>1094700.29</v>
      </c>
      <c r="V384" s="15">
        <v>1026679.25</v>
      </c>
      <c r="W384" s="90">
        <f t="shared" si="134"/>
        <v>68021.04000000004</v>
      </c>
      <c r="X384" s="103">
        <f t="shared" si="135"/>
        <v>0.0662534477053082</v>
      </c>
    </row>
    <row r="385" spans="1:24" s="14" customFormat="1" ht="12.75" hidden="1" outlineLevel="2">
      <c r="A385" s="14" t="s">
        <v>1187</v>
      </c>
      <c r="B385" s="14" t="s">
        <v>1188</v>
      </c>
      <c r="C385" s="54" t="s">
        <v>62</v>
      </c>
      <c r="D385" s="15"/>
      <c r="E385" s="15"/>
      <c r="F385" s="15">
        <v>227951.66</v>
      </c>
      <c r="G385" s="15">
        <v>0</v>
      </c>
      <c r="H385" s="90">
        <f t="shared" si="128"/>
        <v>227951.66</v>
      </c>
      <c r="I385" s="103" t="str">
        <f t="shared" si="129"/>
        <v>N.M.</v>
      </c>
      <c r="J385" s="104"/>
      <c r="K385" s="15">
        <v>227951.66</v>
      </c>
      <c r="L385" s="15">
        <v>32.5</v>
      </c>
      <c r="M385" s="90">
        <f t="shared" si="130"/>
        <v>227919.16</v>
      </c>
      <c r="N385" s="103" t="str">
        <f t="shared" si="131"/>
        <v>N.M.</v>
      </c>
      <c r="O385" s="104"/>
      <c r="P385" s="15">
        <v>227951.66</v>
      </c>
      <c r="Q385" s="15">
        <v>0</v>
      </c>
      <c r="R385" s="90">
        <f t="shared" si="132"/>
        <v>227951.66</v>
      </c>
      <c r="S385" s="103" t="str">
        <f t="shared" si="133"/>
        <v>N.M.</v>
      </c>
      <c r="T385" s="104"/>
      <c r="U385" s="15">
        <v>227951.66</v>
      </c>
      <c r="V385" s="15">
        <v>32.5</v>
      </c>
      <c r="W385" s="90">
        <f t="shared" si="134"/>
        <v>227919.16</v>
      </c>
      <c r="X385" s="103" t="str">
        <f t="shared" si="135"/>
        <v>N.M.</v>
      </c>
    </row>
    <row r="386" spans="1:24" s="14" customFormat="1" ht="12.75" hidden="1" outlineLevel="2">
      <c r="A386" s="14" t="s">
        <v>1189</v>
      </c>
      <c r="B386" s="14" t="s">
        <v>1190</v>
      </c>
      <c r="C386" s="54" t="s">
        <v>63</v>
      </c>
      <c r="D386" s="15"/>
      <c r="E386" s="15"/>
      <c r="F386" s="15">
        <v>0</v>
      </c>
      <c r="G386" s="15">
        <v>0</v>
      </c>
      <c r="H386" s="90">
        <f t="shared" si="128"/>
        <v>0</v>
      </c>
      <c r="I386" s="103">
        <f t="shared" si="129"/>
        <v>0</v>
      </c>
      <c r="J386" s="104"/>
      <c r="K386" s="15">
        <v>0</v>
      </c>
      <c r="L386" s="15">
        <v>62.35</v>
      </c>
      <c r="M386" s="90">
        <f t="shared" si="130"/>
        <v>-62.35</v>
      </c>
      <c r="N386" s="103" t="str">
        <f t="shared" si="131"/>
        <v>N.M.</v>
      </c>
      <c r="O386" s="104"/>
      <c r="P386" s="15">
        <v>0</v>
      </c>
      <c r="Q386" s="15">
        <v>0</v>
      </c>
      <c r="R386" s="90">
        <f t="shared" si="132"/>
        <v>0</v>
      </c>
      <c r="S386" s="103">
        <f t="shared" si="133"/>
        <v>0</v>
      </c>
      <c r="T386" s="104"/>
      <c r="U386" s="15">
        <v>0</v>
      </c>
      <c r="V386" s="15">
        <v>62.35</v>
      </c>
      <c r="W386" s="90">
        <f t="shared" si="134"/>
        <v>-62.35</v>
      </c>
      <c r="X386" s="103" t="str">
        <f t="shared" si="135"/>
        <v>N.M.</v>
      </c>
    </row>
    <row r="387" spans="1:24" s="13" customFormat="1" ht="12.75" collapsed="1">
      <c r="A387" s="13" t="s">
        <v>218</v>
      </c>
      <c r="B387" s="11"/>
      <c r="C387" s="56" t="s">
        <v>260</v>
      </c>
      <c r="D387" s="29"/>
      <c r="E387" s="29"/>
      <c r="F387" s="129">
        <v>6343846.48</v>
      </c>
      <c r="G387" s="129">
        <v>-5069488.57</v>
      </c>
      <c r="H387" s="129">
        <f>+F387-G387</f>
        <v>11413335.05</v>
      </c>
      <c r="I387" s="99">
        <f>IF(G387&lt;0,IF(H387=0,0,IF(OR(G387=0,F387=0),"N.M.",IF(ABS(H387/G387)&gt;=10,"N.M.",H387/(-G387)))),IF(H387=0,0,IF(OR(G387=0,F387=0),"N.M.",IF(ABS(H387/G387)&gt;=10,"N.M.",H387/G387))))</f>
        <v>2.2513780024165237</v>
      </c>
      <c r="J387" s="115"/>
      <c r="K387" s="129">
        <v>46223111.41499999</v>
      </c>
      <c r="L387" s="129">
        <v>38888313.16499999</v>
      </c>
      <c r="M387" s="129">
        <f>+K387-L387</f>
        <v>7334798.25</v>
      </c>
      <c r="N387" s="99">
        <f>IF(L387&lt;0,IF(M387=0,0,IF(OR(L387=0,K387=0),"N.M.",IF(ABS(M387/L387)&gt;=10,"N.M.",M387/(-L387)))),IF(M387=0,0,IF(OR(L387=0,K387=0),"N.M.",IF(ABS(M387/L387)&gt;=10,"N.M.",M387/L387))))</f>
        <v>0.18861189012953686</v>
      </c>
      <c r="O387" s="115"/>
      <c r="P387" s="129">
        <v>14274534.675</v>
      </c>
      <c r="Q387" s="129">
        <v>399893.4929999997</v>
      </c>
      <c r="R387" s="129">
        <f>+P387-Q387</f>
        <v>13874641.182000002</v>
      </c>
      <c r="S387" s="99" t="str">
        <f>IF(Q387&lt;0,IF(R387=0,0,IF(OR(Q387=0,P387=0),"N.M.",IF(ABS(R387/Q387)&gt;=10,"N.M.",R387/(-Q387)))),IF(R387=0,0,IF(OR(Q387=0,P387=0),"N.M.",IF(ABS(R387/Q387)&gt;=10,"N.M.",R387/Q387))))</f>
        <v>N.M.</v>
      </c>
      <c r="T387" s="115"/>
      <c r="U387" s="129">
        <v>46223111.41499999</v>
      </c>
      <c r="V387" s="129">
        <v>38888313.16499999</v>
      </c>
      <c r="W387" s="129">
        <f>+U387-V387</f>
        <v>7334798.25</v>
      </c>
      <c r="X387" s="99">
        <f>IF(V387&lt;0,IF(W387=0,0,IF(OR(V387=0,U387=0),"N.M.",IF(ABS(W387/V387)&gt;=10,"N.M.",W387/(-V387)))),IF(W387=0,0,IF(OR(V387=0,U387=0),"N.M.",IF(ABS(W387/V387)&gt;=10,"N.M.",W387/V387))))</f>
        <v>0.18861189012953686</v>
      </c>
    </row>
    <row r="388" spans="1:24" s="13" customFormat="1" ht="12.75">
      <c r="A388" s="13" t="s">
        <v>219</v>
      </c>
      <c r="B388" s="11"/>
      <c r="C388" s="52" t="s">
        <v>277</v>
      </c>
      <c r="D388" s="29"/>
      <c r="E388" s="29"/>
      <c r="F388" s="29">
        <v>54390181.082000025</v>
      </c>
      <c r="G388" s="29">
        <v>39365784.76199999</v>
      </c>
      <c r="H388" s="29">
        <f>+F388-G388</f>
        <v>15024396.320000038</v>
      </c>
      <c r="I388" s="98">
        <f>IF(G388&lt;0,IF(H388=0,0,IF(OR(G388=0,F388=0),"N.M.",IF(ABS(H388/G388)&gt;=10,"N.M.",H388/(-G388)))),IF(H388=0,0,IF(OR(G388=0,F388=0),"N.M.",IF(ABS(H388/G388)&gt;=10,"N.M.",H388/G388))))</f>
        <v>0.38166129319751735</v>
      </c>
      <c r="J388" s="115"/>
      <c r="K388" s="29">
        <v>558015971.8840002</v>
      </c>
      <c r="L388" s="29">
        <v>523008022.756</v>
      </c>
      <c r="M388" s="29">
        <f>+K388-L388</f>
        <v>35007949.1280002</v>
      </c>
      <c r="N388" s="98">
        <f>IF(L388&lt;0,IF(M388=0,0,IF(OR(L388=0,K388=0),"N.M.",IF(ABS(M388/L388)&gt;=10,"N.M.",M388/(-L388)))),IF(M388=0,0,IF(OR(L388=0,K388=0),"N.M.",IF(ABS(M388/L388)&gt;=10,"N.M.",M388/L388))))</f>
        <v>0.06693577842941145</v>
      </c>
      <c r="O388" s="115"/>
      <c r="P388" s="29">
        <v>139310291.87600002</v>
      </c>
      <c r="Q388" s="29">
        <v>118597239.67300005</v>
      </c>
      <c r="R388" s="29">
        <f>+P388-Q388</f>
        <v>20713052.202999964</v>
      </c>
      <c r="S388" s="98">
        <f>IF(Q388&lt;0,IF(R388=0,0,IF(OR(Q388=0,P388=0),"N.M.",IF(ABS(R388/Q388)&gt;=10,"N.M.",R388/(-Q388)))),IF(R388=0,0,IF(OR(Q388=0,P388=0),"N.M.",IF(ABS(R388/Q388)&gt;=10,"N.M.",R388/Q388))))</f>
        <v>0.17465037348348603</v>
      </c>
      <c r="T388" s="115"/>
      <c r="U388" s="29">
        <v>558015971.8840002</v>
      </c>
      <c r="V388" s="29">
        <v>523008022.756</v>
      </c>
      <c r="W388" s="29">
        <f>+U388-V388</f>
        <v>35007949.1280002</v>
      </c>
      <c r="X388" s="98">
        <f>IF(V388&lt;0,IF(W388=0,0,IF(OR(V388=0,U388=0),"N.M.",IF(ABS(W388/V388)&gt;=10,"N.M.",W388/(-V388)))),IF(W388=0,0,IF(OR(V388=0,U388=0),"N.M.",IF(ABS(W388/V388)&gt;=10,"N.M.",W388/V388))))</f>
        <v>0.06693577842941145</v>
      </c>
    </row>
    <row r="389" spans="2:24" s="30" customFormat="1" ht="4.5" customHeight="1" hidden="1" outlineLevel="1">
      <c r="B389" s="31"/>
      <c r="C389" s="58"/>
      <c r="D389" s="33"/>
      <c r="E389" s="33"/>
      <c r="F389" s="36"/>
      <c r="G389" s="36"/>
      <c r="H389" s="36"/>
      <c r="I389" s="100"/>
      <c r="J389" s="116"/>
      <c r="K389" s="36"/>
      <c r="L389" s="36"/>
      <c r="M389" s="36"/>
      <c r="N389" s="100"/>
      <c r="O389" s="116"/>
      <c r="P389" s="36"/>
      <c r="Q389" s="36"/>
      <c r="R389" s="36"/>
      <c r="S389" s="100"/>
      <c r="T389" s="116"/>
      <c r="U389" s="36"/>
      <c r="V389" s="36"/>
      <c r="W389" s="36"/>
      <c r="X389" s="100"/>
    </row>
    <row r="390" spans="1:24" s="14" customFormat="1" ht="12.75" hidden="1" outlineLevel="2">
      <c r="A390" s="14" t="s">
        <v>1191</v>
      </c>
      <c r="B390" s="14" t="s">
        <v>1192</v>
      </c>
      <c r="C390" s="54" t="s">
        <v>64</v>
      </c>
      <c r="D390" s="15"/>
      <c r="E390" s="15"/>
      <c r="F390" s="15">
        <v>4101090.26</v>
      </c>
      <c r="G390" s="15">
        <v>4040774.26</v>
      </c>
      <c r="H390" s="90">
        <f>+F390-G390</f>
        <v>60316</v>
      </c>
      <c r="I390" s="103">
        <f aca="true" t="shared" si="136" ref="I390:I401">IF(G390&lt;0,IF(H390=0,0,IF(OR(G390=0,F390=0),"N.M.",IF(ABS(H390/G390)&gt;=10,"N.M.",H390/(-G390)))),IF(H390=0,0,IF(OR(G390=0,F390=0),"N.M.",IF(ABS(H390/G390)&gt;=10,"N.M.",H390/G390))))</f>
        <v>0.014926842263145876</v>
      </c>
      <c r="J390" s="104"/>
      <c r="K390" s="15">
        <v>48722462.96</v>
      </c>
      <c r="L390" s="15">
        <v>47381452.77</v>
      </c>
      <c r="M390" s="90">
        <f>+K390-L390</f>
        <v>1341010.1899999976</v>
      </c>
      <c r="N390" s="103">
        <f aca="true" t="shared" si="137" ref="N390:N401">IF(L390&lt;0,IF(M390=0,0,IF(OR(L390=0,K390=0),"N.M.",IF(ABS(M390/L390)&gt;=10,"N.M.",M390/(-L390)))),IF(M390=0,0,IF(OR(L390=0,K390=0),"N.M.",IF(ABS(M390/L390)&gt;=10,"N.M.",M390/L390))))</f>
        <v>0.028302428726901984</v>
      </c>
      <c r="O390" s="104"/>
      <c r="P390" s="15">
        <v>12271679.37</v>
      </c>
      <c r="Q390" s="15">
        <v>12006361.16</v>
      </c>
      <c r="R390" s="90">
        <f>+P390-Q390</f>
        <v>265318.20999999903</v>
      </c>
      <c r="S390" s="103">
        <f aca="true" t="shared" si="138" ref="S390:S401">IF(Q390&lt;0,IF(R390=0,0,IF(OR(Q390=0,P390=0),"N.M.",IF(ABS(R390/Q390)&gt;=10,"N.M.",R390/(-Q390)))),IF(R390=0,0,IF(OR(Q390=0,P390=0),"N.M.",IF(ABS(R390/Q390)&gt;=10,"N.M.",R390/Q390))))</f>
        <v>0.02209813668473713</v>
      </c>
      <c r="T390" s="104"/>
      <c r="U390" s="15">
        <v>48722462.96</v>
      </c>
      <c r="V390" s="15">
        <v>47381452.77</v>
      </c>
      <c r="W390" s="90">
        <f>+U390-V390</f>
        <v>1341010.1899999976</v>
      </c>
      <c r="X390" s="103">
        <f aca="true" t="shared" si="139" ref="X390:X401">IF(V390&lt;0,IF(W390=0,0,IF(OR(V390=0,U390=0),"N.M.",IF(ABS(W390/V390)&gt;=10,"N.M.",W390/(-V390)))),IF(W390=0,0,IF(OR(V390=0,U390=0),"N.M.",IF(ABS(W390/V390)&gt;=10,"N.M.",W390/V390))))</f>
        <v>0.028302428726901984</v>
      </c>
    </row>
    <row r="391" spans="1:24" ht="12.75" hidden="1" outlineLevel="1">
      <c r="A391" s="9" t="s">
        <v>392</v>
      </c>
      <c r="C391" s="66" t="s">
        <v>335</v>
      </c>
      <c r="D391" s="28"/>
      <c r="E391" s="28"/>
      <c r="F391" s="17">
        <v>4101090.26</v>
      </c>
      <c r="G391" s="17">
        <v>4040774.26</v>
      </c>
      <c r="H391" s="35">
        <f aca="true" t="shared" si="140" ref="H391:H401">+F391-G391</f>
        <v>60316</v>
      </c>
      <c r="I391" s="95">
        <f t="shared" si="136"/>
        <v>0.014926842263145876</v>
      </c>
      <c r="K391" s="17">
        <v>48722462.96</v>
      </c>
      <c r="L391" s="17">
        <v>47381452.77</v>
      </c>
      <c r="M391" s="35">
        <f aca="true" t="shared" si="141" ref="M391:M401">+K391-L391</f>
        <v>1341010.1899999976</v>
      </c>
      <c r="N391" s="95">
        <f t="shared" si="137"/>
        <v>0.028302428726901984</v>
      </c>
      <c r="P391" s="17">
        <v>12271679.37</v>
      </c>
      <c r="Q391" s="17">
        <v>12006361.16</v>
      </c>
      <c r="R391" s="35">
        <f aca="true" t="shared" si="142" ref="R391:R401">+P391-Q391</f>
        <v>265318.20999999903</v>
      </c>
      <c r="S391" s="95">
        <f t="shared" si="138"/>
        <v>0.02209813668473713</v>
      </c>
      <c r="U391" s="17">
        <v>48722462.96</v>
      </c>
      <c r="V391" s="17">
        <v>47381452.77</v>
      </c>
      <c r="W391" s="35">
        <f aca="true" t="shared" si="143" ref="W391:W401">+U391-V391</f>
        <v>1341010.1899999976</v>
      </c>
      <c r="X391" s="95">
        <f t="shared" si="139"/>
        <v>0.028302428726901984</v>
      </c>
    </row>
    <row r="392" spans="1:24" s="14" customFormat="1" ht="12.75" hidden="1" outlineLevel="2">
      <c r="A392" s="14" t="s">
        <v>1193</v>
      </c>
      <c r="B392" s="14" t="s">
        <v>1194</v>
      </c>
      <c r="C392" s="54" t="s">
        <v>65</v>
      </c>
      <c r="D392" s="15"/>
      <c r="E392" s="15"/>
      <c r="F392" s="15">
        <v>310680.94</v>
      </c>
      <c r="G392" s="15">
        <v>296386.7</v>
      </c>
      <c r="H392" s="90">
        <f>+F392-G392</f>
        <v>14294.23999999999</v>
      </c>
      <c r="I392" s="103">
        <f t="shared" si="136"/>
        <v>0.04822834492910778</v>
      </c>
      <c r="J392" s="104"/>
      <c r="K392" s="15">
        <v>3794679.05</v>
      </c>
      <c r="L392" s="15">
        <v>4278326.74</v>
      </c>
      <c r="M392" s="90">
        <f>+K392-L392</f>
        <v>-483647.6900000004</v>
      </c>
      <c r="N392" s="103">
        <f t="shared" si="137"/>
        <v>-0.11304599190103007</v>
      </c>
      <c r="O392" s="104"/>
      <c r="P392" s="15">
        <v>979079.77</v>
      </c>
      <c r="Q392" s="15">
        <v>1037877.44</v>
      </c>
      <c r="R392" s="90">
        <f>+P392-Q392</f>
        <v>-58797.669999999925</v>
      </c>
      <c r="S392" s="103">
        <f t="shared" si="138"/>
        <v>-0.05665184320799952</v>
      </c>
      <c r="T392" s="104"/>
      <c r="U392" s="15">
        <v>3794679.05</v>
      </c>
      <c r="V392" s="15">
        <v>4278326.74</v>
      </c>
      <c r="W392" s="90">
        <f>+U392-V392</f>
        <v>-483647.6900000004</v>
      </c>
      <c r="X392" s="103">
        <f t="shared" si="139"/>
        <v>-0.11304599190103007</v>
      </c>
    </row>
    <row r="393" spans="1:24" ht="12.75" hidden="1" outlineLevel="1">
      <c r="A393" s="74" t="s">
        <v>347</v>
      </c>
      <c r="C393" s="75" t="s">
        <v>353</v>
      </c>
      <c r="D393" s="28"/>
      <c r="E393" s="28"/>
      <c r="F393" s="17">
        <v>310680.94</v>
      </c>
      <c r="G393" s="17">
        <v>296386.7</v>
      </c>
      <c r="H393" s="35">
        <f t="shared" si="140"/>
        <v>14294.23999999999</v>
      </c>
      <c r="I393" s="95">
        <f t="shared" si="136"/>
        <v>0.04822834492910778</v>
      </c>
      <c r="K393" s="17">
        <v>3794679.05</v>
      </c>
      <c r="L393" s="17">
        <v>4278326.74</v>
      </c>
      <c r="M393" s="35">
        <f t="shared" si="141"/>
        <v>-483647.6900000004</v>
      </c>
      <c r="N393" s="95">
        <f t="shared" si="137"/>
        <v>-0.11304599190103007</v>
      </c>
      <c r="P393" s="17">
        <v>979079.77</v>
      </c>
      <c r="Q393" s="17">
        <v>1037877.44</v>
      </c>
      <c r="R393" s="35">
        <f t="shared" si="142"/>
        <v>-58797.669999999925</v>
      </c>
      <c r="S393" s="95">
        <f t="shared" si="138"/>
        <v>-0.05665184320799952</v>
      </c>
      <c r="U393" s="17">
        <v>3794679.05</v>
      </c>
      <c r="V393" s="17">
        <v>4278326.74</v>
      </c>
      <c r="W393" s="35">
        <f t="shared" si="143"/>
        <v>-483647.6900000004</v>
      </c>
      <c r="X393" s="95">
        <f t="shared" si="139"/>
        <v>-0.11304599190103007</v>
      </c>
    </row>
    <row r="394" spans="1:24" ht="12.75" hidden="1" outlineLevel="1">
      <c r="A394" s="74" t="s">
        <v>348</v>
      </c>
      <c r="C394" s="75" t="s">
        <v>352</v>
      </c>
      <c r="D394" s="28"/>
      <c r="E394" s="28"/>
      <c r="F394" s="17">
        <v>0</v>
      </c>
      <c r="G394" s="17">
        <v>0</v>
      </c>
      <c r="H394" s="35">
        <f t="shared" si="140"/>
        <v>0</v>
      </c>
      <c r="I394" s="95">
        <f t="shared" si="136"/>
        <v>0</v>
      </c>
      <c r="K394" s="17">
        <v>0</v>
      </c>
      <c r="L394" s="17">
        <v>0</v>
      </c>
      <c r="M394" s="35">
        <f t="shared" si="141"/>
        <v>0</v>
      </c>
      <c r="N394" s="95">
        <f t="shared" si="137"/>
        <v>0</v>
      </c>
      <c r="P394" s="17">
        <v>0</v>
      </c>
      <c r="Q394" s="17">
        <v>0</v>
      </c>
      <c r="R394" s="35">
        <f t="shared" si="142"/>
        <v>0</v>
      </c>
      <c r="S394" s="95">
        <f t="shared" si="138"/>
        <v>0</v>
      </c>
      <c r="U394" s="17">
        <v>0</v>
      </c>
      <c r="V394" s="17">
        <v>0</v>
      </c>
      <c r="W394" s="35">
        <f t="shared" si="143"/>
        <v>0</v>
      </c>
      <c r="X394" s="95">
        <f t="shared" si="139"/>
        <v>0</v>
      </c>
    </row>
    <row r="395" spans="1:24" s="14" customFormat="1" ht="12.75" hidden="1" outlineLevel="2">
      <c r="A395" s="14" t="s">
        <v>1195</v>
      </c>
      <c r="B395" s="14" t="s">
        <v>1196</v>
      </c>
      <c r="C395" s="54" t="s">
        <v>66</v>
      </c>
      <c r="D395" s="15"/>
      <c r="E395" s="15"/>
      <c r="F395" s="15">
        <v>3218</v>
      </c>
      <c r="G395" s="15">
        <v>3218</v>
      </c>
      <c r="H395" s="90">
        <f>+F395-G395</f>
        <v>0</v>
      </c>
      <c r="I395" s="103">
        <f t="shared" si="136"/>
        <v>0</v>
      </c>
      <c r="J395" s="104"/>
      <c r="K395" s="15">
        <v>38616</v>
      </c>
      <c r="L395" s="15">
        <v>38616</v>
      </c>
      <c r="M395" s="90">
        <f>+K395-L395</f>
        <v>0</v>
      </c>
      <c r="N395" s="103">
        <f t="shared" si="137"/>
        <v>0</v>
      </c>
      <c r="O395" s="104"/>
      <c r="P395" s="15">
        <v>9654</v>
      </c>
      <c r="Q395" s="15">
        <v>9654</v>
      </c>
      <c r="R395" s="90">
        <f>+P395-Q395</f>
        <v>0</v>
      </c>
      <c r="S395" s="103">
        <f t="shared" si="138"/>
        <v>0</v>
      </c>
      <c r="T395" s="104"/>
      <c r="U395" s="15">
        <v>38616</v>
      </c>
      <c r="V395" s="15">
        <v>38616</v>
      </c>
      <c r="W395" s="90">
        <f>+U395-V395</f>
        <v>0</v>
      </c>
      <c r="X395" s="103">
        <f t="shared" si="139"/>
        <v>0</v>
      </c>
    </row>
    <row r="396" spans="1:24" ht="12.75" hidden="1" outlineLevel="1">
      <c r="A396" s="74" t="s">
        <v>349</v>
      </c>
      <c r="C396" s="75" t="s">
        <v>354</v>
      </c>
      <c r="D396" s="28"/>
      <c r="E396" s="28"/>
      <c r="F396" s="17">
        <v>3218</v>
      </c>
      <c r="G396" s="17">
        <v>3218</v>
      </c>
      <c r="H396" s="35">
        <f t="shared" si="140"/>
        <v>0</v>
      </c>
      <c r="I396" s="95">
        <f t="shared" si="136"/>
        <v>0</v>
      </c>
      <c r="K396" s="17">
        <v>38616</v>
      </c>
      <c r="L396" s="17">
        <v>38616</v>
      </c>
      <c r="M396" s="35">
        <f t="shared" si="141"/>
        <v>0</v>
      </c>
      <c r="N396" s="95">
        <f t="shared" si="137"/>
        <v>0</v>
      </c>
      <c r="P396" s="17">
        <v>9654</v>
      </c>
      <c r="Q396" s="17">
        <v>9654</v>
      </c>
      <c r="R396" s="35">
        <f t="shared" si="142"/>
        <v>0</v>
      </c>
      <c r="S396" s="95">
        <f t="shared" si="138"/>
        <v>0</v>
      </c>
      <c r="U396" s="17">
        <v>38616</v>
      </c>
      <c r="V396" s="17">
        <v>38616</v>
      </c>
      <c r="W396" s="35">
        <f t="shared" si="143"/>
        <v>0</v>
      </c>
      <c r="X396" s="95">
        <f t="shared" si="139"/>
        <v>0</v>
      </c>
    </row>
    <row r="397" spans="1:24" ht="12.75" hidden="1" outlineLevel="1">
      <c r="A397" s="74" t="s">
        <v>350</v>
      </c>
      <c r="C397" s="75" t="s">
        <v>355</v>
      </c>
      <c r="D397" s="28"/>
      <c r="E397" s="28"/>
      <c r="F397" s="17">
        <v>0</v>
      </c>
      <c r="G397" s="17">
        <v>0</v>
      </c>
      <c r="H397" s="35">
        <f t="shared" si="140"/>
        <v>0</v>
      </c>
      <c r="I397" s="95">
        <f t="shared" si="136"/>
        <v>0</v>
      </c>
      <c r="K397" s="17">
        <v>0</v>
      </c>
      <c r="L397" s="17">
        <v>0</v>
      </c>
      <c r="M397" s="35">
        <f t="shared" si="141"/>
        <v>0</v>
      </c>
      <c r="N397" s="95">
        <f t="shared" si="137"/>
        <v>0</v>
      </c>
      <c r="P397" s="17">
        <v>0</v>
      </c>
      <c r="Q397" s="17">
        <v>0</v>
      </c>
      <c r="R397" s="35">
        <f t="shared" si="142"/>
        <v>0</v>
      </c>
      <c r="S397" s="95">
        <f t="shared" si="138"/>
        <v>0</v>
      </c>
      <c r="U397" s="17">
        <v>0</v>
      </c>
      <c r="V397" s="17">
        <v>0</v>
      </c>
      <c r="W397" s="35">
        <f t="shared" si="143"/>
        <v>0</v>
      </c>
      <c r="X397" s="95">
        <f t="shared" si="139"/>
        <v>0</v>
      </c>
    </row>
    <row r="398" spans="1:24" s="14" customFormat="1" ht="12.75" hidden="1" outlineLevel="2">
      <c r="A398" s="14" t="s">
        <v>1197</v>
      </c>
      <c r="B398" s="14" t="s">
        <v>1198</v>
      </c>
      <c r="C398" s="54" t="s">
        <v>67</v>
      </c>
      <c r="D398" s="15"/>
      <c r="E398" s="15"/>
      <c r="F398" s="15">
        <v>25959.56</v>
      </c>
      <c r="G398" s="15">
        <v>25959.56</v>
      </c>
      <c r="H398" s="90">
        <f>+F398-G398</f>
        <v>0</v>
      </c>
      <c r="I398" s="103">
        <f t="shared" si="136"/>
        <v>0</v>
      </c>
      <c r="J398" s="104"/>
      <c r="K398" s="15">
        <v>311514.72000000003</v>
      </c>
      <c r="L398" s="15">
        <v>311514.72000000003</v>
      </c>
      <c r="M398" s="90">
        <f>+K398-L398</f>
        <v>0</v>
      </c>
      <c r="N398" s="103">
        <f t="shared" si="137"/>
        <v>0</v>
      </c>
      <c r="O398" s="104"/>
      <c r="P398" s="15">
        <v>77878.68000000001</v>
      </c>
      <c r="Q398" s="15">
        <v>77878.68000000001</v>
      </c>
      <c r="R398" s="90">
        <f>+P398-Q398</f>
        <v>0</v>
      </c>
      <c r="S398" s="103">
        <f t="shared" si="138"/>
        <v>0</v>
      </c>
      <c r="T398" s="104"/>
      <c r="U398" s="15">
        <v>311514.72000000003</v>
      </c>
      <c r="V398" s="15">
        <v>311514.72000000003</v>
      </c>
      <c r="W398" s="90">
        <f>+U398-V398</f>
        <v>0</v>
      </c>
      <c r="X398" s="103">
        <f t="shared" si="139"/>
        <v>0</v>
      </c>
    </row>
    <row r="399" spans="1:24" ht="12.75" hidden="1" outlineLevel="1">
      <c r="A399" s="74" t="s">
        <v>351</v>
      </c>
      <c r="C399" s="75" t="s">
        <v>356</v>
      </c>
      <c r="D399" s="28"/>
      <c r="E399" s="28"/>
      <c r="F399" s="17">
        <v>25959.56</v>
      </c>
      <c r="G399" s="17">
        <v>25959.56</v>
      </c>
      <c r="H399" s="35">
        <f t="shared" si="140"/>
        <v>0</v>
      </c>
      <c r="I399" s="95">
        <f t="shared" si="136"/>
        <v>0</v>
      </c>
      <c r="K399" s="17">
        <v>311514.72000000003</v>
      </c>
      <c r="L399" s="17">
        <v>311514.72000000003</v>
      </c>
      <c r="M399" s="35">
        <f t="shared" si="141"/>
        <v>0</v>
      </c>
      <c r="N399" s="95">
        <f t="shared" si="137"/>
        <v>0</v>
      </c>
      <c r="P399" s="17">
        <v>77878.68000000001</v>
      </c>
      <c r="Q399" s="17">
        <v>77878.68000000001</v>
      </c>
      <c r="R399" s="35">
        <f t="shared" si="142"/>
        <v>0</v>
      </c>
      <c r="S399" s="95">
        <f t="shared" si="138"/>
        <v>0</v>
      </c>
      <c r="U399" s="17">
        <v>311514.72000000003</v>
      </c>
      <c r="V399" s="17">
        <v>311514.72000000003</v>
      </c>
      <c r="W399" s="35">
        <f t="shared" si="143"/>
        <v>0</v>
      </c>
      <c r="X399" s="95">
        <f t="shared" si="139"/>
        <v>0</v>
      </c>
    </row>
    <row r="400" spans="1:24" ht="12.75" hidden="1" outlineLevel="1">
      <c r="A400" s="9" t="s">
        <v>393</v>
      </c>
      <c r="C400" s="66" t="s">
        <v>336</v>
      </c>
      <c r="D400" s="28"/>
      <c r="E400" s="28"/>
      <c r="F400" s="17">
        <v>339858.5</v>
      </c>
      <c r="G400" s="17">
        <v>325564.26</v>
      </c>
      <c r="H400" s="35">
        <f t="shared" si="140"/>
        <v>14294.23999999999</v>
      </c>
      <c r="I400" s="95">
        <f t="shared" si="136"/>
        <v>0.043906047918159045</v>
      </c>
      <c r="K400" s="17">
        <v>4144809.77</v>
      </c>
      <c r="L400" s="17">
        <v>4628457.46</v>
      </c>
      <c r="M400" s="35">
        <f t="shared" si="141"/>
        <v>-483647.68999999994</v>
      </c>
      <c r="N400" s="95">
        <f t="shared" si="137"/>
        <v>-0.10449435782434521</v>
      </c>
      <c r="P400" s="17">
        <v>1066612.45</v>
      </c>
      <c r="Q400" s="17">
        <v>1125410.1199999999</v>
      </c>
      <c r="R400" s="35">
        <f t="shared" si="142"/>
        <v>-58797.669999999925</v>
      </c>
      <c r="S400" s="95">
        <f t="shared" si="138"/>
        <v>-0.0522455493824775</v>
      </c>
      <c r="U400" s="17">
        <v>4144809.77</v>
      </c>
      <c r="V400" s="17">
        <v>4628457.46</v>
      </c>
      <c r="W400" s="35">
        <f t="shared" si="143"/>
        <v>-483647.68999999994</v>
      </c>
      <c r="X400" s="95">
        <f t="shared" si="139"/>
        <v>-0.10449435782434521</v>
      </c>
    </row>
    <row r="401" spans="1:24" s="13" customFormat="1" ht="12.75" collapsed="1">
      <c r="A401" s="13" t="s">
        <v>345</v>
      </c>
      <c r="B401" s="11"/>
      <c r="C401" s="52" t="s">
        <v>261</v>
      </c>
      <c r="D401" s="29"/>
      <c r="E401" s="29"/>
      <c r="F401" s="29">
        <v>4440948.76</v>
      </c>
      <c r="G401" s="29">
        <v>4366338.52</v>
      </c>
      <c r="H401" s="29">
        <f t="shared" si="140"/>
        <v>74610.24000000022</v>
      </c>
      <c r="I401" s="98">
        <f t="shared" si="136"/>
        <v>0.017087598604242034</v>
      </c>
      <c r="J401" s="115"/>
      <c r="K401" s="29">
        <v>52867272.73</v>
      </c>
      <c r="L401" s="29">
        <v>52009910.230000004</v>
      </c>
      <c r="M401" s="29">
        <f t="shared" si="141"/>
        <v>857362.4999999925</v>
      </c>
      <c r="N401" s="98">
        <f t="shared" si="137"/>
        <v>0.01648459872759893</v>
      </c>
      <c r="O401" s="115"/>
      <c r="P401" s="29">
        <v>13338291.819999998</v>
      </c>
      <c r="Q401" s="29">
        <v>13131771.28</v>
      </c>
      <c r="R401" s="29">
        <f t="shared" si="142"/>
        <v>206520.5399999991</v>
      </c>
      <c r="S401" s="98">
        <f t="shared" si="138"/>
        <v>0.01572678472663736</v>
      </c>
      <c r="T401" s="115"/>
      <c r="U401" s="29">
        <v>52867272.73</v>
      </c>
      <c r="V401" s="29">
        <v>52009910.230000004</v>
      </c>
      <c r="W401" s="29">
        <f t="shared" si="143"/>
        <v>857362.4999999925</v>
      </c>
      <c r="X401" s="98">
        <f t="shared" si="139"/>
        <v>0.01648459872759893</v>
      </c>
    </row>
    <row r="402" spans="2:24" s="30" customFormat="1" ht="4.5" customHeight="1" hidden="1" outlineLevel="1">
      <c r="B402" s="31"/>
      <c r="C402" s="58"/>
      <c r="D402" s="33"/>
      <c r="E402" s="33"/>
      <c r="F402" s="36"/>
      <c r="G402" s="36"/>
      <c r="H402" s="36"/>
      <c r="I402" s="100"/>
      <c r="J402" s="116"/>
      <c r="K402" s="36"/>
      <c r="L402" s="36"/>
      <c r="M402" s="36"/>
      <c r="N402" s="100"/>
      <c r="O402" s="116"/>
      <c r="P402" s="36"/>
      <c r="Q402" s="36"/>
      <c r="R402" s="36"/>
      <c r="S402" s="100"/>
      <c r="T402" s="116"/>
      <c r="U402" s="36"/>
      <c r="V402" s="36"/>
      <c r="W402" s="36"/>
      <c r="X402" s="100"/>
    </row>
    <row r="403" spans="1:24" s="14" customFormat="1" ht="12.75" hidden="1" outlineLevel="2">
      <c r="A403" s="14" t="s">
        <v>1199</v>
      </c>
      <c r="B403" s="14" t="s">
        <v>1200</v>
      </c>
      <c r="C403" s="54" t="s">
        <v>68</v>
      </c>
      <c r="D403" s="15"/>
      <c r="E403" s="15"/>
      <c r="F403" s="15">
        <v>349104.765</v>
      </c>
      <c r="G403" s="15">
        <v>242101.91</v>
      </c>
      <c r="H403" s="90">
        <f aca="true" t="shared" si="144" ref="H403:H441">+F403-G403</f>
        <v>107002.85500000001</v>
      </c>
      <c r="I403" s="103">
        <f aca="true" t="shared" si="145" ref="I403:I441">IF(G403&lt;0,IF(H403=0,0,IF(OR(G403=0,F403=0),"N.M.",IF(ABS(H403/G403)&gt;=10,"N.M.",H403/(-G403)))),IF(H403=0,0,IF(OR(G403=0,F403=0),"N.M.",IF(ABS(H403/G403)&gt;=10,"N.M.",H403/G403))))</f>
        <v>0.44197443547636617</v>
      </c>
      <c r="J403" s="104"/>
      <c r="K403" s="15">
        <v>3200136.93</v>
      </c>
      <c r="L403" s="15">
        <v>2688840.979</v>
      </c>
      <c r="M403" s="90">
        <f aca="true" t="shared" si="146" ref="M403:M441">+K403-L403</f>
        <v>511295.95100000035</v>
      </c>
      <c r="N403" s="103">
        <f aca="true" t="shared" si="147" ref="N403:N441">IF(L403&lt;0,IF(M403=0,0,IF(OR(L403=0,K403=0),"N.M.",IF(ABS(M403/L403)&gt;=10,"N.M.",M403/(-L403)))),IF(M403=0,0,IF(OR(L403=0,K403=0),"N.M.",IF(ABS(M403/L403)&gt;=10,"N.M.",M403/L403))))</f>
        <v>0.19015477486145543</v>
      </c>
      <c r="O403" s="104"/>
      <c r="P403" s="15">
        <v>784377.365</v>
      </c>
      <c r="Q403" s="15">
        <v>631009.77</v>
      </c>
      <c r="R403" s="90">
        <f aca="true" t="shared" si="148" ref="R403:R441">+P403-Q403</f>
        <v>153367.59499999997</v>
      </c>
      <c r="S403" s="103">
        <f aca="true" t="shared" si="149" ref="S403:S441">IF(Q403&lt;0,IF(R403=0,0,IF(OR(Q403=0,P403=0),"N.M.",IF(ABS(R403/Q403)&gt;=10,"N.M.",R403/(-Q403)))),IF(R403=0,0,IF(OR(Q403=0,P403=0),"N.M.",IF(ABS(R403/Q403)&gt;=10,"N.M.",R403/Q403))))</f>
        <v>0.2430510624264977</v>
      </c>
      <c r="T403" s="104"/>
      <c r="U403" s="15">
        <v>3200136.93</v>
      </c>
      <c r="V403" s="15">
        <v>2688840.979</v>
      </c>
      <c r="W403" s="90">
        <f aca="true" t="shared" si="150" ref="W403:W441">+U403-V403</f>
        <v>511295.95100000035</v>
      </c>
      <c r="X403" s="103">
        <f aca="true" t="shared" si="151" ref="X403:X441">IF(V403&lt;0,IF(W403=0,0,IF(OR(V403=0,U403=0),"N.M.",IF(ABS(W403/V403)&gt;=10,"N.M.",W403/(-V403)))),IF(W403=0,0,IF(OR(V403=0,U403=0),"N.M.",IF(ABS(W403/V403)&gt;=10,"N.M.",W403/V403))))</f>
        <v>0.19015477486145543</v>
      </c>
    </row>
    <row r="404" spans="1:24" s="14" customFormat="1" ht="12.75" hidden="1" outlineLevel="2">
      <c r="A404" s="14" t="s">
        <v>1201</v>
      </c>
      <c r="B404" s="14" t="s">
        <v>1202</v>
      </c>
      <c r="C404" s="54" t="s">
        <v>69</v>
      </c>
      <c r="D404" s="15"/>
      <c r="E404" s="15"/>
      <c r="F404" s="15">
        <v>6793.82</v>
      </c>
      <c r="G404" s="15">
        <v>4828.900000000001</v>
      </c>
      <c r="H404" s="90">
        <f t="shared" si="144"/>
        <v>1964.9199999999992</v>
      </c>
      <c r="I404" s="103">
        <f t="shared" si="145"/>
        <v>0.40690840564103603</v>
      </c>
      <c r="J404" s="104"/>
      <c r="K404" s="15">
        <v>31029.47</v>
      </c>
      <c r="L404" s="15">
        <v>17181.46</v>
      </c>
      <c r="M404" s="90">
        <f t="shared" si="146"/>
        <v>13848.010000000002</v>
      </c>
      <c r="N404" s="103">
        <f t="shared" si="147"/>
        <v>0.8059856380074804</v>
      </c>
      <c r="O404" s="104"/>
      <c r="P404" s="15">
        <v>7101.74</v>
      </c>
      <c r="Q404" s="15">
        <v>5051.26</v>
      </c>
      <c r="R404" s="90">
        <f t="shared" si="148"/>
        <v>2050.4799999999996</v>
      </c>
      <c r="S404" s="103">
        <f t="shared" si="149"/>
        <v>0.4059343609317278</v>
      </c>
      <c r="T404" s="104"/>
      <c r="U404" s="15">
        <v>31029.47</v>
      </c>
      <c r="V404" s="15">
        <v>17181.46</v>
      </c>
      <c r="W404" s="90">
        <f t="shared" si="150"/>
        <v>13848.010000000002</v>
      </c>
      <c r="X404" s="103">
        <f t="shared" si="151"/>
        <v>0.8059856380074804</v>
      </c>
    </row>
    <row r="405" spans="1:24" s="14" customFormat="1" ht="12.75" hidden="1" outlineLevel="2">
      <c r="A405" s="14" t="s">
        <v>1203</v>
      </c>
      <c r="B405" s="14" t="s">
        <v>1204</v>
      </c>
      <c r="C405" s="54" t="s">
        <v>70</v>
      </c>
      <c r="D405" s="15"/>
      <c r="E405" s="15"/>
      <c r="F405" s="15">
        <v>0</v>
      </c>
      <c r="G405" s="15">
        <v>0</v>
      </c>
      <c r="H405" s="90">
        <f t="shared" si="144"/>
        <v>0</v>
      </c>
      <c r="I405" s="103">
        <f t="shared" si="145"/>
        <v>0</v>
      </c>
      <c r="J405" s="104"/>
      <c r="K405" s="15">
        <v>0</v>
      </c>
      <c r="L405" s="15">
        <v>1815.3700000000001</v>
      </c>
      <c r="M405" s="90">
        <f t="shared" si="146"/>
        <v>-1815.3700000000001</v>
      </c>
      <c r="N405" s="103" t="str">
        <f t="shared" si="147"/>
        <v>N.M.</v>
      </c>
      <c r="O405" s="104"/>
      <c r="P405" s="15">
        <v>0</v>
      </c>
      <c r="Q405" s="15">
        <v>0</v>
      </c>
      <c r="R405" s="90">
        <f t="shared" si="148"/>
        <v>0</v>
      </c>
      <c r="S405" s="103">
        <f t="shared" si="149"/>
        <v>0</v>
      </c>
      <c r="T405" s="104"/>
      <c r="U405" s="15">
        <v>0</v>
      </c>
      <c r="V405" s="15">
        <v>1815.3700000000001</v>
      </c>
      <c r="W405" s="90">
        <f t="shared" si="150"/>
        <v>-1815.3700000000001</v>
      </c>
      <c r="X405" s="103" t="str">
        <f t="shared" si="151"/>
        <v>N.M.</v>
      </c>
    </row>
    <row r="406" spans="1:24" s="14" customFormat="1" ht="12.75" hidden="1" outlineLevel="2">
      <c r="A406" s="14" t="s">
        <v>1205</v>
      </c>
      <c r="B406" s="14" t="s">
        <v>1206</v>
      </c>
      <c r="C406" s="54" t="s">
        <v>70</v>
      </c>
      <c r="D406" s="15"/>
      <c r="E406" s="15"/>
      <c r="F406" s="15">
        <v>0</v>
      </c>
      <c r="G406" s="15">
        <v>0</v>
      </c>
      <c r="H406" s="90">
        <f t="shared" si="144"/>
        <v>0</v>
      </c>
      <c r="I406" s="103">
        <f t="shared" si="145"/>
        <v>0</v>
      </c>
      <c r="J406" s="104"/>
      <c r="K406" s="15">
        <v>0</v>
      </c>
      <c r="L406" s="15">
        <v>-11197.35</v>
      </c>
      <c r="M406" s="90">
        <f t="shared" si="146"/>
        <v>11197.35</v>
      </c>
      <c r="N406" s="103" t="str">
        <f t="shared" si="147"/>
        <v>N.M.</v>
      </c>
      <c r="O406" s="104"/>
      <c r="P406" s="15">
        <v>0</v>
      </c>
      <c r="Q406" s="15">
        <v>0</v>
      </c>
      <c r="R406" s="90">
        <f t="shared" si="148"/>
        <v>0</v>
      </c>
      <c r="S406" s="103">
        <f t="shared" si="149"/>
        <v>0</v>
      </c>
      <c r="T406" s="104"/>
      <c r="U406" s="15">
        <v>0</v>
      </c>
      <c r="V406" s="15">
        <v>-11197.35</v>
      </c>
      <c r="W406" s="90">
        <f t="shared" si="150"/>
        <v>11197.35</v>
      </c>
      <c r="X406" s="103" t="str">
        <f t="shared" si="151"/>
        <v>N.M.</v>
      </c>
    </row>
    <row r="407" spans="1:24" s="14" customFormat="1" ht="12.75" hidden="1" outlineLevel="2">
      <c r="A407" s="14" t="s">
        <v>1207</v>
      </c>
      <c r="B407" s="14" t="s">
        <v>1208</v>
      </c>
      <c r="C407" s="54" t="s">
        <v>70</v>
      </c>
      <c r="D407" s="15"/>
      <c r="E407" s="15"/>
      <c r="F407" s="15">
        <v>0</v>
      </c>
      <c r="G407" s="15">
        <v>0</v>
      </c>
      <c r="H407" s="90">
        <f t="shared" si="144"/>
        <v>0</v>
      </c>
      <c r="I407" s="103">
        <f t="shared" si="145"/>
        <v>0</v>
      </c>
      <c r="J407" s="104"/>
      <c r="K407" s="15">
        <v>0</v>
      </c>
      <c r="L407" s="15">
        <v>856472.0700000001</v>
      </c>
      <c r="M407" s="90">
        <f t="shared" si="146"/>
        <v>-856472.0700000001</v>
      </c>
      <c r="N407" s="103" t="str">
        <f t="shared" si="147"/>
        <v>N.M.</v>
      </c>
      <c r="O407" s="104"/>
      <c r="P407" s="15">
        <v>0</v>
      </c>
      <c r="Q407" s="15">
        <v>1051.49</v>
      </c>
      <c r="R407" s="90">
        <f t="shared" si="148"/>
        <v>-1051.49</v>
      </c>
      <c r="S407" s="103" t="str">
        <f t="shared" si="149"/>
        <v>N.M.</v>
      </c>
      <c r="T407" s="104"/>
      <c r="U407" s="15">
        <v>0</v>
      </c>
      <c r="V407" s="15">
        <v>856472.0700000001</v>
      </c>
      <c r="W407" s="90">
        <f t="shared" si="150"/>
        <v>-856472.0700000001</v>
      </c>
      <c r="X407" s="103" t="str">
        <f t="shared" si="151"/>
        <v>N.M.</v>
      </c>
    </row>
    <row r="408" spans="1:24" s="14" customFormat="1" ht="12.75" hidden="1" outlineLevel="2">
      <c r="A408" s="14" t="s">
        <v>1209</v>
      </c>
      <c r="B408" s="14" t="s">
        <v>1210</v>
      </c>
      <c r="C408" s="54" t="s">
        <v>70</v>
      </c>
      <c r="D408" s="15"/>
      <c r="E408" s="15"/>
      <c r="F408" s="15">
        <v>0</v>
      </c>
      <c r="G408" s="15">
        <v>750070</v>
      </c>
      <c r="H408" s="90">
        <f t="shared" si="144"/>
        <v>-750070</v>
      </c>
      <c r="I408" s="103" t="str">
        <f t="shared" si="145"/>
        <v>N.M.</v>
      </c>
      <c r="J408" s="104"/>
      <c r="K408" s="15">
        <v>-1478036.68</v>
      </c>
      <c r="L408" s="15">
        <v>8715916.34</v>
      </c>
      <c r="M408" s="90">
        <f t="shared" si="146"/>
        <v>-10193953.02</v>
      </c>
      <c r="N408" s="103">
        <f t="shared" si="147"/>
        <v>-1.1695790347615933</v>
      </c>
      <c r="O408" s="104"/>
      <c r="P408" s="15">
        <v>0</v>
      </c>
      <c r="Q408" s="15">
        <v>2251300.34</v>
      </c>
      <c r="R408" s="90">
        <f t="shared" si="148"/>
        <v>-2251300.34</v>
      </c>
      <c r="S408" s="103" t="str">
        <f t="shared" si="149"/>
        <v>N.M.</v>
      </c>
      <c r="T408" s="104"/>
      <c r="U408" s="15">
        <v>-1478036.68</v>
      </c>
      <c r="V408" s="15">
        <v>8715916.34</v>
      </c>
      <c r="W408" s="90">
        <f t="shared" si="150"/>
        <v>-10193953.02</v>
      </c>
      <c r="X408" s="103">
        <f t="shared" si="151"/>
        <v>-1.1695790347615933</v>
      </c>
    </row>
    <row r="409" spans="1:24" s="14" customFormat="1" ht="12.75" hidden="1" outlineLevel="2">
      <c r="A409" s="14" t="s">
        <v>1211</v>
      </c>
      <c r="B409" s="14" t="s">
        <v>1212</v>
      </c>
      <c r="C409" s="54" t="s">
        <v>70</v>
      </c>
      <c r="D409" s="15"/>
      <c r="E409" s="15"/>
      <c r="F409" s="15">
        <v>748802</v>
      </c>
      <c r="G409" s="15">
        <v>0</v>
      </c>
      <c r="H409" s="90">
        <f t="shared" si="144"/>
        <v>748802</v>
      </c>
      <c r="I409" s="103" t="str">
        <f t="shared" si="145"/>
        <v>N.M.</v>
      </c>
      <c r="J409" s="104"/>
      <c r="K409" s="15">
        <v>8985800</v>
      </c>
      <c r="L409" s="15">
        <v>198.37</v>
      </c>
      <c r="M409" s="90">
        <f t="shared" si="146"/>
        <v>8985601.63</v>
      </c>
      <c r="N409" s="103" t="str">
        <f t="shared" si="147"/>
        <v>N.M.</v>
      </c>
      <c r="O409" s="104"/>
      <c r="P409" s="15">
        <v>2246438</v>
      </c>
      <c r="Q409" s="15">
        <v>198.37</v>
      </c>
      <c r="R409" s="90">
        <f t="shared" si="148"/>
        <v>2246239.63</v>
      </c>
      <c r="S409" s="103" t="str">
        <f t="shared" si="149"/>
        <v>N.M.</v>
      </c>
      <c r="T409" s="104"/>
      <c r="U409" s="15">
        <v>8985800</v>
      </c>
      <c r="V409" s="15">
        <v>198.37</v>
      </c>
      <c r="W409" s="90">
        <f t="shared" si="150"/>
        <v>8985601.63</v>
      </c>
      <c r="X409" s="103" t="str">
        <f t="shared" si="151"/>
        <v>N.M.</v>
      </c>
    </row>
    <row r="410" spans="1:24" s="14" customFormat="1" ht="12.75" hidden="1" outlineLevel="2">
      <c r="A410" s="14" t="s">
        <v>1213</v>
      </c>
      <c r="B410" s="14" t="s">
        <v>1214</v>
      </c>
      <c r="C410" s="54" t="s">
        <v>71</v>
      </c>
      <c r="D410" s="15"/>
      <c r="E410" s="15"/>
      <c r="F410" s="15">
        <v>0</v>
      </c>
      <c r="G410" s="15">
        <v>0</v>
      </c>
      <c r="H410" s="90">
        <f t="shared" si="144"/>
        <v>0</v>
      </c>
      <c r="I410" s="103">
        <f t="shared" si="145"/>
        <v>0</v>
      </c>
      <c r="J410" s="104"/>
      <c r="K410" s="15">
        <v>198.39000000000001</v>
      </c>
      <c r="L410" s="15">
        <v>0</v>
      </c>
      <c r="M410" s="90">
        <f t="shared" si="146"/>
        <v>198.39000000000001</v>
      </c>
      <c r="N410" s="103" t="str">
        <f t="shared" si="147"/>
        <v>N.M.</v>
      </c>
      <c r="O410" s="104"/>
      <c r="P410" s="15">
        <v>198.39000000000001</v>
      </c>
      <c r="Q410" s="15">
        <v>0</v>
      </c>
      <c r="R410" s="90">
        <f t="shared" si="148"/>
        <v>198.39000000000001</v>
      </c>
      <c r="S410" s="103" t="str">
        <f t="shared" si="149"/>
        <v>N.M.</v>
      </c>
      <c r="T410" s="104"/>
      <c r="U410" s="15">
        <v>198.39000000000001</v>
      </c>
      <c r="V410" s="15">
        <v>0</v>
      </c>
      <c r="W410" s="90">
        <f t="shared" si="150"/>
        <v>198.39000000000001</v>
      </c>
      <c r="X410" s="103" t="str">
        <f t="shared" si="151"/>
        <v>N.M.</v>
      </c>
    </row>
    <row r="411" spans="1:24" s="14" customFormat="1" ht="12.75" hidden="1" outlineLevel="2">
      <c r="A411" s="14" t="s">
        <v>1215</v>
      </c>
      <c r="B411" s="14" t="s">
        <v>1216</v>
      </c>
      <c r="C411" s="54" t="s">
        <v>72</v>
      </c>
      <c r="D411" s="15"/>
      <c r="E411" s="15"/>
      <c r="F411" s="15">
        <v>0</v>
      </c>
      <c r="G411" s="15">
        <v>0</v>
      </c>
      <c r="H411" s="90">
        <f t="shared" si="144"/>
        <v>0</v>
      </c>
      <c r="I411" s="103">
        <f t="shared" si="145"/>
        <v>0</v>
      </c>
      <c r="J411" s="104"/>
      <c r="K411" s="15">
        <v>0</v>
      </c>
      <c r="L411" s="15">
        <v>-16746</v>
      </c>
      <c r="M411" s="90">
        <f t="shared" si="146"/>
        <v>16746</v>
      </c>
      <c r="N411" s="103" t="str">
        <f t="shared" si="147"/>
        <v>N.M.</v>
      </c>
      <c r="O411" s="104"/>
      <c r="P411" s="15">
        <v>0</v>
      </c>
      <c r="Q411" s="15">
        <v>0</v>
      </c>
      <c r="R411" s="90">
        <f t="shared" si="148"/>
        <v>0</v>
      </c>
      <c r="S411" s="103">
        <f t="shared" si="149"/>
        <v>0</v>
      </c>
      <c r="T411" s="104"/>
      <c r="U411" s="15">
        <v>0</v>
      </c>
      <c r="V411" s="15">
        <v>-16746</v>
      </c>
      <c r="W411" s="90">
        <f t="shared" si="150"/>
        <v>16746</v>
      </c>
      <c r="X411" s="103" t="str">
        <f t="shared" si="151"/>
        <v>N.M.</v>
      </c>
    </row>
    <row r="412" spans="1:24" s="14" customFormat="1" ht="12.75" hidden="1" outlineLevel="2">
      <c r="A412" s="14" t="s">
        <v>1217</v>
      </c>
      <c r="B412" s="14" t="s">
        <v>1218</v>
      </c>
      <c r="C412" s="54" t="s">
        <v>72</v>
      </c>
      <c r="D412" s="15"/>
      <c r="E412" s="15"/>
      <c r="F412" s="15">
        <v>0</v>
      </c>
      <c r="G412" s="15">
        <v>13913</v>
      </c>
      <c r="H412" s="90">
        <f t="shared" si="144"/>
        <v>-13913</v>
      </c>
      <c r="I412" s="103" t="str">
        <f t="shared" si="145"/>
        <v>N.M.</v>
      </c>
      <c r="J412" s="104"/>
      <c r="K412" s="15">
        <v>-54754</v>
      </c>
      <c r="L412" s="15">
        <v>223151</v>
      </c>
      <c r="M412" s="90">
        <f t="shared" si="146"/>
        <v>-277905</v>
      </c>
      <c r="N412" s="103">
        <f t="shared" si="147"/>
        <v>-1.245367486589798</v>
      </c>
      <c r="O412" s="104"/>
      <c r="P412" s="15">
        <v>0</v>
      </c>
      <c r="Q412" s="15">
        <v>65836</v>
      </c>
      <c r="R412" s="90">
        <f t="shared" si="148"/>
        <v>-65836</v>
      </c>
      <c r="S412" s="103" t="str">
        <f t="shared" si="149"/>
        <v>N.M.</v>
      </c>
      <c r="T412" s="104"/>
      <c r="U412" s="15">
        <v>-54754</v>
      </c>
      <c r="V412" s="15">
        <v>223151</v>
      </c>
      <c r="W412" s="90">
        <f t="shared" si="150"/>
        <v>-277905</v>
      </c>
      <c r="X412" s="103">
        <f t="shared" si="151"/>
        <v>-1.245367486589798</v>
      </c>
    </row>
    <row r="413" spans="1:24" s="14" customFormat="1" ht="12.75" hidden="1" outlineLevel="2">
      <c r="A413" s="14" t="s">
        <v>1219</v>
      </c>
      <c r="B413" s="14" t="s">
        <v>1220</v>
      </c>
      <c r="C413" s="54" t="s">
        <v>72</v>
      </c>
      <c r="D413" s="15"/>
      <c r="E413" s="15"/>
      <c r="F413" s="15">
        <v>21572</v>
      </c>
      <c r="G413" s="15">
        <v>0</v>
      </c>
      <c r="H413" s="90">
        <f t="shared" si="144"/>
        <v>21572</v>
      </c>
      <c r="I413" s="103" t="str">
        <f t="shared" si="145"/>
        <v>N.M.</v>
      </c>
      <c r="J413" s="104"/>
      <c r="K413" s="15">
        <v>268158</v>
      </c>
      <c r="L413" s="15">
        <v>0</v>
      </c>
      <c r="M413" s="90">
        <f t="shared" si="146"/>
        <v>268158</v>
      </c>
      <c r="N413" s="103" t="str">
        <f t="shared" si="147"/>
        <v>N.M.</v>
      </c>
      <c r="O413" s="104"/>
      <c r="P413" s="15">
        <v>73161</v>
      </c>
      <c r="Q413" s="15">
        <v>0</v>
      </c>
      <c r="R413" s="90">
        <f t="shared" si="148"/>
        <v>73161</v>
      </c>
      <c r="S413" s="103" t="str">
        <f t="shared" si="149"/>
        <v>N.M.</v>
      </c>
      <c r="T413" s="104"/>
      <c r="U413" s="15">
        <v>268158</v>
      </c>
      <c r="V413" s="15">
        <v>0</v>
      </c>
      <c r="W413" s="90">
        <f t="shared" si="150"/>
        <v>268158</v>
      </c>
      <c r="X413" s="103" t="str">
        <f t="shared" si="151"/>
        <v>N.M.</v>
      </c>
    </row>
    <row r="414" spans="1:24" s="14" customFormat="1" ht="12.75" hidden="1" outlineLevel="2">
      <c r="A414" s="14" t="s">
        <v>1221</v>
      </c>
      <c r="B414" s="14" t="s">
        <v>1222</v>
      </c>
      <c r="C414" s="54" t="s">
        <v>73</v>
      </c>
      <c r="D414" s="15"/>
      <c r="E414" s="15"/>
      <c r="F414" s="15">
        <v>9006.08</v>
      </c>
      <c r="G414" s="15">
        <v>4492.64</v>
      </c>
      <c r="H414" s="90">
        <f t="shared" si="144"/>
        <v>4513.44</v>
      </c>
      <c r="I414" s="103">
        <f t="shared" si="145"/>
        <v>1.0046297945083513</v>
      </c>
      <c r="J414" s="104"/>
      <c r="K414" s="15">
        <v>46900.020000000004</v>
      </c>
      <c r="L414" s="15">
        <v>30766.03</v>
      </c>
      <c r="M414" s="90">
        <f t="shared" si="146"/>
        <v>16133.990000000005</v>
      </c>
      <c r="N414" s="103">
        <f t="shared" si="147"/>
        <v>0.5244092266698045</v>
      </c>
      <c r="O414" s="104"/>
      <c r="P414" s="15">
        <v>9415.5</v>
      </c>
      <c r="Q414" s="15">
        <v>4798.72</v>
      </c>
      <c r="R414" s="90">
        <f t="shared" si="148"/>
        <v>4616.78</v>
      </c>
      <c r="S414" s="103">
        <f t="shared" si="149"/>
        <v>0.9620857228594291</v>
      </c>
      <c r="T414" s="104"/>
      <c r="U414" s="15">
        <v>46900.020000000004</v>
      </c>
      <c r="V414" s="15">
        <v>30766.03</v>
      </c>
      <c r="W414" s="90">
        <f t="shared" si="150"/>
        <v>16133.990000000005</v>
      </c>
      <c r="X414" s="103">
        <f t="shared" si="151"/>
        <v>0.5244092266698045</v>
      </c>
    </row>
    <row r="415" spans="1:24" s="14" customFormat="1" ht="12.75" hidden="1" outlineLevel="2">
      <c r="A415" s="14" t="s">
        <v>1223</v>
      </c>
      <c r="B415" s="14" t="s">
        <v>1224</v>
      </c>
      <c r="C415" s="54" t="s">
        <v>74</v>
      </c>
      <c r="D415" s="15"/>
      <c r="E415" s="15"/>
      <c r="F415" s="15">
        <v>0</v>
      </c>
      <c r="G415" s="15">
        <v>0</v>
      </c>
      <c r="H415" s="90">
        <f t="shared" si="144"/>
        <v>0</v>
      </c>
      <c r="I415" s="103">
        <f t="shared" si="145"/>
        <v>0</v>
      </c>
      <c r="J415" s="104"/>
      <c r="K415" s="15">
        <v>-43982</v>
      </c>
      <c r="L415" s="15">
        <v>0</v>
      </c>
      <c r="M415" s="90">
        <f t="shared" si="146"/>
        <v>-43982</v>
      </c>
      <c r="N415" s="103" t="str">
        <f t="shared" si="147"/>
        <v>N.M.</v>
      </c>
      <c r="O415" s="104"/>
      <c r="P415" s="15">
        <v>0</v>
      </c>
      <c r="Q415" s="15">
        <v>0</v>
      </c>
      <c r="R415" s="90">
        <f t="shared" si="148"/>
        <v>0</v>
      </c>
      <c r="S415" s="103">
        <f t="shared" si="149"/>
        <v>0</v>
      </c>
      <c r="T415" s="104"/>
      <c r="U415" s="15">
        <v>-43982</v>
      </c>
      <c r="V415" s="15">
        <v>0</v>
      </c>
      <c r="W415" s="90">
        <f t="shared" si="150"/>
        <v>-43982</v>
      </c>
      <c r="X415" s="103" t="str">
        <f t="shared" si="151"/>
        <v>N.M.</v>
      </c>
    </row>
    <row r="416" spans="1:24" s="14" customFormat="1" ht="12.75" hidden="1" outlineLevel="2">
      <c r="A416" s="14" t="s">
        <v>1225</v>
      </c>
      <c r="B416" s="14" t="s">
        <v>1226</v>
      </c>
      <c r="C416" s="54" t="s">
        <v>74</v>
      </c>
      <c r="D416" s="15"/>
      <c r="E416" s="15"/>
      <c r="F416" s="15">
        <v>0</v>
      </c>
      <c r="G416" s="15">
        <v>-16</v>
      </c>
      <c r="H416" s="90">
        <f t="shared" si="144"/>
        <v>16</v>
      </c>
      <c r="I416" s="103" t="str">
        <f t="shared" si="145"/>
        <v>N.M.</v>
      </c>
      <c r="J416" s="104"/>
      <c r="K416" s="15">
        <v>0</v>
      </c>
      <c r="L416" s="15">
        <v>-5085</v>
      </c>
      <c r="M416" s="90">
        <f t="shared" si="146"/>
        <v>5085</v>
      </c>
      <c r="N416" s="103" t="str">
        <f t="shared" si="147"/>
        <v>N.M.</v>
      </c>
      <c r="O416" s="104"/>
      <c r="P416" s="15">
        <v>0</v>
      </c>
      <c r="Q416" s="15">
        <v>-5085</v>
      </c>
      <c r="R416" s="90">
        <f t="shared" si="148"/>
        <v>5085</v>
      </c>
      <c r="S416" s="103" t="str">
        <f t="shared" si="149"/>
        <v>N.M.</v>
      </c>
      <c r="T416" s="104"/>
      <c r="U416" s="15">
        <v>0</v>
      </c>
      <c r="V416" s="15">
        <v>-5085</v>
      </c>
      <c r="W416" s="90">
        <f t="shared" si="150"/>
        <v>5085</v>
      </c>
      <c r="X416" s="103" t="str">
        <f t="shared" si="151"/>
        <v>N.M.</v>
      </c>
    </row>
    <row r="417" spans="1:24" s="14" customFormat="1" ht="12.75" hidden="1" outlineLevel="2">
      <c r="A417" s="14" t="s">
        <v>1227</v>
      </c>
      <c r="B417" s="14" t="s">
        <v>1228</v>
      </c>
      <c r="C417" s="54" t="s">
        <v>74</v>
      </c>
      <c r="D417" s="15"/>
      <c r="E417" s="15"/>
      <c r="F417" s="15">
        <v>0</v>
      </c>
      <c r="G417" s="15">
        <v>2050</v>
      </c>
      <c r="H417" s="90">
        <f t="shared" si="144"/>
        <v>-2050</v>
      </c>
      <c r="I417" s="103" t="str">
        <f t="shared" si="145"/>
        <v>N.M.</v>
      </c>
      <c r="J417" s="104"/>
      <c r="K417" s="15">
        <v>-16547</v>
      </c>
      <c r="L417" s="15">
        <v>73550</v>
      </c>
      <c r="M417" s="90">
        <f t="shared" si="146"/>
        <v>-90097</v>
      </c>
      <c r="N417" s="103">
        <f t="shared" si="147"/>
        <v>-1.2249762066621346</v>
      </c>
      <c r="O417" s="104"/>
      <c r="P417" s="15">
        <v>-16547</v>
      </c>
      <c r="Q417" s="15">
        <v>10750</v>
      </c>
      <c r="R417" s="90">
        <f t="shared" si="148"/>
        <v>-27297</v>
      </c>
      <c r="S417" s="103">
        <f t="shared" si="149"/>
        <v>-2.5392558139534884</v>
      </c>
      <c r="T417" s="104"/>
      <c r="U417" s="15">
        <v>-16547</v>
      </c>
      <c r="V417" s="15">
        <v>73550</v>
      </c>
      <c r="W417" s="90">
        <f t="shared" si="150"/>
        <v>-90097</v>
      </c>
      <c r="X417" s="103">
        <f t="shared" si="151"/>
        <v>-1.2249762066621346</v>
      </c>
    </row>
    <row r="418" spans="1:24" s="14" customFormat="1" ht="12.75" hidden="1" outlineLevel="2">
      <c r="A418" s="14" t="s">
        <v>1229</v>
      </c>
      <c r="B418" s="14" t="s">
        <v>1230</v>
      </c>
      <c r="C418" s="54" t="s">
        <v>74</v>
      </c>
      <c r="D418" s="15"/>
      <c r="E418" s="15"/>
      <c r="F418" s="15">
        <v>-41800</v>
      </c>
      <c r="G418" s="15">
        <v>0</v>
      </c>
      <c r="H418" s="90">
        <f t="shared" si="144"/>
        <v>-41800</v>
      </c>
      <c r="I418" s="103" t="str">
        <f t="shared" si="145"/>
        <v>N.M.</v>
      </c>
      <c r="J418" s="104"/>
      <c r="K418" s="15">
        <v>38300</v>
      </c>
      <c r="L418" s="15">
        <v>0</v>
      </c>
      <c r="M418" s="90">
        <f t="shared" si="146"/>
        <v>38300</v>
      </c>
      <c r="N418" s="103" t="str">
        <f t="shared" si="147"/>
        <v>N.M.</v>
      </c>
      <c r="O418" s="104"/>
      <c r="P418" s="15">
        <v>-41800</v>
      </c>
      <c r="Q418" s="15">
        <v>0</v>
      </c>
      <c r="R418" s="90">
        <f t="shared" si="148"/>
        <v>-41800</v>
      </c>
      <c r="S418" s="103" t="str">
        <f t="shared" si="149"/>
        <v>N.M.</v>
      </c>
      <c r="T418" s="104"/>
      <c r="U418" s="15">
        <v>38300</v>
      </c>
      <c r="V418" s="15">
        <v>0</v>
      </c>
      <c r="W418" s="90">
        <f t="shared" si="150"/>
        <v>38300</v>
      </c>
      <c r="X418" s="103" t="str">
        <f t="shared" si="151"/>
        <v>N.M.</v>
      </c>
    </row>
    <row r="419" spans="1:24" s="14" customFormat="1" ht="12.75" hidden="1" outlineLevel="2">
      <c r="A419" s="14" t="s">
        <v>1231</v>
      </c>
      <c r="B419" s="14" t="s">
        <v>1232</v>
      </c>
      <c r="C419" s="54" t="s">
        <v>75</v>
      </c>
      <c r="D419" s="15"/>
      <c r="E419" s="15"/>
      <c r="F419" s="15">
        <v>0</v>
      </c>
      <c r="G419" s="15">
        <v>0</v>
      </c>
      <c r="H419" s="90">
        <f t="shared" si="144"/>
        <v>0</v>
      </c>
      <c r="I419" s="103">
        <f t="shared" si="145"/>
        <v>0</v>
      </c>
      <c r="J419" s="104"/>
      <c r="K419" s="15">
        <v>0</v>
      </c>
      <c r="L419" s="15">
        <v>4262.08</v>
      </c>
      <c r="M419" s="90">
        <f t="shared" si="146"/>
        <v>-4262.08</v>
      </c>
      <c r="N419" s="103" t="str">
        <f t="shared" si="147"/>
        <v>N.M.</v>
      </c>
      <c r="O419" s="104"/>
      <c r="P419" s="15">
        <v>0</v>
      </c>
      <c r="Q419" s="15">
        <v>3686.08</v>
      </c>
      <c r="R419" s="90">
        <f t="shared" si="148"/>
        <v>-3686.08</v>
      </c>
      <c r="S419" s="103" t="str">
        <f t="shared" si="149"/>
        <v>N.M.</v>
      </c>
      <c r="T419" s="104"/>
      <c r="U419" s="15">
        <v>0</v>
      </c>
      <c r="V419" s="15">
        <v>4262.08</v>
      </c>
      <c r="W419" s="90">
        <f t="shared" si="150"/>
        <v>-4262.08</v>
      </c>
      <c r="X419" s="103" t="str">
        <f t="shared" si="151"/>
        <v>N.M.</v>
      </c>
    </row>
    <row r="420" spans="1:24" s="14" customFormat="1" ht="12.75" hidden="1" outlineLevel="2">
      <c r="A420" s="14" t="s">
        <v>1233</v>
      </c>
      <c r="B420" s="14" t="s">
        <v>1234</v>
      </c>
      <c r="C420" s="54" t="s">
        <v>75</v>
      </c>
      <c r="D420" s="15"/>
      <c r="E420" s="15"/>
      <c r="F420" s="15">
        <v>0</v>
      </c>
      <c r="G420" s="15">
        <v>0</v>
      </c>
      <c r="H420" s="90">
        <f t="shared" si="144"/>
        <v>0</v>
      </c>
      <c r="I420" s="103">
        <f t="shared" si="145"/>
        <v>0</v>
      </c>
      <c r="J420" s="104"/>
      <c r="K420" s="15">
        <v>2098.4</v>
      </c>
      <c r="L420" s="15">
        <v>0</v>
      </c>
      <c r="M420" s="90">
        <f t="shared" si="146"/>
        <v>2098.4</v>
      </c>
      <c r="N420" s="103" t="str">
        <f t="shared" si="147"/>
        <v>N.M.</v>
      </c>
      <c r="O420" s="104"/>
      <c r="P420" s="15">
        <v>1312</v>
      </c>
      <c r="Q420" s="15">
        <v>0</v>
      </c>
      <c r="R420" s="90">
        <f t="shared" si="148"/>
        <v>1312</v>
      </c>
      <c r="S420" s="103" t="str">
        <f t="shared" si="149"/>
        <v>N.M.</v>
      </c>
      <c r="T420" s="104"/>
      <c r="U420" s="15">
        <v>2098.4</v>
      </c>
      <c r="V420" s="15">
        <v>0</v>
      </c>
      <c r="W420" s="90">
        <f t="shared" si="150"/>
        <v>2098.4</v>
      </c>
      <c r="X420" s="103" t="str">
        <f t="shared" si="151"/>
        <v>N.M.</v>
      </c>
    </row>
    <row r="421" spans="1:24" s="14" customFormat="1" ht="12.75" hidden="1" outlineLevel="2">
      <c r="A421" s="14" t="s">
        <v>1235</v>
      </c>
      <c r="B421" s="14" t="s">
        <v>1236</v>
      </c>
      <c r="C421" s="54" t="s">
        <v>76</v>
      </c>
      <c r="D421" s="15"/>
      <c r="E421" s="15"/>
      <c r="F421" s="15">
        <v>0</v>
      </c>
      <c r="G421" s="15">
        <v>15</v>
      </c>
      <c r="H421" s="90">
        <f t="shared" si="144"/>
        <v>-15</v>
      </c>
      <c r="I421" s="103" t="str">
        <f t="shared" si="145"/>
        <v>N.M.</v>
      </c>
      <c r="J421" s="104"/>
      <c r="K421" s="15">
        <v>0</v>
      </c>
      <c r="L421" s="15">
        <v>225</v>
      </c>
      <c r="M421" s="90">
        <f t="shared" si="146"/>
        <v>-225</v>
      </c>
      <c r="N421" s="103" t="str">
        <f t="shared" si="147"/>
        <v>N.M.</v>
      </c>
      <c r="O421" s="104"/>
      <c r="P421" s="15">
        <v>0</v>
      </c>
      <c r="Q421" s="15">
        <v>15</v>
      </c>
      <c r="R421" s="90">
        <f t="shared" si="148"/>
        <v>-15</v>
      </c>
      <c r="S421" s="103" t="str">
        <f t="shared" si="149"/>
        <v>N.M.</v>
      </c>
      <c r="T421" s="104"/>
      <c r="U421" s="15">
        <v>0</v>
      </c>
      <c r="V421" s="15">
        <v>225</v>
      </c>
      <c r="W421" s="90">
        <f t="shared" si="150"/>
        <v>-225</v>
      </c>
      <c r="X421" s="103" t="str">
        <f t="shared" si="151"/>
        <v>N.M.</v>
      </c>
    </row>
    <row r="422" spans="1:24" s="14" customFormat="1" ht="12.75" hidden="1" outlineLevel="2">
      <c r="A422" s="14" t="s">
        <v>1237</v>
      </c>
      <c r="B422" s="14" t="s">
        <v>1238</v>
      </c>
      <c r="C422" s="54" t="s">
        <v>77</v>
      </c>
      <c r="D422" s="15"/>
      <c r="E422" s="15"/>
      <c r="F422" s="15">
        <v>0</v>
      </c>
      <c r="G422" s="15">
        <v>0</v>
      </c>
      <c r="H422" s="90">
        <f t="shared" si="144"/>
        <v>0</v>
      </c>
      <c r="I422" s="103">
        <f t="shared" si="145"/>
        <v>0</v>
      </c>
      <c r="J422" s="104"/>
      <c r="K422" s="15">
        <v>255.25</v>
      </c>
      <c r="L422" s="15">
        <v>0</v>
      </c>
      <c r="M422" s="90">
        <f t="shared" si="146"/>
        <v>255.25</v>
      </c>
      <c r="N422" s="103" t="str">
        <f t="shared" si="147"/>
        <v>N.M.</v>
      </c>
      <c r="O422" s="104"/>
      <c r="P422" s="15">
        <v>0</v>
      </c>
      <c r="Q422" s="15">
        <v>0</v>
      </c>
      <c r="R422" s="90">
        <f t="shared" si="148"/>
        <v>0</v>
      </c>
      <c r="S422" s="103">
        <f t="shared" si="149"/>
        <v>0</v>
      </c>
      <c r="T422" s="104"/>
      <c r="U422" s="15">
        <v>255.25</v>
      </c>
      <c r="V422" s="15">
        <v>0</v>
      </c>
      <c r="W422" s="90">
        <f t="shared" si="150"/>
        <v>255.25</v>
      </c>
      <c r="X422" s="103" t="str">
        <f t="shared" si="151"/>
        <v>N.M.</v>
      </c>
    </row>
    <row r="423" spans="1:24" s="14" customFormat="1" ht="12.75" hidden="1" outlineLevel="2">
      <c r="A423" s="14" t="s">
        <v>1239</v>
      </c>
      <c r="B423" s="14" t="s">
        <v>1240</v>
      </c>
      <c r="C423" s="54" t="s">
        <v>78</v>
      </c>
      <c r="D423" s="15"/>
      <c r="E423" s="15"/>
      <c r="F423" s="15">
        <v>0</v>
      </c>
      <c r="G423" s="15">
        <v>0</v>
      </c>
      <c r="H423" s="90">
        <f t="shared" si="144"/>
        <v>0</v>
      </c>
      <c r="I423" s="103">
        <f t="shared" si="145"/>
        <v>0</v>
      </c>
      <c r="J423" s="104"/>
      <c r="K423" s="15">
        <v>0</v>
      </c>
      <c r="L423" s="15">
        <v>335182.84</v>
      </c>
      <c r="M423" s="90">
        <f t="shared" si="146"/>
        <v>-335182.84</v>
      </c>
      <c r="N423" s="103" t="str">
        <f t="shared" si="147"/>
        <v>N.M.</v>
      </c>
      <c r="O423" s="104"/>
      <c r="P423" s="15">
        <v>0</v>
      </c>
      <c r="Q423" s="15">
        <v>0</v>
      </c>
      <c r="R423" s="90">
        <f t="shared" si="148"/>
        <v>0</v>
      </c>
      <c r="S423" s="103">
        <f t="shared" si="149"/>
        <v>0</v>
      </c>
      <c r="T423" s="104"/>
      <c r="U423" s="15">
        <v>0</v>
      </c>
      <c r="V423" s="15">
        <v>335182.84</v>
      </c>
      <c r="W423" s="90">
        <f t="shared" si="150"/>
        <v>-335182.84</v>
      </c>
      <c r="X423" s="103" t="str">
        <f t="shared" si="151"/>
        <v>N.M.</v>
      </c>
    </row>
    <row r="424" spans="1:24" s="14" customFormat="1" ht="12.75" hidden="1" outlineLevel="2">
      <c r="A424" s="14" t="s">
        <v>1241</v>
      </c>
      <c r="B424" s="14" t="s">
        <v>1242</v>
      </c>
      <c r="C424" s="54" t="s">
        <v>78</v>
      </c>
      <c r="D424" s="15"/>
      <c r="E424" s="15"/>
      <c r="F424" s="15">
        <v>0</v>
      </c>
      <c r="G424" s="15">
        <v>62479.56</v>
      </c>
      <c r="H424" s="90">
        <f t="shared" si="144"/>
        <v>-62479.56</v>
      </c>
      <c r="I424" s="103" t="str">
        <f t="shared" si="145"/>
        <v>N.M.</v>
      </c>
      <c r="J424" s="104"/>
      <c r="K424" s="15">
        <v>374877.41000000003</v>
      </c>
      <c r="L424" s="15">
        <v>374877.36</v>
      </c>
      <c r="M424" s="90">
        <f t="shared" si="146"/>
        <v>0.05000000004656613</v>
      </c>
      <c r="N424" s="103">
        <f t="shared" si="147"/>
        <v>1.333769530562372E-07</v>
      </c>
      <c r="O424" s="104"/>
      <c r="P424" s="15">
        <v>0</v>
      </c>
      <c r="Q424" s="15">
        <v>187438.68</v>
      </c>
      <c r="R424" s="90">
        <f t="shared" si="148"/>
        <v>-187438.68</v>
      </c>
      <c r="S424" s="103" t="str">
        <f t="shared" si="149"/>
        <v>N.M.</v>
      </c>
      <c r="T424" s="104"/>
      <c r="U424" s="15">
        <v>374877.41000000003</v>
      </c>
      <c r="V424" s="15">
        <v>374877.36</v>
      </c>
      <c r="W424" s="90">
        <f t="shared" si="150"/>
        <v>0.05000000004656613</v>
      </c>
      <c r="X424" s="103">
        <f t="shared" si="151"/>
        <v>1.333769530562372E-07</v>
      </c>
    </row>
    <row r="425" spans="1:24" s="14" customFormat="1" ht="12.75" hidden="1" outlineLevel="2">
      <c r="A425" s="14" t="s">
        <v>1243</v>
      </c>
      <c r="B425" s="14" t="s">
        <v>1244</v>
      </c>
      <c r="C425" s="54" t="s">
        <v>79</v>
      </c>
      <c r="D425" s="15"/>
      <c r="E425" s="15"/>
      <c r="F425" s="15">
        <v>66612.46</v>
      </c>
      <c r="G425" s="15">
        <v>0</v>
      </c>
      <c r="H425" s="90">
        <f t="shared" si="144"/>
        <v>66612.46</v>
      </c>
      <c r="I425" s="103" t="str">
        <f t="shared" si="145"/>
        <v>N.M.</v>
      </c>
      <c r="J425" s="104"/>
      <c r="K425" s="15">
        <v>399674.76</v>
      </c>
      <c r="L425" s="15">
        <v>0</v>
      </c>
      <c r="M425" s="90">
        <f t="shared" si="146"/>
        <v>399674.76</v>
      </c>
      <c r="N425" s="103" t="str">
        <f t="shared" si="147"/>
        <v>N.M.</v>
      </c>
      <c r="O425" s="104"/>
      <c r="P425" s="15">
        <v>199837.38</v>
      </c>
      <c r="Q425" s="15">
        <v>0</v>
      </c>
      <c r="R425" s="90">
        <f t="shared" si="148"/>
        <v>199837.38</v>
      </c>
      <c r="S425" s="103" t="str">
        <f t="shared" si="149"/>
        <v>N.M.</v>
      </c>
      <c r="T425" s="104"/>
      <c r="U425" s="15">
        <v>399674.76</v>
      </c>
      <c r="V425" s="15">
        <v>0</v>
      </c>
      <c r="W425" s="90">
        <f t="shared" si="150"/>
        <v>399674.76</v>
      </c>
      <c r="X425" s="103" t="str">
        <f t="shared" si="151"/>
        <v>N.M.</v>
      </c>
    </row>
    <row r="426" spans="1:24" s="14" customFormat="1" ht="12.75" hidden="1" outlineLevel="2">
      <c r="A426" s="14" t="s">
        <v>1245</v>
      </c>
      <c r="B426" s="14" t="s">
        <v>1246</v>
      </c>
      <c r="C426" s="54" t="s">
        <v>80</v>
      </c>
      <c r="D426" s="15"/>
      <c r="E426" s="15"/>
      <c r="F426" s="15">
        <v>0</v>
      </c>
      <c r="G426" s="15">
        <v>0</v>
      </c>
      <c r="H426" s="90">
        <f t="shared" si="144"/>
        <v>0</v>
      </c>
      <c r="I426" s="103">
        <f t="shared" si="145"/>
        <v>0</v>
      </c>
      <c r="J426" s="104"/>
      <c r="K426" s="15">
        <v>0</v>
      </c>
      <c r="L426" s="15">
        <v>-840600</v>
      </c>
      <c r="M426" s="90">
        <f t="shared" si="146"/>
        <v>840600</v>
      </c>
      <c r="N426" s="103" t="str">
        <f t="shared" si="147"/>
        <v>N.M.</v>
      </c>
      <c r="O426" s="104"/>
      <c r="P426" s="15">
        <v>0</v>
      </c>
      <c r="Q426" s="15">
        <v>0</v>
      </c>
      <c r="R426" s="90">
        <f t="shared" si="148"/>
        <v>0</v>
      </c>
      <c r="S426" s="103">
        <f t="shared" si="149"/>
        <v>0</v>
      </c>
      <c r="T426" s="104"/>
      <c r="U426" s="15">
        <v>0</v>
      </c>
      <c r="V426" s="15">
        <v>-840600</v>
      </c>
      <c r="W426" s="90">
        <f t="shared" si="150"/>
        <v>840600</v>
      </c>
      <c r="X426" s="103" t="str">
        <f t="shared" si="151"/>
        <v>N.M.</v>
      </c>
    </row>
    <row r="427" spans="1:24" s="14" customFormat="1" ht="12.75" hidden="1" outlineLevel="2">
      <c r="A427" s="14" t="s">
        <v>1247</v>
      </c>
      <c r="B427" s="14" t="s">
        <v>1248</v>
      </c>
      <c r="C427" s="54" t="s">
        <v>80</v>
      </c>
      <c r="D427" s="15"/>
      <c r="E427" s="15"/>
      <c r="F427" s="15">
        <v>0</v>
      </c>
      <c r="G427" s="15">
        <v>0</v>
      </c>
      <c r="H427" s="90">
        <f t="shared" si="144"/>
        <v>0</v>
      </c>
      <c r="I427" s="103">
        <f t="shared" si="145"/>
        <v>0</v>
      </c>
      <c r="J427" s="104"/>
      <c r="K427" s="15">
        <v>0</v>
      </c>
      <c r="L427" s="15">
        <v>243282.02000000002</v>
      </c>
      <c r="M427" s="90">
        <f t="shared" si="146"/>
        <v>-243282.02000000002</v>
      </c>
      <c r="N427" s="103" t="str">
        <f t="shared" si="147"/>
        <v>N.M.</v>
      </c>
      <c r="O427" s="104"/>
      <c r="P427" s="15">
        <v>0</v>
      </c>
      <c r="Q427" s="15">
        <v>0</v>
      </c>
      <c r="R427" s="90">
        <f t="shared" si="148"/>
        <v>0</v>
      </c>
      <c r="S427" s="103">
        <f t="shared" si="149"/>
        <v>0</v>
      </c>
      <c r="T427" s="104"/>
      <c r="U427" s="15">
        <v>0</v>
      </c>
      <c r="V427" s="15">
        <v>243282.02000000002</v>
      </c>
      <c r="W427" s="90">
        <f t="shared" si="150"/>
        <v>-243282.02000000002</v>
      </c>
      <c r="X427" s="103" t="str">
        <f t="shared" si="151"/>
        <v>N.M.</v>
      </c>
    </row>
    <row r="428" spans="1:24" s="14" customFormat="1" ht="12.75" hidden="1" outlineLevel="2">
      <c r="A428" s="14" t="s">
        <v>1249</v>
      </c>
      <c r="B428" s="14" t="s">
        <v>1250</v>
      </c>
      <c r="C428" s="54" t="s">
        <v>80</v>
      </c>
      <c r="D428" s="15"/>
      <c r="E428" s="15"/>
      <c r="F428" s="15">
        <v>0</v>
      </c>
      <c r="G428" s="15">
        <v>1066.5</v>
      </c>
      <c r="H428" s="90">
        <f t="shared" si="144"/>
        <v>-1066.5</v>
      </c>
      <c r="I428" s="103" t="str">
        <f t="shared" si="145"/>
        <v>N.M.</v>
      </c>
      <c r="J428" s="104"/>
      <c r="K428" s="15">
        <v>1513.34</v>
      </c>
      <c r="L428" s="15">
        <v>15044.98</v>
      </c>
      <c r="M428" s="90">
        <f t="shared" si="146"/>
        <v>-13531.64</v>
      </c>
      <c r="N428" s="103">
        <f t="shared" si="147"/>
        <v>-0.8994122956627393</v>
      </c>
      <c r="O428" s="104"/>
      <c r="P428" s="15">
        <v>0</v>
      </c>
      <c r="Q428" s="15">
        <v>3206.41</v>
      </c>
      <c r="R428" s="90">
        <f t="shared" si="148"/>
        <v>-3206.41</v>
      </c>
      <c r="S428" s="103" t="str">
        <f t="shared" si="149"/>
        <v>N.M.</v>
      </c>
      <c r="T428" s="104"/>
      <c r="U428" s="15">
        <v>1513.34</v>
      </c>
      <c r="V428" s="15">
        <v>15044.98</v>
      </c>
      <c r="W428" s="90">
        <f t="shared" si="150"/>
        <v>-13531.64</v>
      </c>
      <c r="X428" s="103">
        <f t="shared" si="151"/>
        <v>-0.8994122956627393</v>
      </c>
    </row>
    <row r="429" spans="1:24" s="14" customFormat="1" ht="12.75" hidden="1" outlineLevel="2">
      <c r="A429" s="14" t="s">
        <v>1251</v>
      </c>
      <c r="B429" s="14" t="s">
        <v>1252</v>
      </c>
      <c r="C429" s="54" t="s">
        <v>80</v>
      </c>
      <c r="D429" s="15"/>
      <c r="E429" s="15"/>
      <c r="F429" s="15">
        <v>1121.79</v>
      </c>
      <c r="G429" s="15">
        <v>0</v>
      </c>
      <c r="H429" s="90">
        <f t="shared" si="144"/>
        <v>1121.79</v>
      </c>
      <c r="I429" s="103" t="str">
        <f t="shared" si="145"/>
        <v>N.M.</v>
      </c>
      <c r="J429" s="104"/>
      <c r="K429" s="15">
        <v>14210.28</v>
      </c>
      <c r="L429" s="15">
        <v>0</v>
      </c>
      <c r="M429" s="90">
        <f t="shared" si="146"/>
        <v>14210.28</v>
      </c>
      <c r="N429" s="103" t="str">
        <f t="shared" si="147"/>
        <v>N.M.</v>
      </c>
      <c r="O429" s="104"/>
      <c r="P429" s="15">
        <v>3190.51</v>
      </c>
      <c r="Q429" s="15">
        <v>0</v>
      </c>
      <c r="R429" s="90">
        <f t="shared" si="148"/>
        <v>3190.51</v>
      </c>
      <c r="S429" s="103" t="str">
        <f t="shared" si="149"/>
        <v>N.M.</v>
      </c>
      <c r="T429" s="104"/>
      <c r="U429" s="15">
        <v>14210.28</v>
      </c>
      <c r="V429" s="15">
        <v>0</v>
      </c>
      <c r="W429" s="90">
        <f t="shared" si="150"/>
        <v>14210.28</v>
      </c>
      <c r="X429" s="103" t="str">
        <f t="shared" si="151"/>
        <v>N.M.</v>
      </c>
    </row>
    <row r="430" spans="1:24" s="14" customFormat="1" ht="12.75" hidden="1" outlineLevel="2">
      <c r="A430" s="14" t="s">
        <v>1253</v>
      </c>
      <c r="B430" s="14" t="s">
        <v>1254</v>
      </c>
      <c r="C430" s="54" t="s">
        <v>81</v>
      </c>
      <c r="D430" s="15"/>
      <c r="E430" s="15"/>
      <c r="F430" s="15">
        <v>0</v>
      </c>
      <c r="G430" s="15">
        <v>0</v>
      </c>
      <c r="H430" s="90">
        <f t="shared" si="144"/>
        <v>0</v>
      </c>
      <c r="I430" s="103">
        <f t="shared" si="145"/>
        <v>0</v>
      </c>
      <c r="J430" s="104"/>
      <c r="K430" s="15">
        <v>0</v>
      </c>
      <c r="L430" s="15">
        <v>100</v>
      </c>
      <c r="M430" s="90">
        <f t="shared" si="146"/>
        <v>-100</v>
      </c>
      <c r="N430" s="103" t="str">
        <f t="shared" si="147"/>
        <v>N.M.</v>
      </c>
      <c r="O430" s="104"/>
      <c r="P430" s="15">
        <v>0</v>
      </c>
      <c r="Q430" s="15">
        <v>0</v>
      </c>
      <c r="R430" s="90">
        <f t="shared" si="148"/>
        <v>0</v>
      </c>
      <c r="S430" s="103">
        <f t="shared" si="149"/>
        <v>0</v>
      </c>
      <c r="T430" s="104"/>
      <c r="U430" s="15">
        <v>0</v>
      </c>
      <c r="V430" s="15">
        <v>100</v>
      </c>
      <c r="W430" s="90">
        <f t="shared" si="150"/>
        <v>-100</v>
      </c>
      <c r="X430" s="103" t="str">
        <f t="shared" si="151"/>
        <v>N.M.</v>
      </c>
    </row>
    <row r="431" spans="1:24" s="14" customFormat="1" ht="12.75" hidden="1" outlineLevel="2">
      <c r="A431" s="14" t="s">
        <v>1255</v>
      </c>
      <c r="B431" s="14" t="s">
        <v>1256</v>
      </c>
      <c r="C431" s="54" t="s">
        <v>81</v>
      </c>
      <c r="D431" s="15"/>
      <c r="E431" s="15"/>
      <c r="F431" s="15">
        <v>0</v>
      </c>
      <c r="G431" s="15">
        <v>0</v>
      </c>
      <c r="H431" s="90">
        <f t="shared" si="144"/>
        <v>0</v>
      </c>
      <c r="I431" s="103">
        <f t="shared" si="145"/>
        <v>0</v>
      </c>
      <c r="J431" s="104"/>
      <c r="K431" s="15">
        <v>100</v>
      </c>
      <c r="L431" s="15">
        <v>0</v>
      </c>
      <c r="M431" s="90">
        <f t="shared" si="146"/>
        <v>100</v>
      </c>
      <c r="N431" s="103" t="str">
        <f t="shared" si="147"/>
        <v>N.M.</v>
      </c>
      <c r="O431" s="104"/>
      <c r="P431" s="15">
        <v>0</v>
      </c>
      <c r="Q431" s="15">
        <v>0</v>
      </c>
      <c r="R431" s="90">
        <f t="shared" si="148"/>
        <v>0</v>
      </c>
      <c r="S431" s="103">
        <f t="shared" si="149"/>
        <v>0</v>
      </c>
      <c r="T431" s="104"/>
      <c r="U431" s="15">
        <v>100</v>
      </c>
      <c r="V431" s="15">
        <v>0</v>
      </c>
      <c r="W431" s="90">
        <f t="shared" si="150"/>
        <v>100</v>
      </c>
      <c r="X431" s="103" t="str">
        <f t="shared" si="151"/>
        <v>N.M.</v>
      </c>
    </row>
    <row r="432" spans="1:24" s="14" customFormat="1" ht="12.75" hidden="1" outlineLevel="2">
      <c r="A432" s="14" t="s">
        <v>1257</v>
      </c>
      <c r="B432" s="14" t="s">
        <v>1258</v>
      </c>
      <c r="C432" s="54" t="s">
        <v>82</v>
      </c>
      <c r="D432" s="15"/>
      <c r="E432" s="15"/>
      <c r="F432" s="15">
        <v>0</v>
      </c>
      <c r="G432" s="15">
        <v>0</v>
      </c>
      <c r="H432" s="90">
        <f t="shared" si="144"/>
        <v>0</v>
      </c>
      <c r="I432" s="103">
        <f t="shared" si="145"/>
        <v>0</v>
      </c>
      <c r="J432" s="104"/>
      <c r="K432" s="15">
        <v>0</v>
      </c>
      <c r="L432" s="15">
        <v>103.72</v>
      </c>
      <c r="M432" s="90">
        <f t="shared" si="146"/>
        <v>-103.72</v>
      </c>
      <c r="N432" s="103" t="str">
        <f t="shared" si="147"/>
        <v>N.M.</v>
      </c>
      <c r="O432" s="104"/>
      <c r="P432" s="15">
        <v>0</v>
      </c>
      <c r="Q432" s="15">
        <v>0</v>
      </c>
      <c r="R432" s="90">
        <f t="shared" si="148"/>
        <v>0</v>
      </c>
      <c r="S432" s="103">
        <f t="shared" si="149"/>
        <v>0</v>
      </c>
      <c r="T432" s="104"/>
      <c r="U432" s="15">
        <v>0</v>
      </c>
      <c r="V432" s="15">
        <v>103.72</v>
      </c>
      <c r="W432" s="90">
        <f t="shared" si="150"/>
        <v>-103.72</v>
      </c>
      <c r="X432" s="103" t="str">
        <f t="shared" si="151"/>
        <v>N.M.</v>
      </c>
    </row>
    <row r="433" spans="1:24" s="14" customFormat="1" ht="12.75" hidden="1" outlineLevel="2">
      <c r="A433" s="14" t="s">
        <v>1259</v>
      </c>
      <c r="B433" s="14" t="s">
        <v>1260</v>
      </c>
      <c r="C433" s="54" t="s">
        <v>82</v>
      </c>
      <c r="D433" s="15"/>
      <c r="E433" s="15"/>
      <c r="F433" s="15">
        <v>0</v>
      </c>
      <c r="G433" s="15">
        <v>0</v>
      </c>
      <c r="H433" s="90">
        <f t="shared" si="144"/>
        <v>0</v>
      </c>
      <c r="I433" s="103">
        <f t="shared" si="145"/>
        <v>0</v>
      </c>
      <c r="J433" s="104"/>
      <c r="K433" s="15">
        <v>871.26</v>
      </c>
      <c r="L433" s="15">
        <v>81.13</v>
      </c>
      <c r="M433" s="90">
        <f t="shared" si="146"/>
        <v>790.13</v>
      </c>
      <c r="N433" s="103">
        <f t="shared" si="147"/>
        <v>9.739060766670775</v>
      </c>
      <c r="O433" s="104"/>
      <c r="P433" s="15">
        <v>0</v>
      </c>
      <c r="Q433" s="15">
        <v>0</v>
      </c>
      <c r="R433" s="90">
        <f t="shared" si="148"/>
        <v>0</v>
      </c>
      <c r="S433" s="103">
        <f t="shared" si="149"/>
        <v>0</v>
      </c>
      <c r="T433" s="104"/>
      <c r="U433" s="15">
        <v>871.26</v>
      </c>
      <c r="V433" s="15">
        <v>81.13</v>
      </c>
      <c r="W433" s="90">
        <f t="shared" si="150"/>
        <v>790.13</v>
      </c>
      <c r="X433" s="103">
        <f t="shared" si="151"/>
        <v>9.739060766670775</v>
      </c>
    </row>
    <row r="434" spans="1:24" s="14" customFormat="1" ht="12.75" hidden="1" outlineLevel="2">
      <c r="A434" s="14" t="s">
        <v>1261</v>
      </c>
      <c r="B434" s="14" t="s">
        <v>1262</v>
      </c>
      <c r="C434" s="54" t="s">
        <v>82</v>
      </c>
      <c r="D434" s="15"/>
      <c r="E434" s="15"/>
      <c r="F434" s="15">
        <v>0</v>
      </c>
      <c r="G434" s="15">
        <v>2787.26</v>
      </c>
      <c r="H434" s="90">
        <f t="shared" si="144"/>
        <v>-2787.26</v>
      </c>
      <c r="I434" s="103" t="str">
        <f t="shared" si="145"/>
        <v>N.M.</v>
      </c>
      <c r="J434" s="104"/>
      <c r="K434" s="15">
        <v>320.91</v>
      </c>
      <c r="L434" s="15">
        <v>45166.69</v>
      </c>
      <c r="M434" s="90">
        <f t="shared" si="146"/>
        <v>-44845.78</v>
      </c>
      <c r="N434" s="103">
        <f t="shared" si="147"/>
        <v>-0.9928949852203027</v>
      </c>
      <c r="O434" s="104"/>
      <c r="P434" s="15">
        <v>0</v>
      </c>
      <c r="Q434" s="15">
        <v>20416.69</v>
      </c>
      <c r="R434" s="90">
        <f t="shared" si="148"/>
        <v>-20416.69</v>
      </c>
      <c r="S434" s="103" t="str">
        <f t="shared" si="149"/>
        <v>N.M.</v>
      </c>
      <c r="T434" s="104"/>
      <c r="U434" s="15">
        <v>320.91</v>
      </c>
      <c r="V434" s="15">
        <v>45166.69</v>
      </c>
      <c r="W434" s="90">
        <f t="shared" si="150"/>
        <v>-44845.78</v>
      </c>
      <c r="X434" s="103">
        <f t="shared" si="151"/>
        <v>-0.9928949852203027</v>
      </c>
    </row>
    <row r="435" spans="1:24" s="14" customFormat="1" ht="12.75" hidden="1" outlineLevel="2">
      <c r="A435" s="14" t="s">
        <v>1263</v>
      </c>
      <c r="B435" s="14" t="s">
        <v>1264</v>
      </c>
      <c r="C435" s="54" t="s">
        <v>83</v>
      </c>
      <c r="D435" s="15"/>
      <c r="E435" s="15"/>
      <c r="F435" s="15">
        <v>8851</v>
      </c>
      <c r="G435" s="15">
        <v>0</v>
      </c>
      <c r="H435" s="90">
        <f t="shared" si="144"/>
        <v>8851</v>
      </c>
      <c r="I435" s="103" t="str">
        <f t="shared" si="145"/>
        <v>N.M.</v>
      </c>
      <c r="J435" s="104"/>
      <c r="K435" s="15">
        <v>106300</v>
      </c>
      <c r="L435" s="15">
        <v>0</v>
      </c>
      <c r="M435" s="90">
        <f t="shared" si="146"/>
        <v>106300</v>
      </c>
      <c r="N435" s="103" t="str">
        <f t="shared" si="147"/>
        <v>N.M.</v>
      </c>
      <c r="O435" s="104"/>
      <c r="P435" s="15">
        <v>26569</v>
      </c>
      <c r="Q435" s="15">
        <v>0</v>
      </c>
      <c r="R435" s="90">
        <f t="shared" si="148"/>
        <v>26569</v>
      </c>
      <c r="S435" s="103" t="str">
        <f t="shared" si="149"/>
        <v>N.M.</v>
      </c>
      <c r="T435" s="104"/>
      <c r="U435" s="15">
        <v>106300</v>
      </c>
      <c r="V435" s="15">
        <v>0</v>
      </c>
      <c r="W435" s="90">
        <f t="shared" si="150"/>
        <v>106300</v>
      </c>
      <c r="X435" s="103" t="str">
        <f t="shared" si="151"/>
        <v>N.M.</v>
      </c>
    </row>
    <row r="436" spans="1:24" s="14" customFormat="1" ht="12.75" hidden="1" outlineLevel="2">
      <c r="A436" s="14" t="s">
        <v>1265</v>
      </c>
      <c r="B436" s="14" t="s">
        <v>1266</v>
      </c>
      <c r="C436" s="54" t="s">
        <v>84</v>
      </c>
      <c r="D436" s="15"/>
      <c r="E436" s="15"/>
      <c r="F436" s="15">
        <v>-96984.15000000001</v>
      </c>
      <c r="G436" s="15">
        <v>-108513.17</v>
      </c>
      <c r="H436" s="90">
        <f t="shared" si="144"/>
        <v>11529.01999999999</v>
      </c>
      <c r="I436" s="103">
        <f t="shared" si="145"/>
        <v>0.10624535252264762</v>
      </c>
      <c r="J436" s="104"/>
      <c r="K436" s="15">
        <v>-943361.54</v>
      </c>
      <c r="L436" s="15">
        <v>-1057475.263</v>
      </c>
      <c r="M436" s="90">
        <f t="shared" si="146"/>
        <v>114113.723</v>
      </c>
      <c r="N436" s="103">
        <f t="shared" si="147"/>
        <v>0.10791148218093116</v>
      </c>
      <c r="O436" s="104"/>
      <c r="P436" s="15">
        <v>-267341.32</v>
      </c>
      <c r="Q436" s="15">
        <v>-264397.83</v>
      </c>
      <c r="R436" s="90">
        <f t="shared" si="148"/>
        <v>-2943.4899999999907</v>
      </c>
      <c r="S436" s="103">
        <f t="shared" si="149"/>
        <v>-0.011132806952311183</v>
      </c>
      <c r="T436" s="104"/>
      <c r="U436" s="15">
        <v>-943361.54</v>
      </c>
      <c r="V436" s="15">
        <v>-1057475.263</v>
      </c>
      <c r="W436" s="90">
        <f t="shared" si="150"/>
        <v>114113.723</v>
      </c>
      <c r="X436" s="103">
        <f t="shared" si="151"/>
        <v>0.10791148218093116</v>
      </c>
    </row>
    <row r="437" spans="1:24" s="14" customFormat="1" ht="12.75" hidden="1" outlineLevel="2">
      <c r="A437" s="14" t="s">
        <v>1267</v>
      </c>
      <c r="B437" s="14" t="s">
        <v>1268</v>
      </c>
      <c r="C437" s="54" t="s">
        <v>85</v>
      </c>
      <c r="D437" s="15"/>
      <c r="E437" s="15"/>
      <c r="F437" s="15">
        <v>-1019.27</v>
      </c>
      <c r="G437" s="15">
        <v>-1044.15</v>
      </c>
      <c r="H437" s="90">
        <f t="shared" si="144"/>
        <v>24.88000000000011</v>
      </c>
      <c r="I437" s="103">
        <f t="shared" si="145"/>
        <v>0.023827994062155924</v>
      </c>
      <c r="J437" s="104"/>
      <c r="K437" s="15">
        <v>-10422.960000000001</v>
      </c>
      <c r="L437" s="15">
        <v>-11464.574</v>
      </c>
      <c r="M437" s="90">
        <f t="shared" si="146"/>
        <v>1041.6139999999996</v>
      </c>
      <c r="N437" s="103">
        <f t="shared" si="147"/>
        <v>0.09085501127211526</v>
      </c>
      <c r="O437" s="104"/>
      <c r="P437" s="15">
        <v>-2749.06</v>
      </c>
      <c r="Q437" s="15">
        <v>-2937.82</v>
      </c>
      <c r="R437" s="90">
        <f t="shared" si="148"/>
        <v>188.76000000000022</v>
      </c>
      <c r="S437" s="103">
        <f t="shared" si="149"/>
        <v>0.06425172406750591</v>
      </c>
      <c r="T437" s="104"/>
      <c r="U437" s="15">
        <v>-10422.960000000001</v>
      </c>
      <c r="V437" s="15">
        <v>-11464.574</v>
      </c>
      <c r="W437" s="90">
        <f t="shared" si="150"/>
        <v>1041.6139999999996</v>
      </c>
      <c r="X437" s="103">
        <f t="shared" si="151"/>
        <v>0.09085501127211526</v>
      </c>
    </row>
    <row r="438" spans="1:24" s="14" customFormat="1" ht="12.75" hidden="1" outlineLevel="2">
      <c r="A438" s="14" t="s">
        <v>1269</v>
      </c>
      <c r="B438" s="14" t="s">
        <v>1270</v>
      </c>
      <c r="C438" s="54" t="s">
        <v>86</v>
      </c>
      <c r="D438" s="15"/>
      <c r="E438" s="15"/>
      <c r="F438" s="15">
        <v>-1508.52</v>
      </c>
      <c r="G438" s="15">
        <v>-1044.15</v>
      </c>
      <c r="H438" s="90">
        <f t="shared" si="144"/>
        <v>-464.3699999999999</v>
      </c>
      <c r="I438" s="103">
        <f t="shared" si="145"/>
        <v>-0.4447349518747305</v>
      </c>
      <c r="J438" s="104"/>
      <c r="K438" s="15">
        <v>-14653.37</v>
      </c>
      <c r="L438" s="15">
        <v>-12242.722</v>
      </c>
      <c r="M438" s="90">
        <f t="shared" si="146"/>
        <v>-2410.648000000001</v>
      </c>
      <c r="N438" s="103">
        <f t="shared" si="147"/>
        <v>-0.1969045772663956</v>
      </c>
      <c r="O438" s="104"/>
      <c r="P438" s="15">
        <v>-4360.05</v>
      </c>
      <c r="Q438" s="15">
        <v>-2937.82</v>
      </c>
      <c r="R438" s="90">
        <f t="shared" si="148"/>
        <v>-1422.23</v>
      </c>
      <c r="S438" s="103">
        <f t="shared" si="149"/>
        <v>-0.4841106670932868</v>
      </c>
      <c r="T438" s="104"/>
      <c r="U438" s="15">
        <v>-14653.37</v>
      </c>
      <c r="V438" s="15">
        <v>-12242.722</v>
      </c>
      <c r="W438" s="90">
        <f t="shared" si="150"/>
        <v>-2410.648000000001</v>
      </c>
      <c r="X438" s="103">
        <f t="shared" si="151"/>
        <v>-0.1969045772663956</v>
      </c>
    </row>
    <row r="439" spans="1:24" s="14" customFormat="1" ht="12.75" hidden="1" outlineLevel="2">
      <c r="A439" s="14" t="s">
        <v>1271</v>
      </c>
      <c r="B439" s="14" t="s">
        <v>1272</v>
      </c>
      <c r="C439" s="54" t="s">
        <v>87</v>
      </c>
      <c r="D439" s="15"/>
      <c r="E439" s="15"/>
      <c r="F439" s="15">
        <v>0</v>
      </c>
      <c r="G439" s="15">
        <v>0</v>
      </c>
      <c r="H439" s="90">
        <f t="shared" si="144"/>
        <v>0</v>
      </c>
      <c r="I439" s="103">
        <f t="shared" si="145"/>
        <v>0</v>
      </c>
      <c r="J439" s="104"/>
      <c r="K439" s="15">
        <v>0</v>
      </c>
      <c r="L439" s="15">
        <v>-864.4300000000001</v>
      </c>
      <c r="M439" s="90">
        <f t="shared" si="146"/>
        <v>864.4300000000001</v>
      </c>
      <c r="N439" s="103" t="str">
        <f t="shared" si="147"/>
        <v>N.M.</v>
      </c>
      <c r="O439" s="104"/>
      <c r="P439" s="15">
        <v>0</v>
      </c>
      <c r="Q439" s="15">
        <v>0</v>
      </c>
      <c r="R439" s="90">
        <f t="shared" si="148"/>
        <v>0</v>
      </c>
      <c r="S439" s="103">
        <f t="shared" si="149"/>
        <v>0</v>
      </c>
      <c r="T439" s="104"/>
      <c r="U439" s="15">
        <v>0</v>
      </c>
      <c r="V439" s="15">
        <v>-864.4300000000001</v>
      </c>
      <c r="W439" s="90">
        <f t="shared" si="150"/>
        <v>864.4300000000001</v>
      </c>
      <c r="X439" s="103" t="str">
        <f t="shared" si="151"/>
        <v>N.M.</v>
      </c>
    </row>
    <row r="440" spans="1:24" s="14" customFormat="1" ht="12.75" hidden="1" outlineLevel="2">
      <c r="A440" s="14" t="s">
        <v>1273</v>
      </c>
      <c r="B440" s="14" t="s">
        <v>1274</v>
      </c>
      <c r="C440" s="54" t="s">
        <v>87</v>
      </c>
      <c r="D440" s="15"/>
      <c r="E440" s="15"/>
      <c r="F440" s="15">
        <v>0</v>
      </c>
      <c r="G440" s="15">
        <v>998</v>
      </c>
      <c r="H440" s="90">
        <f t="shared" si="144"/>
        <v>-998</v>
      </c>
      <c r="I440" s="103" t="str">
        <f t="shared" si="145"/>
        <v>N.M.</v>
      </c>
      <c r="J440" s="104"/>
      <c r="K440" s="15">
        <v>0</v>
      </c>
      <c r="L440" s="15">
        <v>12020</v>
      </c>
      <c r="M440" s="90">
        <f t="shared" si="146"/>
        <v>-12020</v>
      </c>
      <c r="N440" s="103" t="str">
        <f t="shared" si="147"/>
        <v>N.M.</v>
      </c>
      <c r="O440" s="104"/>
      <c r="P440" s="15">
        <v>0</v>
      </c>
      <c r="Q440" s="15">
        <v>3002</v>
      </c>
      <c r="R440" s="90">
        <f t="shared" si="148"/>
        <v>-3002</v>
      </c>
      <c r="S440" s="103" t="str">
        <f t="shared" si="149"/>
        <v>N.M.</v>
      </c>
      <c r="T440" s="104"/>
      <c r="U440" s="15">
        <v>0</v>
      </c>
      <c r="V440" s="15">
        <v>12020</v>
      </c>
      <c r="W440" s="90">
        <f t="shared" si="150"/>
        <v>-12020</v>
      </c>
      <c r="X440" s="103" t="str">
        <f t="shared" si="151"/>
        <v>N.M.</v>
      </c>
    </row>
    <row r="441" spans="1:24" s="14" customFormat="1" ht="12.75" hidden="1" outlineLevel="2">
      <c r="A441" s="14" t="s">
        <v>1275</v>
      </c>
      <c r="B441" s="14" t="s">
        <v>1276</v>
      </c>
      <c r="C441" s="54" t="s">
        <v>87</v>
      </c>
      <c r="D441" s="15"/>
      <c r="E441" s="15"/>
      <c r="F441" s="15">
        <v>2225</v>
      </c>
      <c r="G441" s="15">
        <v>0</v>
      </c>
      <c r="H441" s="90">
        <f t="shared" si="144"/>
        <v>2225</v>
      </c>
      <c r="I441" s="103" t="str">
        <f t="shared" si="145"/>
        <v>N.M.</v>
      </c>
      <c r="J441" s="104"/>
      <c r="K441" s="15">
        <v>26700</v>
      </c>
      <c r="L441" s="15">
        <v>0</v>
      </c>
      <c r="M441" s="90">
        <f t="shared" si="146"/>
        <v>26700</v>
      </c>
      <c r="N441" s="103" t="str">
        <f t="shared" si="147"/>
        <v>N.M.</v>
      </c>
      <c r="O441" s="104"/>
      <c r="P441" s="15">
        <v>6675</v>
      </c>
      <c r="Q441" s="15">
        <v>0</v>
      </c>
      <c r="R441" s="90">
        <f t="shared" si="148"/>
        <v>6675</v>
      </c>
      <c r="S441" s="103" t="str">
        <f t="shared" si="149"/>
        <v>N.M.</v>
      </c>
      <c r="T441" s="104"/>
      <c r="U441" s="15">
        <v>26700</v>
      </c>
      <c r="V441" s="15">
        <v>0</v>
      </c>
      <c r="W441" s="90">
        <f t="shared" si="150"/>
        <v>26700</v>
      </c>
      <c r="X441" s="103" t="str">
        <f t="shared" si="151"/>
        <v>N.M.</v>
      </c>
    </row>
    <row r="442" spans="1:24" s="13" customFormat="1" ht="12.75" collapsed="1">
      <c r="A442" s="13" t="s">
        <v>220</v>
      </c>
      <c r="B442" s="11"/>
      <c r="C442" s="52" t="s">
        <v>262</v>
      </c>
      <c r="D442" s="29"/>
      <c r="E442" s="29"/>
      <c r="F442" s="29">
        <v>1072776.975</v>
      </c>
      <c r="G442" s="29">
        <v>974185.2999999999</v>
      </c>
      <c r="H442" s="29">
        <f>+F442-G442</f>
        <v>98591.67500000016</v>
      </c>
      <c r="I442" s="98">
        <f>IF(G442&lt;0,IF(H442=0,0,IF(OR(G442=0,F442=0),"N.M.",IF(ABS(H442/G442)&gt;=10,"N.M.",H442/(-G442)))),IF(H442=0,0,IF(OR(G442=0,F442=0),"N.M.",IF(ABS(H442/G442)&gt;=10,"N.M.",H442/G442))))</f>
        <v>0.1012042318848377</v>
      </c>
      <c r="J442" s="115"/>
      <c r="K442" s="29">
        <v>10935686.87</v>
      </c>
      <c r="L442" s="29">
        <v>11682562.1</v>
      </c>
      <c r="M442" s="29">
        <f>+K442-L442</f>
        <v>-746875.2300000004</v>
      </c>
      <c r="N442" s="98">
        <f>IF(L442&lt;0,IF(M442=0,0,IF(OR(L442=0,K442=0),"N.M.",IF(ABS(M442/L442)&gt;=10,"N.M.",M442/(-L442)))),IF(M442=0,0,IF(OR(L442=0,K442=0),"N.M.",IF(ABS(M442/L442)&gt;=10,"N.M.",M442/L442))))</f>
        <v>-0.06393077337033805</v>
      </c>
      <c r="O442" s="115"/>
      <c r="P442" s="29">
        <v>3025478.455</v>
      </c>
      <c r="Q442" s="29">
        <v>2912402.340000001</v>
      </c>
      <c r="R442" s="29">
        <f>+P442-Q442</f>
        <v>113076.11499999929</v>
      </c>
      <c r="S442" s="98">
        <f>IF(Q442&lt;0,IF(R442=0,0,IF(OR(Q442=0,P442=0),"N.M.",IF(ABS(R442/Q442)&gt;=10,"N.M.",R442/(-Q442)))),IF(R442=0,0,IF(OR(Q442=0,P442=0),"N.M.",IF(ABS(R442/Q442)&gt;=10,"N.M.",R442/Q442))))</f>
        <v>0.03882571904539785</v>
      </c>
      <c r="T442" s="115"/>
      <c r="U442" s="29">
        <v>10935686.87</v>
      </c>
      <c r="V442" s="29">
        <v>11682562.1</v>
      </c>
      <c r="W442" s="29">
        <f>+U442-V442</f>
        <v>-746875.2300000004</v>
      </c>
      <c r="X442" s="98">
        <f>IF(V442&lt;0,IF(W442=0,0,IF(OR(V442=0,U442=0),"N.M.",IF(ABS(W442/V442)&gt;=10,"N.M.",W442/(-V442)))),IF(W442=0,0,IF(OR(V442=0,U442=0),"N.M.",IF(ABS(W442/V442)&gt;=10,"N.M.",W442/V442))))</f>
        <v>-0.06393077337033805</v>
      </c>
    </row>
    <row r="443" spans="2:24" s="30" customFormat="1" ht="4.5" customHeight="1" hidden="1" outlineLevel="1">
      <c r="B443" s="31"/>
      <c r="C443" s="58"/>
      <c r="D443" s="33"/>
      <c r="E443" s="33"/>
      <c r="F443" s="36"/>
      <c r="G443" s="36"/>
      <c r="H443" s="36"/>
      <c r="I443" s="100"/>
      <c r="J443" s="116"/>
      <c r="K443" s="36"/>
      <c r="L443" s="36"/>
      <c r="M443" s="36"/>
      <c r="N443" s="100"/>
      <c r="O443" s="116"/>
      <c r="P443" s="36"/>
      <c r="Q443" s="36"/>
      <c r="R443" s="36"/>
      <c r="S443" s="100"/>
      <c r="T443" s="116"/>
      <c r="U443" s="36"/>
      <c r="V443" s="36"/>
      <c r="W443" s="36"/>
      <c r="X443" s="100"/>
    </row>
    <row r="444" spans="1:24" s="14" customFormat="1" ht="12.75" hidden="1" outlineLevel="2">
      <c r="A444" s="14" t="s">
        <v>1277</v>
      </c>
      <c r="B444" s="14" t="s">
        <v>1278</v>
      </c>
      <c r="C444" s="54" t="s">
        <v>88</v>
      </c>
      <c r="D444" s="15"/>
      <c r="E444" s="15"/>
      <c r="F444" s="15">
        <v>37533</v>
      </c>
      <c r="G444" s="15">
        <v>0</v>
      </c>
      <c r="H444" s="90">
        <f>+F444-G444</f>
        <v>37533</v>
      </c>
      <c r="I444" s="103" t="str">
        <f>IF(G444&lt;0,IF(H444=0,0,IF(OR(G444=0,F444=0),"N.M.",IF(ABS(H444/G444)&gt;=10,"N.M.",H444/(-G444)))),IF(H444=0,0,IF(OR(G444=0,F444=0),"N.M.",IF(ABS(H444/G444)&gt;=10,"N.M.",H444/G444))))</f>
        <v>N.M.</v>
      </c>
      <c r="J444" s="104"/>
      <c r="K444" s="15">
        <v>37533</v>
      </c>
      <c r="L444" s="15">
        <v>0</v>
      </c>
      <c r="M444" s="90">
        <f>+K444-L444</f>
        <v>37533</v>
      </c>
      <c r="N444" s="103" t="str">
        <f>IF(L444&lt;0,IF(M444=0,0,IF(OR(L444=0,K444=0),"N.M.",IF(ABS(M444/L444)&gt;=10,"N.M.",M444/(-L444)))),IF(M444=0,0,IF(OR(L444=0,K444=0),"N.M.",IF(ABS(M444/L444)&gt;=10,"N.M.",M444/L444))))</f>
        <v>N.M.</v>
      </c>
      <c r="O444" s="104"/>
      <c r="P444" s="15">
        <v>37533</v>
      </c>
      <c r="Q444" s="15">
        <v>0</v>
      </c>
      <c r="R444" s="90">
        <f>+P444-Q444</f>
        <v>37533</v>
      </c>
      <c r="S444" s="103" t="str">
        <f>IF(Q444&lt;0,IF(R444=0,0,IF(OR(Q444=0,P444=0),"N.M.",IF(ABS(R444/Q444)&gt;=10,"N.M.",R444/(-Q444)))),IF(R444=0,0,IF(OR(Q444=0,P444=0),"N.M.",IF(ABS(R444/Q444)&gt;=10,"N.M.",R444/Q444))))</f>
        <v>N.M.</v>
      </c>
      <c r="T444" s="104"/>
      <c r="U444" s="15">
        <v>37533</v>
      </c>
      <c r="V444" s="15">
        <v>0</v>
      </c>
      <c r="W444" s="90">
        <f>+U444-V444</f>
        <v>37533</v>
      </c>
      <c r="X444" s="103" t="str">
        <f>IF(V444&lt;0,IF(W444=0,0,IF(OR(V444=0,U444=0),"N.M.",IF(ABS(W444/V444)&gt;=10,"N.M.",W444/(-V444)))),IF(W444=0,0,IF(OR(V444=0,U444=0),"N.M.",IF(ABS(W444/V444)&gt;=10,"N.M.",W444/V444))))</f>
        <v>N.M.</v>
      </c>
    </row>
    <row r="445" spans="1:24" s="14" customFormat="1" ht="12.75" hidden="1" outlineLevel="2">
      <c r="A445" s="14" t="s">
        <v>1279</v>
      </c>
      <c r="B445" s="14" t="s">
        <v>1280</v>
      </c>
      <c r="C445" s="54" t="s">
        <v>88</v>
      </c>
      <c r="D445" s="15"/>
      <c r="E445" s="15"/>
      <c r="F445" s="15">
        <v>0</v>
      </c>
      <c r="G445" s="15">
        <v>0</v>
      </c>
      <c r="H445" s="90">
        <f>+F445-G445</f>
        <v>0</v>
      </c>
      <c r="I445" s="103">
        <f>IF(G445&lt;0,IF(H445=0,0,IF(OR(G445=0,F445=0),"N.M.",IF(ABS(H445/G445)&gt;=10,"N.M.",H445/(-G445)))),IF(H445=0,0,IF(OR(G445=0,F445=0),"N.M.",IF(ABS(H445/G445)&gt;=10,"N.M.",H445/G445))))</f>
        <v>0</v>
      </c>
      <c r="J445" s="104"/>
      <c r="K445" s="15">
        <v>0</v>
      </c>
      <c r="L445" s="15">
        <v>-546981.1</v>
      </c>
      <c r="M445" s="90">
        <f>+K445-L445</f>
        <v>546981.1</v>
      </c>
      <c r="N445" s="103" t="str">
        <f>IF(L445&lt;0,IF(M445=0,0,IF(OR(L445=0,K445=0),"N.M.",IF(ABS(M445/L445)&gt;=10,"N.M.",M445/(-L445)))),IF(M445=0,0,IF(OR(L445=0,K445=0),"N.M.",IF(ABS(M445/L445)&gt;=10,"N.M.",M445/L445))))</f>
        <v>N.M.</v>
      </c>
      <c r="O445" s="104"/>
      <c r="P445" s="15">
        <v>0</v>
      </c>
      <c r="Q445" s="15">
        <v>-546981.1</v>
      </c>
      <c r="R445" s="90">
        <f>+P445-Q445</f>
        <v>546981.1</v>
      </c>
      <c r="S445" s="103" t="str">
        <f>IF(Q445&lt;0,IF(R445=0,0,IF(OR(Q445=0,P445=0),"N.M.",IF(ABS(R445/Q445)&gt;=10,"N.M.",R445/(-Q445)))),IF(R445=0,0,IF(OR(Q445=0,P445=0),"N.M.",IF(ABS(R445/Q445)&gt;=10,"N.M.",R445/Q445))))</f>
        <v>N.M.</v>
      </c>
      <c r="T445" s="104"/>
      <c r="U445" s="15">
        <v>0</v>
      </c>
      <c r="V445" s="15">
        <v>-546981.1</v>
      </c>
      <c r="W445" s="90">
        <f>+U445-V445</f>
        <v>546981.1</v>
      </c>
      <c r="X445" s="103" t="str">
        <f>IF(V445&lt;0,IF(W445=0,0,IF(OR(V445=0,U445=0),"N.M.",IF(ABS(W445/V445)&gt;=10,"N.M.",W445/(-V445)))),IF(W445=0,0,IF(OR(V445=0,U445=0),"N.M.",IF(ABS(W445/V445)&gt;=10,"N.M.",W445/V445))))</f>
        <v>N.M.</v>
      </c>
    </row>
    <row r="446" spans="1:24" s="14" customFormat="1" ht="12.75" hidden="1" outlineLevel="2">
      <c r="A446" s="14" t="s">
        <v>1281</v>
      </c>
      <c r="B446" s="14" t="s">
        <v>1282</v>
      </c>
      <c r="C446" s="54" t="s">
        <v>88</v>
      </c>
      <c r="D446" s="15"/>
      <c r="E446" s="15"/>
      <c r="F446" s="15">
        <v>0</v>
      </c>
      <c r="G446" s="15">
        <v>-1751946.67</v>
      </c>
      <c r="H446" s="90">
        <f>+F446-G446</f>
        <v>1751946.67</v>
      </c>
      <c r="I446" s="103" t="str">
        <f>IF(G446&lt;0,IF(H446=0,0,IF(OR(G446=0,F446=0),"N.M.",IF(ABS(H446/G446)&gt;=10,"N.M.",H446/(-G446)))),IF(H446=0,0,IF(OR(G446=0,F446=0),"N.M.",IF(ABS(H446/G446)&gt;=10,"N.M.",H446/G446))))</f>
        <v>N.M.</v>
      </c>
      <c r="J446" s="104"/>
      <c r="K446" s="15">
        <v>294606.96</v>
      </c>
      <c r="L446" s="15">
        <v>-4016443.1</v>
      </c>
      <c r="M446" s="90">
        <f>+K446-L446</f>
        <v>4311050.0600000005</v>
      </c>
      <c r="N446" s="103">
        <f>IF(L446&lt;0,IF(M446=0,0,IF(OR(L446=0,K446=0),"N.M.",IF(ABS(M446/L446)&gt;=10,"N.M.",M446/(-L446)))),IF(M446=0,0,IF(OR(L446=0,K446=0),"N.M.",IF(ABS(M446/L446)&gt;=10,"N.M.",M446/L446))))</f>
        <v>1.0733502137749693</v>
      </c>
      <c r="O446" s="104"/>
      <c r="P446" s="15">
        <v>294606.96</v>
      </c>
      <c r="Q446" s="15">
        <v>-2956314.5700000003</v>
      </c>
      <c r="R446" s="90">
        <f>+P446-Q446</f>
        <v>3250921.5300000003</v>
      </c>
      <c r="S446" s="103">
        <f>IF(Q446&lt;0,IF(R446=0,0,IF(OR(Q446=0,P446=0),"N.M.",IF(ABS(R446/Q446)&gt;=10,"N.M.",R446/(-Q446)))),IF(R446=0,0,IF(OR(Q446=0,P446=0),"N.M.",IF(ABS(R446/Q446)&gt;=10,"N.M.",R446/Q446))))</f>
        <v>1.0996534546727887</v>
      </c>
      <c r="T446" s="104"/>
      <c r="U446" s="15">
        <v>294606.96</v>
      </c>
      <c r="V446" s="15">
        <v>-4016443.1</v>
      </c>
      <c r="W446" s="90">
        <f>+U446-V446</f>
        <v>4311050.0600000005</v>
      </c>
      <c r="X446" s="103">
        <f>IF(V446&lt;0,IF(W446=0,0,IF(OR(V446=0,U446=0),"N.M.",IF(ABS(W446/V446)&gt;=10,"N.M.",W446/(-V446)))),IF(W446=0,0,IF(OR(V446=0,U446=0),"N.M.",IF(ABS(W446/V446)&gt;=10,"N.M.",W446/V446))))</f>
        <v>1.0733502137749693</v>
      </c>
    </row>
    <row r="447" spans="1:24" s="14" customFormat="1" ht="12.75" hidden="1" outlineLevel="2">
      <c r="A447" s="14" t="s">
        <v>1283</v>
      </c>
      <c r="B447" s="14" t="s">
        <v>1284</v>
      </c>
      <c r="C447" s="54" t="s">
        <v>89</v>
      </c>
      <c r="D447" s="15"/>
      <c r="E447" s="15"/>
      <c r="F447" s="15">
        <v>999089.09</v>
      </c>
      <c r="G447" s="15">
        <v>0</v>
      </c>
      <c r="H447" s="90">
        <f>+F447-G447</f>
        <v>999089.09</v>
      </c>
      <c r="I447" s="103" t="str">
        <f>IF(G447&lt;0,IF(H447=0,0,IF(OR(G447=0,F447=0),"N.M.",IF(ABS(H447/G447)&gt;=10,"N.M.",H447/(-G447)))),IF(H447=0,0,IF(OR(G447=0,F447=0),"N.M.",IF(ABS(H447/G447)&gt;=10,"N.M.",H447/G447))))</f>
        <v>N.M.</v>
      </c>
      <c r="J447" s="104"/>
      <c r="K447" s="15">
        <v>2858510.04</v>
      </c>
      <c r="L447" s="15">
        <v>0</v>
      </c>
      <c r="M447" s="90">
        <f>+K447-L447</f>
        <v>2858510.04</v>
      </c>
      <c r="N447" s="103" t="str">
        <f>IF(L447&lt;0,IF(M447=0,0,IF(OR(L447=0,K447=0),"N.M.",IF(ABS(M447/L447)&gt;=10,"N.M.",M447/(-L447)))),IF(M447=0,0,IF(OR(L447=0,K447=0),"N.M.",IF(ABS(M447/L447)&gt;=10,"N.M.",M447/L447))))</f>
        <v>N.M.</v>
      </c>
      <c r="O447" s="104"/>
      <c r="P447" s="15">
        <v>1999717.5899999999</v>
      </c>
      <c r="Q447" s="15">
        <v>0</v>
      </c>
      <c r="R447" s="90">
        <f>+P447-Q447</f>
        <v>1999717.5899999999</v>
      </c>
      <c r="S447" s="103" t="str">
        <f>IF(Q447&lt;0,IF(R447=0,0,IF(OR(Q447=0,P447=0),"N.M.",IF(ABS(R447/Q447)&gt;=10,"N.M.",R447/(-Q447)))),IF(R447=0,0,IF(OR(Q447=0,P447=0),"N.M.",IF(ABS(R447/Q447)&gt;=10,"N.M.",R447/Q447))))</f>
        <v>N.M.</v>
      </c>
      <c r="T447" s="104"/>
      <c r="U447" s="15">
        <v>2858510.04</v>
      </c>
      <c r="V447" s="15">
        <v>0</v>
      </c>
      <c r="W447" s="90">
        <f>+U447-V447</f>
        <v>2858510.04</v>
      </c>
      <c r="X447" s="103" t="str">
        <f>IF(V447&lt;0,IF(W447=0,0,IF(OR(V447=0,U447=0),"N.M.",IF(ABS(W447/V447)&gt;=10,"N.M.",W447/(-V447)))),IF(W447=0,0,IF(OR(V447=0,U447=0),"N.M.",IF(ABS(W447/V447)&gt;=10,"N.M.",W447/V447))))</f>
        <v>N.M.</v>
      </c>
    </row>
    <row r="448" spans="1:24" s="13" customFormat="1" ht="12.75" collapsed="1">
      <c r="A448" s="13" t="s">
        <v>399</v>
      </c>
      <c r="B448" s="11"/>
      <c r="C448" s="52" t="s">
        <v>264</v>
      </c>
      <c r="D448" s="29"/>
      <c r="E448" s="29"/>
      <c r="F448" s="29">
        <v>1036622.09</v>
      </c>
      <c r="G448" s="29">
        <v>-1751946.67</v>
      </c>
      <c r="H448" s="29">
        <f>+F448-G448</f>
        <v>2788568.76</v>
      </c>
      <c r="I448" s="98">
        <f>IF(G448&lt;0,IF(H448=0,0,IF(OR(G448=0,F448=0),"N.M.",IF(ABS(H448/G448)&gt;=10,"N.M.",H448/(-G448)))),IF(H448=0,0,IF(OR(G448=0,F448=0),"N.M.",IF(ABS(H448/G448)&gt;=10,"N.M.",H448/G448))))</f>
        <v>1.591697286082344</v>
      </c>
      <c r="J448" s="115"/>
      <c r="K448" s="29">
        <v>3190650</v>
      </c>
      <c r="L448" s="29">
        <v>-4563424.2</v>
      </c>
      <c r="M448" s="29">
        <f>+K448-L448</f>
        <v>7754074.2</v>
      </c>
      <c r="N448" s="98">
        <f>IF(L448&lt;0,IF(M448=0,0,IF(OR(L448=0,K448=0),"N.M.",IF(ABS(M448/L448)&gt;=10,"N.M.",M448/(-L448)))),IF(M448=0,0,IF(OR(L448=0,K448=0),"N.M.",IF(ABS(M448/L448)&gt;=10,"N.M.",M448/L448))))</f>
        <v>1.6991789191984388</v>
      </c>
      <c r="O448" s="115"/>
      <c r="P448" s="29">
        <v>2331857.55</v>
      </c>
      <c r="Q448" s="29">
        <v>-3503295.6700000004</v>
      </c>
      <c r="R448" s="29">
        <f>+P448-Q448</f>
        <v>5835153.220000001</v>
      </c>
      <c r="S448" s="98">
        <f>IF(Q448&lt;0,IF(R448=0,0,IF(OR(Q448=0,P448=0),"N.M.",IF(ABS(R448/Q448)&gt;=10,"N.M.",R448/(-Q448)))),IF(R448=0,0,IF(OR(Q448=0,P448=0),"N.M.",IF(ABS(R448/Q448)&gt;=10,"N.M.",R448/Q448))))</f>
        <v>1.6656182548246063</v>
      </c>
      <c r="T448" s="115"/>
      <c r="U448" s="29">
        <v>3190650</v>
      </c>
      <c r="V448" s="29">
        <v>-4563424.2</v>
      </c>
      <c r="W448" s="29">
        <f>+U448-V448</f>
        <v>7754074.2</v>
      </c>
      <c r="X448" s="98">
        <f>IF(V448&lt;0,IF(W448=0,0,IF(OR(V448=0,U448=0),"N.M.",IF(ABS(W448/V448)&gt;=10,"N.M.",W448/(-V448)))),IF(W448=0,0,IF(OR(V448=0,U448=0),"N.M.",IF(ABS(W448/V448)&gt;=10,"N.M.",W448/V448))))</f>
        <v>1.6991789191984388</v>
      </c>
    </row>
    <row r="449" spans="2:24" s="30" customFormat="1" ht="4.5" customHeight="1" hidden="1" outlineLevel="1">
      <c r="B449" s="31"/>
      <c r="C449" s="58"/>
      <c r="D449" s="33"/>
      <c r="E449" s="33"/>
      <c r="F449" s="36"/>
      <c r="G449" s="36"/>
      <c r="H449" s="36"/>
      <c r="I449" s="100"/>
      <c r="J449" s="116"/>
      <c r="K449" s="36"/>
      <c r="L449" s="36"/>
      <c r="M449" s="36"/>
      <c r="N449" s="100"/>
      <c r="O449" s="116"/>
      <c r="P449" s="36"/>
      <c r="Q449" s="36"/>
      <c r="R449" s="36"/>
      <c r="S449" s="100"/>
      <c r="T449" s="116"/>
      <c r="U449" s="36"/>
      <c r="V449" s="36"/>
      <c r="W449" s="36"/>
      <c r="X449" s="100"/>
    </row>
    <row r="450" spans="1:24" s="14" customFormat="1" ht="12.75" hidden="1" outlineLevel="2">
      <c r="A450" s="14" t="s">
        <v>1285</v>
      </c>
      <c r="B450" s="14" t="s">
        <v>1286</v>
      </c>
      <c r="C450" s="54" t="s">
        <v>90</v>
      </c>
      <c r="D450" s="15"/>
      <c r="E450" s="15"/>
      <c r="F450" s="15">
        <v>3250658.18</v>
      </c>
      <c r="G450" s="15">
        <v>-12117460.88</v>
      </c>
      <c r="H450" s="90">
        <f aca="true" t="shared" si="152" ref="H450:H455">+F450-G450</f>
        <v>15368119.06</v>
      </c>
      <c r="I450" s="103">
        <f aca="true" t="shared" si="153" ref="I450:I455">IF(G450&lt;0,IF(H450=0,0,IF(OR(G450=0,F450=0),"N.M.",IF(ABS(H450/G450)&gt;=10,"N.M.",H450/(-G450)))),IF(H450=0,0,IF(OR(G450=0,F450=0),"N.M.",IF(ABS(H450/G450)&gt;=10,"N.M.",H450/G450))))</f>
        <v>1.2682623209756134</v>
      </c>
      <c r="J450" s="104"/>
      <c r="K450" s="15">
        <v>14667253.11</v>
      </c>
      <c r="L450" s="15">
        <v>-35912167.21</v>
      </c>
      <c r="M450" s="90">
        <f aca="true" t="shared" si="154" ref="M450:M455">+K450-L450</f>
        <v>50579420.32</v>
      </c>
      <c r="N450" s="103">
        <f aca="true" t="shared" si="155" ref="N450:N455">IF(L450&lt;0,IF(M450=0,0,IF(OR(L450=0,K450=0),"N.M.",IF(ABS(M450/L450)&gt;=10,"N.M.",M450/(-L450)))),IF(M450=0,0,IF(OR(L450=0,K450=0),"N.M.",IF(ABS(M450/L450)&gt;=10,"N.M.",M450/L450))))</f>
        <v>1.4084201608951017</v>
      </c>
      <c r="O450" s="104"/>
      <c r="P450" s="15">
        <v>8532861.19</v>
      </c>
      <c r="Q450" s="15">
        <v>-23861891.35</v>
      </c>
      <c r="R450" s="90">
        <f aca="true" t="shared" si="156" ref="R450:R455">+P450-Q450</f>
        <v>32394752.54</v>
      </c>
      <c r="S450" s="103">
        <f aca="true" t="shared" si="157" ref="S450:S455">IF(Q450&lt;0,IF(R450=0,0,IF(OR(Q450=0,P450=0),"N.M.",IF(ABS(R450/Q450)&gt;=10,"N.M.",R450/(-Q450)))),IF(R450=0,0,IF(OR(Q450=0,P450=0),"N.M.",IF(ABS(R450/Q450)&gt;=10,"N.M.",R450/Q450))))</f>
        <v>1.3575936653487444</v>
      </c>
      <c r="T450" s="104"/>
      <c r="U450" s="15">
        <v>14667253.11</v>
      </c>
      <c r="V450" s="15">
        <v>-35912167.21</v>
      </c>
      <c r="W450" s="90">
        <f aca="true" t="shared" si="158" ref="W450:W455">+U450-V450</f>
        <v>50579420.32</v>
      </c>
      <c r="X450" s="103">
        <f aca="true" t="shared" si="159" ref="X450:X455">IF(V450&lt;0,IF(W450=0,0,IF(OR(V450=0,U450=0),"N.M.",IF(ABS(W450/V450)&gt;=10,"N.M.",W450/(-V450)))),IF(W450=0,0,IF(OR(V450=0,U450=0),"N.M.",IF(ABS(W450/V450)&gt;=10,"N.M.",W450/V450))))</f>
        <v>1.4084201608951017</v>
      </c>
    </row>
    <row r="451" spans="1:24" s="14" customFormat="1" ht="12.75" hidden="1" outlineLevel="2">
      <c r="A451" s="14" t="s">
        <v>1287</v>
      </c>
      <c r="B451" s="14" t="s">
        <v>1288</v>
      </c>
      <c r="C451" s="54" t="s">
        <v>91</v>
      </c>
      <c r="D451" s="15"/>
      <c r="E451" s="15"/>
      <c r="F451" s="15">
        <v>6816027.2</v>
      </c>
      <c r="G451" s="15">
        <v>24920628.64</v>
      </c>
      <c r="H451" s="90">
        <f t="shared" si="152"/>
        <v>-18104601.44</v>
      </c>
      <c r="I451" s="103">
        <f t="shared" si="153"/>
        <v>-0.7264905593489074</v>
      </c>
      <c r="J451" s="104"/>
      <c r="K451" s="15">
        <v>63410057.04</v>
      </c>
      <c r="L451" s="15">
        <v>113127563.34</v>
      </c>
      <c r="M451" s="90">
        <f t="shared" si="154"/>
        <v>-49717506.300000004</v>
      </c>
      <c r="N451" s="103">
        <f t="shared" si="155"/>
        <v>-0.43948181002163184</v>
      </c>
      <c r="O451" s="104"/>
      <c r="P451" s="15">
        <v>38140567.64</v>
      </c>
      <c r="Q451" s="15">
        <v>62193198.16</v>
      </c>
      <c r="R451" s="90">
        <f t="shared" si="156"/>
        <v>-24052630.519999996</v>
      </c>
      <c r="S451" s="103">
        <f t="shared" si="157"/>
        <v>-0.38674053162729327</v>
      </c>
      <c r="T451" s="104"/>
      <c r="U451" s="15">
        <v>63410057.04</v>
      </c>
      <c r="V451" s="15">
        <v>113127563.34</v>
      </c>
      <c r="W451" s="90">
        <f t="shared" si="158"/>
        <v>-49717506.300000004</v>
      </c>
      <c r="X451" s="103">
        <f t="shared" si="159"/>
        <v>-0.43948181002163184</v>
      </c>
    </row>
    <row r="452" spans="1:24" s="14" customFormat="1" ht="12.75" hidden="1" outlineLevel="2">
      <c r="A452" s="14" t="s">
        <v>1289</v>
      </c>
      <c r="B452" s="14" t="s">
        <v>1290</v>
      </c>
      <c r="C452" s="54" t="s">
        <v>92</v>
      </c>
      <c r="D452" s="15"/>
      <c r="E452" s="15"/>
      <c r="F452" s="15">
        <v>-5998655.88</v>
      </c>
      <c r="G452" s="15">
        <v>-8538269.27</v>
      </c>
      <c r="H452" s="90">
        <f t="shared" si="152"/>
        <v>2539613.3899999997</v>
      </c>
      <c r="I452" s="103">
        <f t="shared" si="153"/>
        <v>0.297438896536464</v>
      </c>
      <c r="J452" s="104"/>
      <c r="K452" s="15">
        <v>-62276739.71</v>
      </c>
      <c r="L452" s="15">
        <v>-61487227.01</v>
      </c>
      <c r="M452" s="90">
        <f t="shared" si="154"/>
        <v>-789512.700000003</v>
      </c>
      <c r="N452" s="103">
        <f t="shared" si="155"/>
        <v>-0.012840271685558373</v>
      </c>
      <c r="O452" s="104"/>
      <c r="P452" s="15">
        <v>-40545991.85</v>
      </c>
      <c r="Q452" s="15">
        <v>-32767204.37</v>
      </c>
      <c r="R452" s="90">
        <f t="shared" si="156"/>
        <v>-7778787.48</v>
      </c>
      <c r="S452" s="103">
        <f t="shared" si="157"/>
        <v>-0.23739551876820672</v>
      </c>
      <c r="T452" s="104"/>
      <c r="U452" s="15">
        <v>-62276739.71</v>
      </c>
      <c r="V452" s="15">
        <v>-61487227.01</v>
      </c>
      <c r="W452" s="90">
        <f t="shared" si="158"/>
        <v>-789512.700000003</v>
      </c>
      <c r="X452" s="103">
        <f t="shared" si="159"/>
        <v>-0.012840271685558373</v>
      </c>
    </row>
    <row r="453" spans="1:24" s="14" customFormat="1" ht="12.75" hidden="1" outlineLevel="2">
      <c r="A453" s="14" t="s">
        <v>1291</v>
      </c>
      <c r="B453" s="14" t="s">
        <v>1292</v>
      </c>
      <c r="C453" s="54" t="s">
        <v>93</v>
      </c>
      <c r="D453" s="15"/>
      <c r="E453" s="15"/>
      <c r="F453" s="15">
        <v>-58666</v>
      </c>
      <c r="G453" s="15">
        <v>-68500</v>
      </c>
      <c r="H453" s="90">
        <f t="shared" si="152"/>
        <v>9834</v>
      </c>
      <c r="I453" s="103">
        <f t="shared" si="153"/>
        <v>0.14356204379562043</v>
      </c>
      <c r="J453" s="104"/>
      <c r="K453" s="15">
        <v>-704223</v>
      </c>
      <c r="L453" s="15">
        <v>-821956</v>
      </c>
      <c r="M453" s="90">
        <f t="shared" si="154"/>
        <v>117733</v>
      </c>
      <c r="N453" s="103">
        <f t="shared" si="155"/>
        <v>0.14323516100618525</v>
      </c>
      <c r="O453" s="104"/>
      <c r="P453" s="15">
        <v>-176040</v>
      </c>
      <c r="Q453" s="15">
        <v>-205492</v>
      </c>
      <c r="R453" s="90">
        <f t="shared" si="156"/>
        <v>29452</v>
      </c>
      <c r="S453" s="103">
        <f t="shared" si="157"/>
        <v>0.14332431432853834</v>
      </c>
      <c r="T453" s="104"/>
      <c r="U453" s="15">
        <v>-704223</v>
      </c>
      <c r="V453" s="15">
        <v>-821956</v>
      </c>
      <c r="W453" s="90">
        <f t="shared" si="158"/>
        <v>117733</v>
      </c>
      <c r="X453" s="103">
        <f t="shared" si="159"/>
        <v>0.14323516100618525</v>
      </c>
    </row>
    <row r="454" spans="1:24" s="13" customFormat="1" ht="12.75" collapsed="1">
      <c r="A454" s="13" t="s">
        <v>221</v>
      </c>
      <c r="B454" s="11"/>
      <c r="C454" s="52" t="s">
        <v>263</v>
      </c>
      <c r="D454" s="29"/>
      <c r="E454" s="29"/>
      <c r="F454" s="129">
        <v>4009363.500000001</v>
      </c>
      <c r="G454" s="129">
        <v>4196398.49</v>
      </c>
      <c r="H454" s="129">
        <f t="shared" si="152"/>
        <v>-187034.9899999993</v>
      </c>
      <c r="I454" s="99">
        <f t="shared" si="153"/>
        <v>-0.04457035966572357</v>
      </c>
      <c r="J454" s="115"/>
      <c r="K454" s="129">
        <v>15096347.440000005</v>
      </c>
      <c r="L454" s="129">
        <v>14906213.119999997</v>
      </c>
      <c r="M454" s="129">
        <f t="shared" si="154"/>
        <v>190134.32000000775</v>
      </c>
      <c r="N454" s="99">
        <f t="shared" si="155"/>
        <v>0.012755373780675408</v>
      </c>
      <c r="O454" s="115"/>
      <c r="P454" s="129">
        <v>5951396.979999997</v>
      </c>
      <c r="Q454" s="129">
        <v>5358610.439999994</v>
      </c>
      <c r="R454" s="129">
        <f t="shared" si="156"/>
        <v>592786.5400000028</v>
      </c>
      <c r="S454" s="99">
        <f t="shared" si="157"/>
        <v>0.11062318237860252</v>
      </c>
      <c r="T454" s="115"/>
      <c r="U454" s="129">
        <v>15096347.440000005</v>
      </c>
      <c r="V454" s="129">
        <v>14906213.119999997</v>
      </c>
      <c r="W454" s="129">
        <f t="shared" si="158"/>
        <v>190134.32000000775</v>
      </c>
      <c r="X454" s="99">
        <f t="shared" si="159"/>
        <v>0.012755373780675408</v>
      </c>
    </row>
    <row r="455" spans="1:24" s="13" customFormat="1" ht="12.75">
      <c r="A455" s="13" t="s">
        <v>222</v>
      </c>
      <c r="B455" s="11"/>
      <c r="C455" s="51" t="s">
        <v>279</v>
      </c>
      <c r="D455" s="29"/>
      <c r="E455" s="29"/>
      <c r="F455" s="29">
        <v>64949892.40700002</v>
      </c>
      <c r="G455" s="29">
        <v>47150760.40199999</v>
      </c>
      <c r="H455" s="29">
        <f t="shared" si="152"/>
        <v>17799132.005000032</v>
      </c>
      <c r="I455" s="98">
        <f t="shared" si="153"/>
        <v>0.3774940606099971</v>
      </c>
      <c r="J455" s="115"/>
      <c r="K455" s="29">
        <v>640105928.9240003</v>
      </c>
      <c r="L455" s="29">
        <v>597043284.0059999</v>
      </c>
      <c r="M455" s="29">
        <f t="shared" si="154"/>
        <v>43062644.91800034</v>
      </c>
      <c r="N455" s="98">
        <f t="shared" si="155"/>
        <v>0.07212650417748873</v>
      </c>
      <c r="O455" s="115"/>
      <c r="P455" s="29">
        <v>163957316.68100002</v>
      </c>
      <c r="Q455" s="29">
        <v>136496728.06300005</v>
      </c>
      <c r="R455" s="29">
        <f t="shared" si="156"/>
        <v>27460588.61799997</v>
      </c>
      <c r="S455" s="98">
        <f t="shared" si="157"/>
        <v>0.20118129575476373</v>
      </c>
      <c r="T455" s="115"/>
      <c r="U455" s="29">
        <v>640105928.9240003</v>
      </c>
      <c r="V455" s="29">
        <v>597043284.0059999</v>
      </c>
      <c r="W455" s="29">
        <f t="shared" si="158"/>
        <v>43062644.91800034</v>
      </c>
      <c r="X455" s="98">
        <f t="shared" si="159"/>
        <v>0.07212650417748873</v>
      </c>
    </row>
    <row r="456" spans="6:24" ht="5.25" customHeight="1">
      <c r="F456" s="36" t="str">
        <f>IF(ABS(F158+F187+F194+F350+F387+F401+F442+F448+F454-F455)&gt;$C$569,$C$570," ")</f>
        <v> </v>
      </c>
      <c r="G456" s="36" t="str">
        <f>IF(ABS(G158+G187+G194+G350+G387+G401+G442+G448+G454-G455)&gt;$C$569,$C$570," ")</f>
        <v> </v>
      </c>
      <c r="H456" s="36" t="str">
        <f>IF(ABS(H158+H187+H194+H350+H387+H401+H442+H448+H454-H455)&gt;$C$569,$C$570," ")</f>
        <v> </v>
      </c>
      <c r="I456" s="100"/>
      <c r="K456" s="36" t="str">
        <f>IF(ABS(K158+K187+K194+K350+K387+K401+K442+K448+K454-K455)&gt;$C$569,$C$570," ")</f>
        <v> </v>
      </c>
      <c r="L456" s="36" t="str">
        <f>IF(ABS(L158+L187+L194+L350+L387+L401+L442+L448+L454-L455)&gt;$C$569,$C$570," ")</f>
        <v> </v>
      </c>
      <c r="M456" s="36" t="str">
        <f>IF(ABS(M158+M187+M194+M350+M387+M401+M442+M448+M454-M455)&gt;$C$569,$C$570," ")</f>
        <v> </v>
      </c>
      <c r="N456" s="100"/>
      <c r="P456" s="36" t="str">
        <f>IF(ABS(P158+P187+P194+P350+P387+P401+P442+P448+P454-P455)&gt;$C$569,$C$570," ")</f>
        <v> </v>
      </c>
      <c r="Q456" s="36" t="str">
        <f>IF(ABS(Q158+Q187+Q194+Q350+Q387+Q401+Q442+Q448+Q454-Q455)&gt;$C$569,$C$570," ")</f>
        <v> </v>
      </c>
      <c r="R456" s="36" t="str">
        <f>IF(ABS(R158+R187+R194+R350+R387+R401+R442+R448+R454-R455)&gt;$C$569,$C$570," ")</f>
        <v> </v>
      </c>
      <c r="S456" s="100"/>
      <c r="U456" s="36" t="str">
        <f>IF(ABS(U158+U187+U194+U350+U387+U401+U442+U448+U454-U455)&gt;$C$569,$C$570," ")</f>
        <v> </v>
      </c>
      <c r="V456" s="36" t="str">
        <f>IF(ABS(V158+V187+V194+V350+V387+V401+V442+V448+V454-V455)&gt;$C$569,$C$570," ")</f>
        <v> </v>
      </c>
      <c r="W456" s="36" t="str">
        <f>IF(ABS(W158+W187+W194+W350+W387+W401+W442+W448+W454-W455)&gt;$C$569,$C$570," ")</f>
        <v> </v>
      </c>
      <c r="X456" s="100"/>
    </row>
    <row r="457" spans="1:24" ht="12.75">
      <c r="A457" s="37" t="s">
        <v>223</v>
      </c>
      <c r="C457" s="12" t="s">
        <v>224</v>
      </c>
      <c r="D457" s="34"/>
      <c r="E457" s="34"/>
      <c r="F457" s="34">
        <v>12769325.611999974</v>
      </c>
      <c r="G457" s="34">
        <v>10296963.438000001</v>
      </c>
      <c r="H457" s="29">
        <f>(+F457-G457)</f>
        <v>2472362.1739999726</v>
      </c>
      <c r="I457" s="98">
        <f>IF(G457&lt;0,IF(H457=0,0,IF(OR(G457=0,F457=0),"N.M.",IF(ABS(H457/G457)&gt;=10,"N.M.",H457/(-G457)))),IF(H457=0,0,IF(OR(G457=0,F457=0),"N.M.",IF(ABS(H457/G457)&gt;=10,"N.M.",H457/G457))))</f>
        <v>0.24010594860189038</v>
      </c>
      <c r="J457" s="115"/>
      <c r="K457" s="34">
        <v>70930463.66600001</v>
      </c>
      <c r="L457" s="34">
        <v>56295209.94899992</v>
      </c>
      <c r="M457" s="29">
        <f>(+K457-L457)</f>
        <v>14635253.71700009</v>
      </c>
      <c r="N457" s="98">
        <f>IF(L457&lt;0,IF(M457=0,0,IF(OR(L457=0,K457=0),"N.M.",IF(ABS(M457/L457)&gt;=10,"N.M.",M457/(-L457)))),IF(M457=0,0,IF(OR(L457=0,K457=0),"N.M.",IF(ABS(M457/L457)&gt;=10,"N.M.",M457/L457))))</f>
        <v>0.25997333929936045</v>
      </c>
      <c r="O457" s="115"/>
      <c r="P457" s="34">
        <v>25211514.146000046</v>
      </c>
      <c r="Q457" s="34">
        <v>15856337.147000019</v>
      </c>
      <c r="R457" s="29">
        <f>(+P457-Q457)</f>
        <v>9355176.999000028</v>
      </c>
      <c r="S457" s="98">
        <f>IF(Q457&lt;0,IF(R457=0,0,IF(OR(Q457=0,P457=0),"N.M.",IF(ABS(R457/Q457)&gt;=10,"N.M.",R457/(-Q457)))),IF(R457=0,0,IF(OR(Q457=0,P457=0),"N.M.",IF(ABS(R457/Q457)&gt;=10,"N.M.",R457/Q457))))</f>
        <v>0.5899960950798783</v>
      </c>
      <c r="T457" s="115"/>
      <c r="U457" s="34">
        <v>70930463.66600001</v>
      </c>
      <c r="V457" s="34">
        <v>56295209.94899992</v>
      </c>
      <c r="W457" s="29">
        <f>(+U457-V457)</f>
        <v>14635253.71700009</v>
      </c>
      <c r="X457" s="98">
        <f>IF(V457&lt;0,IF(W457=0,0,IF(OR(V457=0,U457=0),"N.M.",IF(ABS(W457/V457)&gt;=10,"N.M.",W457/(-V457)))),IF(W457=0,0,IF(OR(V457=0,U457=0),"N.M.",IF(ABS(W457/V457)&gt;=10,"N.M.",W457/V457))))</f>
        <v>0.25997333929936045</v>
      </c>
    </row>
    <row r="458" spans="1:24" ht="12.75">
      <c r="A458" s="37"/>
      <c r="C458" s="12"/>
      <c r="D458" s="34"/>
      <c r="E458" s="34"/>
      <c r="F458" s="34"/>
      <c r="G458" s="34"/>
      <c r="H458" s="29"/>
      <c r="I458" s="98">
        <f>IF(G458&lt;0,IF(H458=0,0,IF(OR(G458=0,F458=0),"N.M.",IF(ABS(H458/G458)&gt;=10,"N.M.",H458/(-G458)))),IF(H458=0,0,IF(OR(G458=0,F458=0),"N.M.",IF(ABS(H458/G458)&gt;=10,"N.M.",H458/G458))))</f>
        <v>0</v>
      </c>
      <c r="J458" s="115"/>
      <c r="K458" s="34"/>
      <c r="L458" s="34"/>
      <c r="M458" s="29"/>
      <c r="N458" s="98">
        <f>IF(L458&lt;0,IF(M458=0,0,IF(OR(L458=0,K458=0),"N.M.",IF(ABS(M458/L458)&gt;=10,"N.M.",M458/(-L458)))),IF(M458=0,0,IF(OR(L458=0,K458=0),"N.M.",IF(ABS(M458/L458)&gt;=10,"N.M.",M458/L458))))</f>
        <v>0</v>
      </c>
      <c r="O458" s="115"/>
      <c r="P458" s="34"/>
      <c r="Q458" s="34"/>
      <c r="R458" s="29"/>
      <c r="S458" s="98">
        <f>IF(Q458&lt;0,IF(R458=0,0,IF(OR(Q458=0,P458=0),"N.M.",IF(ABS(R458/Q458)&gt;=10,"N.M.",R458/(-Q458)))),IF(R458=0,0,IF(OR(Q458=0,P458=0),"N.M.",IF(ABS(R458/Q458)&gt;=10,"N.M.",R458/Q458))))</f>
        <v>0</v>
      </c>
      <c r="T458" s="115"/>
      <c r="U458" s="34"/>
      <c r="V458" s="34"/>
      <c r="W458" s="29"/>
      <c r="X458" s="98">
        <f>IF(V458&lt;0,IF(W458=0,0,IF(OR(V458=0,U458=0),"N.M.",IF(ABS(W458/V458)&gt;=10,"N.M.",W458/(-V458)))),IF(W458=0,0,IF(OR(V458=0,U458=0),"N.M.",IF(ABS(W458/V458)&gt;=10,"N.M.",W458/V458))))</f>
        <v>0</v>
      </c>
    </row>
    <row r="459" spans="2:24" s="30" customFormat="1" ht="4.5" customHeight="1" hidden="1" outlineLevel="1">
      <c r="B459" s="31"/>
      <c r="C459" s="58"/>
      <c r="D459" s="33"/>
      <c r="E459" s="33"/>
      <c r="F459" s="36"/>
      <c r="G459" s="36"/>
      <c r="H459" s="36"/>
      <c r="I459" s="100"/>
      <c r="J459" s="116"/>
      <c r="K459" s="36"/>
      <c r="L459" s="36"/>
      <c r="M459" s="36"/>
      <c r="N459" s="100"/>
      <c r="O459" s="116"/>
      <c r="P459" s="36"/>
      <c r="Q459" s="36"/>
      <c r="R459" s="36"/>
      <c r="S459" s="100"/>
      <c r="T459" s="116"/>
      <c r="U459" s="36"/>
      <c r="V459" s="36"/>
      <c r="W459" s="36"/>
      <c r="X459" s="100"/>
    </row>
    <row r="460" spans="1:24" s="14" customFormat="1" ht="12.75" hidden="1" outlineLevel="2">
      <c r="A460" s="14" t="s">
        <v>1293</v>
      </c>
      <c r="B460" s="14" t="s">
        <v>1294</v>
      </c>
      <c r="C460" s="54" t="s">
        <v>94</v>
      </c>
      <c r="D460" s="15"/>
      <c r="E460" s="15"/>
      <c r="F460" s="15">
        <v>82274.63</v>
      </c>
      <c r="G460" s="15">
        <v>83178.78</v>
      </c>
      <c r="H460" s="90">
        <f aca="true" t="shared" si="160" ref="H460:H472">+F460-G460</f>
        <v>-904.1499999999942</v>
      </c>
      <c r="I460" s="103">
        <f aca="true" t="shared" si="161" ref="I460:I472">IF(G460&lt;0,IF(H460=0,0,IF(OR(G460=0,F460=0),"N.M.",IF(ABS(H460/G460)&gt;=10,"N.M.",H460/(-G460)))),IF(H460=0,0,IF(OR(G460=0,F460=0),"N.M.",IF(ABS(H460/G460)&gt;=10,"N.M.",H460/G460))))</f>
        <v>-0.010869959862359056</v>
      </c>
      <c r="J460" s="104"/>
      <c r="K460" s="15">
        <v>768024.68</v>
      </c>
      <c r="L460" s="15">
        <v>390809.96</v>
      </c>
      <c r="M460" s="90">
        <f aca="true" t="shared" si="162" ref="M460:M472">+K460-L460</f>
        <v>377214.72000000003</v>
      </c>
      <c r="N460" s="103">
        <f aca="true" t="shared" si="163" ref="N460:N472">IF(L460&lt;0,IF(M460=0,0,IF(OR(L460=0,K460=0),"N.M.",IF(ABS(M460/L460)&gt;=10,"N.M.",M460/(-L460)))),IF(M460=0,0,IF(OR(L460=0,K460=0),"N.M.",IF(ABS(M460/L460)&gt;=10,"N.M.",M460/L460))))</f>
        <v>0.9652126573232679</v>
      </c>
      <c r="O460" s="104"/>
      <c r="P460" s="15">
        <v>219814.01</v>
      </c>
      <c r="Q460" s="15">
        <v>253601.96</v>
      </c>
      <c r="R460" s="90">
        <f aca="true" t="shared" si="164" ref="R460:R472">+P460-Q460</f>
        <v>-33787.94999999998</v>
      </c>
      <c r="S460" s="103">
        <f aca="true" t="shared" si="165" ref="S460:S472">IF(Q460&lt;0,IF(R460=0,0,IF(OR(Q460=0,P460=0),"N.M.",IF(ABS(R460/Q460)&gt;=10,"N.M.",R460/(-Q460)))),IF(R460=0,0,IF(OR(Q460=0,P460=0),"N.M.",IF(ABS(R460/Q460)&gt;=10,"N.M.",R460/Q460))))</f>
        <v>-0.13323221161224458</v>
      </c>
      <c r="T460" s="104"/>
      <c r="U460" s="15">
        <v>768024.68</v>
      </c>
      <c r="V460" s="15">
        <v>390809.96</v>
      </c>
      <c r="W460" s="90">
        <f aca="true" t="shared" si="166" ref="W460:W472">+U460-V460</f>
        <v>377214.72000000003</v>
      </c>
      <c r="X460" s="103">
        <f aca="true" t="shared" si="167" ref="X460:X472">IF(V460&lt;0,IF(W460=0,0,IF(OR(V460=0,U460=0),"N.M.",IF(ABS(W460/V460)&gt;=10,"N.M.",W460/(-V460)))),IF(W460=0,0,IF(OR(V460=0,U460=0),"N.M.",IF(ABS(W460/V460)&gt;=10,"N.M.",W460/V460))))</f>
        <v>0.9652126573232679</v>
      </c>
    </row>
    <row r="461" spans="1:24" ht="12.75" hidden="1" outlineLevel="1">
      <c r="A461" s="9" t="s">
        <v>341</v>
      </c>
      <c r="C461" s="66" t="s">
        <v>337</v>
      </c>
      <c r="D461" s="28"/>
      <c r="E461" s="28"/>
      <c r="F461" s="17">
        <v>82274.63</v>
      </c>
      <c r="G461" s="17">
        <v>83178.78</v>
      </c>
      <c r="H461" s="35">
        <f t="shared" si="160"/>
        <v>-904.1499999999942</v>
      </c>
      <c r="I461" s="95">
        <f t="shared" si="161"/>
        <v>-0.010869959862359056</v>
      </c>
      <c r="K461" s="17">
        <v>768024.68</v>
      </c>
      <c r="L461" s="17">
        <v>390809.96</v>
      </c>
      <c r="M461" s="35">
        <f t="shared" si="162"/>
        <v>377214.72000000003</v>
      </c>
      <c r="N461" s="95">
        <f t="shared" si="163"/>
        <v>0.9652126573232679</v>
      </c>
      <c r="P461" s="17">
        <v>219814.01</v>
      </c>
      <c r="Q461" s="17">
        <v>253601.96</v>
      </c>
      <c r="R461" s="35">
        <f t="shared" si="164"/>
        <v>-33787.94999999998</v>
      </c>
      <c r="S461" s="95">
        <f t="shared" si="165"/>
        <v>-0.13323221161224458</v>
      </c>
      <c r="U461" s="17">
        <v>768024.68</v>
      </c>
      <c r="V461" s="17">
        <v>390809.96</v>
      </c>
      <c r="W461" s="35">
        <f t="shared" si="166"/>
        <v>377214.72000000003</v>
      </c>
      <c r="X461" s="95">
        <f t="shared" si="167"/>
        <v>0.9652126573232679</v>
      </c>
    </row>
    <row r="462" spans="1:24" ht="12.75" hidden="1" outlineLevel="1">
      <c r="A462" s="9" t="s">
        <v>342</v>
      </c>
      <c r="C462" s="66" t="s">
        <v>338</v>
      </c>
      <c r="D462" s="28"/>
      <c r="E462" s="28"/>
      <c r="F462" s="17">
        <v>0</v>
      </c>
      <c r="G462" s="17">
        <v>0</v>
      </c>
      <c r="H462" s="35">
        <f t="shared" si="160"/>
        <v>0</v>
      </c>
      <c r="I462" s="95">
        <f t="shared" si="161"/>
        <v>0</v>
      </c>
      <c r="K462" s="17">
        <v>0</v>
      </c>
      <c r="L462" s="17">
        <v>0</v>
      </c>
      <c r="M462" s="35">
        <f t="shared" si="162"/>
        <v>0</v>
      </c>
      <c r="N462" s="95">
        <f t="shared" si="163"/>
        <v>0</v>
      </c>
      <c r="P462" s="17">
        <v>0</v>
      </c>
      <c r="Q462" s="17">
        <v>0</v>
      </c>
      <c r="R462" s="35">
        <f t="shared" si="164"/>
        <v>0</v>
      </c>
      <c r="S462" s="95">
        <f t="shared" si="165"/>
        <v>0</v>
      </c>
      <c r="U462" s="17">
        <v>0</v>
      </c>
      <c r="V462" s="17">
        <v>0</v>
      </c>
      <c r="W462" s="35">
        <f t="shared" si="166"/>
        <v>0</v>
      </c>
      <c r="X462" s="95">
        <f t="shared" si="167"/>
        <v>0</v>
      </c>
    </row>
    <row r="463" spans="1:24" s="14" customFormat="1" ht="12.75" hidden="1" outlineLevel="2">
      <c r="A463" s="14" t="s">
        <v>1295</v>
      </c>
      <c r="B463" s="14" t="s">
        <v>1296</v>
      </c>
      <c r="C463" s="54" t="s">
        <v>95</v>
      </c>
      <c r="D463" s="15"/>
      <c r="E463" s="15"/>
      <c r="F463" s="15">
        <v>2284.98</v>
      </c>
      <c r="G463" s="15">
        <v>2196.2000000000003</v>
      </c>
      <c r="H463" s="90">
        <f t="shared" si="160"/>
        <v>88.77999999999975</v>
      </c>
      <c r="I463" s="103">
        <f t="shared" si="161"/>
        <v>0.04042436936526716</v>
      </c>
      <c r="J463" s="104"/>
      <c r="K463" s="15">
        <v>42107.81</v>
      </c>
      <c r="L463" s="15">
        <v>34461.46</v>
      </c>
      <c r="M463" s="90">
        <f t="shared" si="162"/>
        <v>7646.3499999999985</v>
      </c>
      <c r="N463" s="103">
        <f t="shared" si="163"/>
        <v>0.22188119714022558</v>
      </c>
      <c r="O463" s="104"/>
      <c r="P463" s="15">
        <v>7404.75</v>
      </c>
      <c r="Q463" s="15">
        <v>11099.53</v>
      </c>
      <c r="R463" s="90">
        <f t="shared" si="164"/>
        <v>-3694.7800000000007</v>
      </c>
      <c r="S463" s="103">
        <f t="shared" si="165"/>
        <v>-0.33287715786163924</v>
      </c>
      <c r="T463" s="104"/>
      <c r="U463" s="15">
        <v>42107.81</v>
      </c>
      <c r="V463" s="15">
        <v>34461.46</v>
      </c>
      <c r="W463" s="90">
        <f t="shared" si="166"/>
        <v>7646.3499999999985</v>
      </c>
      <c r="X463" s="103">
        <f t="shared" si="167"/>
        <v>0.22188119714022558</v>
      </c>
    </row>
    <row r="464" spans="1:24" s="14" customFormat="1" ht="12.75" hidden="1" outlineLevel="2">
      <c r="A464" s="14" t="s">
        <v>1297</v>
      </c>
      <c r="B464" s="14" t="s">
        <v>1298</v>
      </c>
      <c r="C464" s="54" t="s">
        <v>96</v>
      </c>
      <c r="D464" s="15"/>
      <c r="E464" s="15"/>
      <c r="F464" s="15">
        <v>23581.66</v>
      </c>
      <c r="G464" s="15">
        <v>511.19</v>
      </c>
      <c r="H464" s="90">
        <f t="shared" si="160"/>
        <v>23070.47</v>
      </c>
      <c r="I464" s="103" t="str">
        <f t="shared" si="161"/>
        <v>N.M.</v>
      </c>
      <c r="J464" s="104"/>
      <c r="K464" s="15">
        <v>50713.64</v>
      </c>
      <c r="L464" s="15">
        <v>23712.2</v>
      </c>
      <c r="M464" s="90">
        <f t="shared" si="162"/>
        <v>27001.44</v>
      </c>
      <c r="N464" s="103">
        <f t="shared" si="163"/>
        <v>1.1387150918092794</v>
      </c>
      <c r="O464" s="104"/>
      <c r="P464" s="15">
        <v>39467.79</v>
      </c>
      <c r="Q464" s="15">
        <v>2992.62</v>
      </c>
      <c r="R464" s="90">
        <f t="shared" si="164"/>
        <v>36475.17</v>
      </c>
      <c r="S464" s="103" t="str">
        <f t="shared" si="165"/>
        <v>N.M.</v>
      </c>
      <c r="T464" s="104"/>
      <c r="U464" s="15">
        <v>50713.64</v>
      </c>
      <c r="V464" s="15">
        <v>23712.2</v>
      </c>
      <c r="W464" s="90">
        <f t="shared" si="166"/>
        <v>27001.44</v>
      </c>
      <c r="X464" s="103">
        <f t="shared" si="167"/>
        <v>1.1387150918092794</v>
      </c>
    </row>
    <row r="465" spans="1:24" s="14" customFormat="1" ht="12.75" hidden="1" outlineLevel="2">
      <c r="A465" s="14" t="s">
        <v>1299</v>
      </c>
      <c r="B465" s="14" t="s">
        <v>1300</v>
      </c>
      <c r="C465" s="54" t="s">
        <v>97</v>
      </c>
      <c r="D465" s="15"/>
      <c r="E465" s="15"/>
      <c r="F465" s="15">
        <v>11672.45</v>
      </c>
      <c r="G465" s="15">
        <v>12837.79</v>
      </c>
      <c r="H465" s="90">
        <f t="shared" si="160"/>
        <v>-1165.3400000000001</v>
      </c>
      <c r="I465" s="103">
        <f t="shared" si="161"/>
        <v>-0.09077419088487973</v>
      </c>
      <c r="J465" s="104"/>
      <c r="K465" s="15">
        <v>146565.5</v>
      </c>
      <c r="L465" s="15">
        <v>160080.59</v>
      </c>
      <c r="M465" s="90">
        <f t="shared" si="162"/>
        <v>-13515.089999999997</v>
      </c>
      <c r="N465" s="103">
        <f t="shared" si="163"/>
        <v>-0.08442678778232887</v>
      </c>
      <c r="O465" s="104"/>
      <c r="P465" s="15">
        <v>35318.17</v>
      </c>
      <c r="Q465" s="15">
        <v>38792.48</v>
      </c>
      <c r="R465" s="90">
        <f t="shared" si="164"/>
        <v>-3474.310000000005</v>
      </c>
      <c r="S465" s="103">
        <f t="shared" si="165"/>
        <v>-0.08956143046281147</v>
      </c>
      <c r="T465" s="104"/>
      <c r="U465" s="15">
        <v>146565.5</v>
      </c>
      <c r="V465" s="15">
        <v>160080.59</v>
      </c>
      <c r="W465" s="90">
        <f t="shared" si="166"/>
        <v>-13515.089999999997</v>
      </c>
      <c r="X465" s="103">
        <f t="shared" si="167"/>
        <v>-0.08442678778232887</v>
      </c>
    </row>
    <row r="466" spans="1:24" ht="12.75" hidden="1" outlineLevel="1">
      <c r="A466" s="9" t="s">
        <v>343</v>
      </c>
      <c r="C466" s="66" t="s">
        <v>339</v>
      </c>
      <c r="D466" s="28"/>
      <c r="E466" s="28"/>
      <c r="F466" s="17">
        <v>37539.09</v>
      </c>
      <c r="G466" s="17">
        <v>15545.18</v>
      </c>
      <c r="H466" s="35">
        <f t="shared" si="160"/>
        <v>21993.909999999996</v>
      </c>
      <c r="I466" s="95">
        <f t="shared" si="161"/>
        <v>1.414837911172466</v>
      </c>
      <c r="K466" s="17">
        <v>239386.95</v>
      </c>
      <c r="L466" s="17">
        <v>218254.25</v>
      </c>
      <c r="M466" s="35">
        <f t="shared" si="162"/>
        <v>21132.70000000001</v>
      </c>
      <c r="N466" s="95">
        <f t="shared" si="163"/>
        <v>0.09682606409726277</v>
      </c>
      <c r="P466" s="17">
        <v>82190.70999999999</v>
      </c>
      <c r="Q466" s="17">
        <v>52884.630000000005</v>
      </c>
      <c r="R466" s="35">
        <f t="shared" si="164"/>
        <v>29306.079999999987</v>
      </c>
      <c r="S466" s="95">
        <f t="shared" si="165"/>
        <v>0.5541511777618561</v>
      </c>
      <c r="U466" s="17">
        <v>239386.95</v>
      </c>
      <c r="V466" s="17">
        <v>218254.25</v>
      </c>
      <c r="W466" s="35">
        <f t="shared" si="166"/>
        <v>21132.70000000001</v>
      </c>
      <c r="X466" s="95">
        <f t="shared" si="167"/>
        <v>0.09682606409726277</v>
      </c>
    </row>
    <row r="467" spans="1:24" ht="12.75" hidden="1" outlineLevel="1">
      <c r="A467" s="9" t="s">
        <v>344</v>
      </c>
      <c r="C467" s="66" t="s">
        <v>384</v>
      </c>
      <c r="D467" s="28"/>
      <c r="E467" s="28"/>
      <c r="F467" s="17">
        <v>0</v>
      </c>
      <c r="G467" s="17">
        <v>0</v>
      </c>
      <c r="H467" s="35">
        <f t="shared" si="160"/>
        <v>0</v>
      </c>
      <c r="I467" s="95">
        <f t="shared" si="161"/>
        <v>0</v>
      </c>
      <c r="K467" s="17">
        <v>0</v>
      </c>
      <c r="L467" s="17">
        <v>0</v>
      </c>
      <c r="M467" s="35">
        <f t="shared" si="162"/>
        <v>0</v>
      </c>
      <c r="N467" s="95">
        <f t="shared" si="163"/>
        <v>0</v>
      </c>
      <c r="P467" s="17">
        <v>0</v>
      </c>
      <c r="Q467" s="17">
        <v>0</v>
      </c>
      <c r="R467" s="35">
        <f t="shared" si="164"/>
        <v>0</v>
      </c>
      <c r="S467" s="95">
        <f t="shared" si="165"/>
        <v>0</v>
      </c>
      <c r="U467" s="17">
        <v>0</v>
      </c>
      <c r="V467" s="17">
        <v>0</v>
      </c>
      <c r="W467" s="35">
        <f t="shared" si="166"/>
        <v>0</v>
      </c>
      <c r="X467" s="95">
        <f t="shared" si="167"/>
        <v>0</v>
      </c>
    </row>
    <row r="468" spans="1:24" ht="12.75" hidden="1" outlineLevel="1">
      <c r="A468" s="35" t="s">
        <v>357</v>
      </c>
      <c r="C468" s="76" t="s">
        <v>361</v>
      </c>
      <c r="D468" s="28"/>
      <c r="E468" s="28"/>
      <c r="F468" s="17">
        <v>0</v>
      </c>
      <c r="G468" s="17">
        <v>0</v>
      </c>
      <c r="H468" s="35">
        <f t="shared" si="160"/>
        <v>0</v>
      </c>
      <c r="I468" s="95">
        <f t="shared" si="161"/>
        <v>0</v>
      </c>
      <c r="K468" s="17">
        <v>0</v>
      </c>
      <c r="L468" s="17">
        <v>0</v>
      </c>
      <c r="M468" s="35">
        <f t="shared" si="162"/>
        <v>0</v>
      </c>
      <c r="N468" s="95">
        <f t="shared" si="163"/>
        <v>0</v>
      </c>
      <c r="P468" s="17">
        <v>0</v>
      </c>
      <c r="Q468" s="17">
        <v>0</v>
      </c>
      <c r="R468" s="35">
        <f t="shared" si="164"/>
        <v>0</v>
      </c>
      <c r="S468" s="95">
        <f t="shared" si="165"/>
        <v>0</v>
      </c>
      <c r="U468" s="17">
        <v>0</v>
      </c>
      <c r="V468" s="17">
        <v>0</v>
      </c>
      <c r="W468" s="35">
        <f t="shared" si="166"/>
        <v>0</v>
      </c>
      <c r="X468" s="95">
        <f t="shared" si="167"/>
        <v>0</v>
      </c>
    </row>
    <row r="469" spans="1:24" ht="12.75" hidden="1" outlineLevel="1">
      <c r="A469" s="35" t="s">
        <v>358</v>
      </c>
      <c r="C469" s="76" t="s">
        <v>362</v>
      </c>
      <c r="D469" s="28"/>
      <c r="E469" s="28"/>
      <c r="F469" s="17">
        <v>0</v>
      </c>
      <c r="G469" s="17">
        <v>0</v>
      </c>
      <c r="H469" s="35">
        <f t="shared" si="160"/>
        <v>0</v>
      </c>
      <c r="I469" s="95">
        <f t="shared" si="161"/>
        <v>0</v>
      </c>
      <c r="K469" s="17">
        <v>0</v>
      </c>
      <c r="L469" s="17">
        <v>0</v>
      </c>
      <c r="M469" s="35">
        <f t="shared" si="162"/>
        <v>0</v>
      </c>
      <c r="N469" s="95">
        <f t="shared" si="163"/>
        <v>0</v>
      </c>
      <c r="P469" s="17">
        <v>0</v>
      </c>
      <c r="Q469" s="17">
        <v>0</v>
      </c>
      <c r="R469" s="35">
        <f t="shared" si="164"/>
        <v>0</v>
      </c>
      <c r="S469" s="95">
        <f t="shared" si="165"/>
        <v>0</v>
      </c>
      <c r="U469" s="17">
        <v>0</v>
      </c>
      <c r="V469" s="17">
        <v>0</v>
      </c>
      <c r="W469" s="35">
        <f t="shared" si="166"/>
        <v>0</v>
      </c>
      <c r="X469" s="95">
        <f t="shared" si="167"/>
        <v>0</v>
      </c>
    </row>
    <row r="470" spans="1:24" s="14" customFormat="1" ht="12.75" hidden="1" outlineLevel="2">
      <c r="A470" s="14" t="s">
        <v>1301</v>
      </c>
      <c r="B470" s="14" t="s">
        <v>1302</v>
      </c>
      <c r="C470" s="54" t="s">
        <v>98</v>
      </c>
      <c r="D470" s="15"/>
      <c r="E470" s="15"/>
      <c r="F470" s="15">
        <v>4600</v>
      </c>
      <c r="G470" s="15">
        <v>4600</v>
      </c>
      <c r="H470" s="90">
        <f t="shared" si="160"/>
        <v>0</v>
      </c>
      <c r="I470" s="103">
        <f t="shared" si="161"/>
        <v>0</v>
      </c>
      <c r="J470" s="104"/>
      <c r="K470" s="15">
        <v>56200</v>
      </c>
      <c r="L470" s="15">
        <v>55425</v>
      </c>
      <c r="M470" s="90">
        <f t="shared" si="162"/>
        <v>775</v>
      </c>
      <c r="N470" s="103">
        <f t="shared" si="163"/>
        <v>0.013982859720342805</v>
      </c>
      <c r="O470" s="104"/>
      <c r="P470" s="15">
        <v>13800</v>
      </c>
      <c r="Q470" s="15">
        <v>13800</v>
      </c>
      <c r="R470" s="90">
        <f t="shared" si="164"/>
        <v>0</v>
      </c>
      <c r="S470" s="103">
        <f t="shared" si="165"/>
        <v>0</v>
      </c>
      <c r="T470" s="104"/>
      <c r="U470" s="15">
        <v>56200</v>
      </c>
      <c r="V470" s="15">
        <v>55425</v>
      </c>
      <c r="W470" s="90">
        <f t="shared" si="166"/>
        <v>775</v>
      </c>
      <c r="X470" s="103">
        <f t="shared" si="167"/>
        <v>0.013982859720342805</v>
      </c>
    </row>
    <row r="471" spans="1:24" s="14" customFormat="1" ht="12.75" hidden="1" outlineLevel="2">
      <c r="A471" s="14" t="s">
        <v>1303</v>
      </c>
      <c r="B471" s="14" t="s">
        <v>1304</v>
      </c>
      <c r="C471" s="54" t="s">
        <v>99</v>
      </c>
      <c r="D471" s="15"/>
      <c r="E471" s="15"/>
      <c r="F471" s="15">
        <v>-555.8100000000001</v>
      </c>
      <c r="G471" s="15">
        <v>-555.8100000000001</v>
      </c>
      <c r="H471" s="90">
        <f t="shared" si="160"/>
        <v>0</v>
      </c>
      <c r="I471" s="103">
        <f t="shared" si="161"/>
        <v>0</v>
      </c>
      <c r="J471" s="104"/>
      <c r="K471" s="15">
        <v>-6669.72</v>
      </c>
      <c r="L471" s="15">
        <v>-6669.72</v>
      </c>
      <c r="M471" s="90">
        <f t="shared" si="162"/>
        <v>0</v>
      </c>
      <c r="N471" s="103">
        <f t="shared" si="163"/>
        <v>0</v>
      </c>
      <c r="O471" s="104"/>
      <c r="P471" s="15">
        <v>-1667.43</v>
      </c>
      <c r="Q471" s="15">
        <v>-1667.43</v>
      </c>
      <c r="R471" s="90">
        <f t="shared" si="164"/>
        <v>0</v>
      </c>
      <c r="S471" s="103">
        <f t="shared" si="165"/>
        <v>0</v>
      </c>
      <c r="T471" s="104"/>
      <c r="U471" s="15">
        <v>-6669.72</v>
      </c>
      <c r="V471" s="15">
        <v>-6669.72</v>
      </c>
      <c r="W471" s="90">
        <f t="shared" si="166"/>
        <v>0</v>
      </c>
      <c r="X471" s="103">
        <f t="shared" si="167"/>
        <v>0</v>
      </c>
    </row>
    <row r="472" spans="1:24" ht="12.75" hidden="1" outlineLevel="1">
      <c r="A472" s="35" t="s">
        <v>359</v>
      </c>
      <c r="C472" s="76" t="s">
        <v>388</v>
      </c>
      <c r="D472" s="28"/>
      <c r="E472" s="28"/>
      <c r="F472" s="17">
        <v>4044.19</v>
      </c>
      <c r="G472" s="17">
        <v>4044.19</v>
      </c>
      <c r="H472" s="35">
        <f t="shared" si="160"/>
        <v>0</v>
      </c>
      <c r="I472" s="95">
        <f t="shared" si="161"/>
        <v>0</v>
      </c>
      <c r="K472" s="17">
        <v>49530.28</v>
      </c>
      <c r="L472" s="17">
        <v>48755.28</v>
      </c>
      <c r="M472" s="35">
        <f t="shared" si="162"/>
        <v>775</v>
      </c>
      <c r="N472" s="95">
        <f t="shared" si="163"/>
        <v>0.01589571426930581</v>
      </c>
      <c r="P472" s="17">
        <v>12132.57</v>
      </c>
      <c r="Q472" s="17">
        <v>12132.57</v>
      </c>
      <c r="R472" s="35">
        <f t="shared" si="164"/>
        <v>0</v>
      </c>
      <c r="S472" s="95">
        <f t="shared" si="165"/>
        <v>0</v>
      </c>
      <c r="U472" s="17">
        <v>49530.28</v>
      </c>
      <c r="V472" s="17">
        <v>48755.28</v>
      </c>
      <c r="W472" s="35">
        <f t="shared" si="166"/>
        <v>775</v>
      </c>
      <c r="X472" s="95">
        <f t="shared" si="167"/>
        <v>0.01589571426930581</v>
      </c>
    </row>
    <row r="473" spans="1:24" s="14" customFormat="1" ht="12.75" hidden="1" outlineLevel="2">
      <c r="A473" s="14" t="s">
        <v>1305</v>
      </c>
      <c r="B473" s="14" t="s">
        <v>1306</v>
      </c>
      <c r="C473" s="54" t="s">
        <v>100</v>
      </c>
      <c r="D473" s="15"/>
      <c r="E473" s="15"/>
      <c r="F473" s="15">
        <v>0</v>
      </c>
      <c r="G473" s="15">
        <v>0</v>
      </c>
      <c r="H473" s="90">
        <f aca="true" t="shared" si="168" ref="H473:H492">+F473-G473</f>
        <v>0</v>
      </c>
      <c r="I473" s="103">
        <f aca="true" t="shared" si="169" ref="I473:I492">IF(G473&lt;0,IF(H473=0,0,IF(OR(G473=0,F473=0),"N.M.",IF(ABS(H473/G473)&gt;=10,"N.M.",H473/(-G473)))),IF(H473=0,0,IF(OR(G473=0,F473=0),"N.M.",IF(ABS(H473/G473)&gt;=10,"N.M.",H473/G473))))</f>
        <v>0</v>
      </c>
      <c r="J473" s="104"/>
      <c r="K473" s="15">
        <v>-105822.61</v>
      </c>
      <c r="L473" s="15">
        <v>0</v>
      </c>
      <c r="M473" s="90">
        <f aca="true" t="shared" si="170" ref="M473:M492">+K473-L473</f>
        <v>-105822.61</v>
      </c>
      <c r="N473" s="103" t="str">
        <f aca="true" t="shared" si="171" ref="N473:N492">IF(L473&lt;0,IF(M473=0,0,IF(OR(L473=0,K473=0),"N.M.",IF(ABS(M473/L473)&gt;=10,"N.M.",M473/(-L473)))),IF(M473=0,0,IF(OR(L473=0,K473=0),"N.M.",IF(ABS(M473/L473)&gt;=10,"N.M.",M473/L473))))</f>
        <v>N.M.</v>
      </c>
      <c r="O473" s="104"/>
      <c r="P473" s="15">
        <v>0</v>
      </c>
      <c r="Q473" s="15">
        <v>0</v>
      </c>
      <c r="R473" s="90">
        <f aca="true" t="shared" si="172" ref="R473:R492">+P473-Q473</f>
        <v>0</v>
      </c>
      <c r="S473" s="103">
        <f aca="true" t="shared" si="173" ref="S473:S492">IF(Q473&lt;0,IF(R473=0,0,IF(OR(Q473=0,P473=0),"N.M.",IF(ABS(R473/Q473)&gt;=10,"N.M.",R473/(-Q473)))),IF(R473=0,0,IF(OR(Q473=0,P473=0),"N.M.",IF(ABS(R473/Q473)&gt;=10,"N.M.",R473/Q473))))</f>
        <v>0</v>
      </c>
      <c r="T473" s="104"/>
      <c r="U473" s="15">
        <v>-105822.61</v>
      </c>
      <c r="V473" s="15">
        <v>0</v>
      </c>
      <c r="W473" s="90">
        <f aca="true" t="shared" si="174" ref="W473:W492">+U473-V473</f>
        <v>-105822.61</v>
      </c>
      <c r="X473" s="103" t="str">
        <f aca="true" t="shared" si="175" ref="X473:X492">IF(V473&lt;0,IF(W473=0,0,IF(OR(V473=0,U473=0),"N.M.",IF(ABS(W473/V473)&gt;=10,"N.M.",W473/(-V473)))),IF(W473=0,0,IF(OR(V473=0,U473=0),"N.M.",IF(ABS(W473/V473)&gt;=10,"N.M.",W473/V473))))</f>
        <v>N.M.</v>
      </c>
    </row>
    <row r="474" spans="1:24" s="14" customFormat="1" ht="12.75" hidden="1" outlineLevel="2">
      <c r="A474" s="14" t="s">
        <v>1307</v>
      </c>
      <c r="B474" s="14" t="s">
        <v>1308</v>
      </c>
      <c r="C474" s="54" t="s">
        <v>101</v>
      </c>
      <c r="D474" s="15"/>
      <c r="E474" s="15"/>
      <c r="F474" s="15">
        <v>-508</v>
      </c>
      <c r="G474" s="15">
        <v>400</v>
      </c>
      <c r="H474" s="90">
        <f t="shared" si="168"/>
        <v>-908</v>
      </c>
      <c r="I474" s="103">
        <f t="shared" si="169"/>
        <v>-2.27</v>
      </c>
      <c r="J474" s="104"/>
      <c r="K474" s="15">
        <v>62591.9</v>
      </c>
      <c r="L474" s="15">
        <v>62096.9</v>
      </c>
      <c r="M474" s="90">
        <f t="shared" si="170"/>
        <v>495</v>
      </c>
      <c r="N474" s="103">
        <f t="shared" si="171"/>
        <v>0.007971412421554054</v>
      </c>
      <c r="O474" s="104"/>
      <c r="P474" s="15">
        <v>28614.45</v>
      </c>
      <c r="Q474" s="15">
        <v>29188.45</v>
      </c>
      <c r="R474" s="90">
        <f t="shared" si="172"/>
        <v>-574</v>
      </c>
      <c r="S474" s="103">
        <f t="shared" si="173"/>
        <v>-0.019665312820653376</v>
      </c>
      <c r="T474" s="104"/>
      <c r="U474" s="15">
        <v>62591.9</v>
      </c>
      <c r="V474" s="15">
        <v>62096.9</v>
      </c>
      <c r="W474" s="90">
        <f t="shared" si="174"/>
        <v>495</v>
      </c>
      <c r="X474" s="103">
        <f t="shared" si="175"/>
        <v>0.007971412421554054</v>
      </c>
    </row>
    <row r="475" spans="1:24" s="14" customFormat="1" ht="12.75" hidden="1" outlineLevel="2">
      <c r="A475" s="14" t="s">
        <v>1309</v>
      </c>
      <c r="B475" s="14" t="s">
        <v>1310</v>
      </c>
      <c r="C475" s="54" t="s">
        <v>102</v>
      </c>
      <c r="D475" s="15"/>
      <c r="E475" s="15"/>
      <c r="F475" s="15">
        <v>0</v>
      </c>
      <c r="G475" s="15">
        <v>0</v>
      </c>
      <c r="H475" s="90">
        <f t="shared" si="168"/>
        <v>0</v>
      </c>
      <c r="I475" s="103">
        <f t="shared" si="169"/>
        <v>0</v>
      </c>
      <c r="J475" s="104"/>
      <c r="K475" s="15">
        <v>156205.81</v>
      </c>
      <c r="L475" s="15">
        <v>74465.99</v>
      </c>
      <c r="M475" s="90">
        <f t="shared" si="170"/>
        <v>81739.81999999999</v>
      </c>
      <c r="N475" s="103">
        <f t="shared" si="171"/>
        <v>1.097679893868328</v>
      </c>
      <c r="O475" s="104"/>
      <c r="P475" s="15">
        <v>0</v>
      </c>
      <c r="Q475" s="15">
        <v>5379.17</v>
      </c>
      <c r="R475" s="90">
        <f t="shared" si="172"/>
        <v>-5379.17</v>
      </c>
      <c r="S475" s="103" t="str">
        <f t="shared" si="173"/>
        <v>N.M.</v>
      </c>
      <c r="T475" s="104"/>
      <c r="U475" s="15">
        <v>156205.81</v>
      </c>
      <c r="V475" s="15">
        <v>74465.99</v>
      </c>
      <c r="W475" s="90">
        <f t="shared" si="174"/>
        <v>81739.81999999999</v>
      </c>
      <c r="X475" s="103">
        <f t="shared" si="175"/>
        <v>1.097679893868328</v>
      </c>
    </row>
    <row r="476" spans="1:24" s="14" customFormat="1" ht="12.75" hidden="1" outlineLevel="2">
      <c r="A476" s="14" t="s">
        <v>1311</v>
      </c>
      <c r="B476" s="14" t="s">
        <v>1312</v>
      </c>
      <c r="C476" s="54" t="s">
        <v>103</v>
      </c>
      <c r="D476" s="15"/>
      <c r="E476" s="15"/>
      <c r="F476" s="15">
        <v>1592.82</v>
      </c>
      <c r="G476" s="15">
        <v>1943.1000000000001</v>
      </c>
      <c r="H476" s="90">
        <f t="shared" si="168"/>
        <v>-350.2800000000002</v>
      </c>
      <c r="I476" s="103">
        <f t="shared" si="169"/>
        <v>-0.18026864289022704</v>
      </c>
      <c r="J476" s="104"/>
      <c r="K476" s="15">
        <v>23741.27</v>
      </c>
      <c r="L476" s="15">
        <v>25403.7</v>
      </c>
      <c r="M476" s="90">
        <f t="shared" si="170"/>
        <v>-1662.4300000000003</v>
      </c>
      <c r="N476" s="103">
        <f t="shared" si="171"/>
        <v>-0.06544046733349868</v>
      </c>
      <c r="O476" s="104"/>
      <c r="P476" s="15">
        <v>5000.2300000000005</v>
      </c>
      <c r="Q476" s="15">
        <v>6203.8</v>
      </c>
      <c r="R476" s="90">
        <f t="shared" si="172"/>
        <v>-1203.5699999999997</v>
      </c>
      <c r="S476" s="103">
        <f t="shared" si="173"/>
        <v>-0.1940052870821109</v>
      </c>
      <c r="T476" s="104"/>
      <c r="U476" s="15">
        <v>23741.27</v>
      </c>
      <c r="V476" s="15">
        <v>25403.7</v>
      </c>
      <c r="W476" s="90">
        <f t="shared" si="174"/>
        <v>-1662.4300000000003</v>
      </c>
      <c r="X476" s="103">
        <f t="shared" si="175"/>
        <v>-0.06544046733349868</v>
      </c>
    </row>
    <row r="477" spans="1:24" s="14" customFormat="1" ht="12.75" hidden="1" outlineLevel="2">
      <c r="A477" s="14" t="s">
        <v>1313</v>
      </c>
      <c r="B477" s="14" t="s">
        <v>1314</v>
      </c>
      <c r="C477" s="54" t="s">
        <v>104</v>
      </c>
      <c r="D477" s="15"/>
      <c r="E477" s="15"/>
      <c r="F477" s="15">
        <v>0.07</v>
      </c>
      <c r="G477" s="15">
        <v>-0.86</v>
      </c>
      <c r="H477" s="90">
        <f t="shared" si="168"/>
        <v>0.9299999999999999</v>
      </c>
      <c r="I477" s="103">
        <f t="shared" si="169"/>
        <v>1.0813953488372092</v>
      </c>
      <c r="J477" s="104"/>
      <c r="K477" s="15">
        <v>-16.92</v>
      </c>
      <c r="L477" s="15">
        <v>-487.61</v>
      </c>
      <c r="M477" s="90">
        <f t="shared" si="170"/>
        <v>470.69</v>
      </c>
      <c r="N477" s="103">
        <f t="shared" si="171"/>
        <v>0.9653001374048932</v>
      </c>
      <c r="O477" s="104"/>
      <c r="P477" s="15">
        <v>0.07</v>
      </c>
      <c r="Q477" s="15">
        <v>-488.97</v>
      </c>
      <c r="R477" s="90">
        <f t="shared" si="172"/>
        <v>489.04</v>
      </c>
      <c r="S477" s="103">
        <f t="shared" si="173"/>
        <v>1.000143158066957</v>
      </c>
      <c r="T477" s="104"/>
      <c r="U477" s="15">
        <v>-16.92</v>
      </c>
      <c r="V477" s="15">
        <v>-487.61</v>
      </c>
      <c r="W477" s="90">
        <f t="shared" si="174"/>
        <v>470.69</v>
      </c>
      <c r="X477" s="103">
        <f t="shared" si="175"/>
        <v>0.9653001374048932</v>
      </c>
    </row>
    <row r="478" spans="1:24" s="14" customFormat="1" ht="12.75" hidden="1" outlineLevel="2">
      <c r="A478" s="14" t="s">
        <v>1315</v>
      </c>
      <c r="B478" s="14" t="s">
        <v>1316</v>
      </c>
      <c r="C478" s="54" t="s">
        <v>105</v>
      </c>
      <c r="D478" s="15"/>
      <c r="E478" s="15"/>
      <c r="F478" s="15">
        <v>23303</v>
      </c>
      <c r="G478" s="15">
        <v>-222225</v>
      </c>
      <c r="H478" s="90">
        <f t="shared" si="168"/>
        <v>245528</v>
      </c>
      <c r="I478" s="103">
        <f t="shared" si="169"/>
        <v>1.1048621892226347</v>
      </c>
      <c r="J478" s="104"/>
      <c r="K478" s="15">
        <v>1195131</v>
      </c>
      <c r="L478" s="15">
        <v>2261811</v>
      </c>
      <c r="M478" s="90">
        <f t="shared" si="170"/>
        <v>-1066680</v>
      </c>
      <c r="N478" s="103">
        <f t="shared" si="171"/>
        <v>-0.47160439134834875</v>
      </c>
      <c r="O478" s="104"/>
      <c r="P478" s="15">
        <v>25099</v>
      </c>
      <c r="Q478" s="15">
        <v>385955</v>
      </c>
      <c r="R478" s="90">
        <f t="shared" si="172"/>
        <v>-360856</v>
      </c>
      <c r="S478" s="103">
        <f t="shared" si="173"/>
        <v>-0.9349691026155899</v>
      </c>
      <c r="T478" s="104"/>
      <c r="U478" s="15">
        <v>1195131</v>
      </c>
      <c r="V478" s="15">
        <v>2261811</v>
      </c>
      <c r="W478" s="90">
        <f t="shared" si="174"/>
        <v>-1066680</v>
      </c>
      <c r="X478" s="103">
        <f t="shared" si="175"/>
        <v>-0.47160439134834875</v>
      </c>
    </row>
    <row r="479" spans="1:24" s="14" customFormat="1" ht="12.75" hidden="1" outlineLevel="2">
      <c r="A479" s="14" t="s">
        <v>1317</v>
      </c>
      <c r="B479" s="14" t="s">
        <v>1318</v>
      </c>
      <c r="C479" s="54" t="s">
        <v>106</v>
      </c>
      <c r="D479" s="15"/>
      <c r="E479" s="15"/>
      <c r="F479" s="15">
        <v>28230</v>
      </c>
      <c r="G479" s="15">
        <v>286312</v>
      </c>
      <c r="H479" s="90">
        <f t="shared" si="168"/>
        <v>-258082</v>
      </c>
      <c r="I479" s="103">
        <f t="shared" si="169"/>
        <v>-0.9014012685462014</v>
      </c>
      <c r="J479" s="104"/>
      <c r="K479" s="15">
        <v>-644980</v>
      </c>
      <c r="L479" s="15">
        <v>-1693661</v>
      </c>
      <c r="M479" s="90">
        <f t="shared" si="170"/>
        <v>1048681</v>
      </c>
      <c r="N479" s="103">
        <f t="shared" si="171"/>
        <v>0.619179989383944</v>
      </c>
      <c r="O479" s="104"/>
      <c r="P479" s="15">
        <v>105921</v>
      </c>
      <c r="Q479" s="15">
        <v>-238176</v>
      </c>
      <c r="R479" s="90">
        <f t="shared" si="172"/>
        <v>344097</v>
      </c>
      <c r="S479" s="103">
        <f t="shared" si="173"/>
        <v>1.4447173518742442</v>
      </c>
      <c r="T479" s="104"/>
      <c r="U479" s="15">
        <v>-644980</v>
      </c>
      <c r="V479" s="15">
        <v>-1693661</v>
      </c>
      <c r="W479" s="90">
        <f t="shared" si="174"/>
        <v>1048681</v>
      </c>
      <c r="X479" s="103">
        <f t="shared" si="175"/>
        <v>0.619179989383944</v>
      </c>
    </row>
    <row r="480" spans="1:24" s="14" customFormat="1" ht="12.75" hidden="1" outlineLevel="2">
      <c r="A480" s="14" t="s">
        <v>1319</v>
      </c>
      <c r="B480" s="14" t="s">
        <v>1320</v>
      </c>
      <c r="C480" s="54" t="s">
        <v>107</v>
      </c>
      <c r="D480" s="15"/>
      <c r="E480" s="15"/>
      <c r="F480" s="15">
        <v>-23243.53</v>
      </c>
      <c r="G480" s="15">
        <v>-40586.81</v>
      </c>
      <c r="H480" s="90">
        <f t="shared" si="168"/>
        <v>17343.28</v>
      </c>
      <c r="I480" s="103">
        <f t="shared" si="169"/>
        <v>0.4273132084044053</v>
      </c>
      <c r="J480" s="104"/>
      <c r="K480" s="15">
        <v>-360300.84</v>
      </c>
      <c r="L480" s="15">
        <v>-115703.17</v>
      </c>
      <c r="M480" s="90">
        <f t="shared" si="170"/>
        <v>-244597.67000000004</v>
      </c>
      <c r="N480" s="103">
        <f t="shared" si="171"/>
        <v>-2.114010100155424</v>
      </c>
      <c r="O480" s="104"/>
      <c r="P480" s="15">
        <v>-5896.92</v>
      </c>
      <c r="Q480" s="15">
        <v>-62563.99</v>
      </c>
      <c r="R480" s="90">
        <f t="shared" si="172"/>
        <v>56667.07</v>
      </c>
      <c r="S480" s="103">
        <f t="shared" si="173"/>
        <v>0.9057457812393359</v>
      </c>
      <c r="T480" s="104"/>
      <c r="U480" s="15">
        <v>-360300.84</v>
      </c>
      <c r="V480" s="15">
        <v>-115703.17</v>
      </c>
      <c r="W480" s="90">
        <f t="shared" si="174"/>
        <v>-244597.67000000004</v>
      </c>
      <c r="X480" s="103">
        <f t="shared" si="175"/>
        <v>-2.114010100155424</v>
      </c>
    </row>
    <row r="481" spans="1:24" s="14" customFormat="1" ht="12.75" hidden="1" outlineLevel="2">
      <c r="A481" s="14" t="s">
        <v>1321</v>
      </c>
      <c r="B481" s="14" t="s">
        <v>1322</v>
      </c>
      <c r="C481" s="54" t="s">
        <v>108</v>
      </c>
      <c r="D481" s="15"/>
      <c r="E481" s="15"/>
      <c r="F481" s="15">
        <v>-28289.47</v>
      </c>
      <c r="G481" s="15">
        <v>-23500.19</v>
      </c>
      <c r="H481" s="90">
        <f t="shared" si="168"/>
        <v>-4789.2800000000025</v>
      </c>
      <c r="I481" s="103">
        <f t="shared" si="169"/>
        <v>-0.20379750121169246</v>
      </c>
      <c r="J481" s="104"/>
      <c r="K481" s="15">
        <v>-189850.16</v>
      </c>
      <c r="L481" s="15">
        <v>-452446.83</v>
      </c>
      <c r="M481" s="90">
        <f t="shared" si="170"/>
        <v>262596.67000000004</v>
      </c>
      <c r="N481" s="103">
        <f t="shared" si="171"/>
        <v>0.580392330298789</v>
      </c>
      <c r="O481" s="104"/>
      <c r="P481" s="15">
        <v>-125123.08</v>
      </c>
      <c r="Q481" s="15">
        <v>-85215.01</v>
      </c>
      <c r="R481" s="90">
        <f t="shared" si="172"/>
        <v>-39908.07000000001</v>
      </c>
      <c r="S481" s="103">
        <f t="shared" si="173"/>
        <v>-0.4683220714284961</v>
      </c>
      <c r="T481" s="104"/>
      <c r="U481" s="15">
        <v>-189850.16</v>
      </c>
      <c r="V481" s="15">
        <v>-452446.83</v>
      </c>
      <c r="W481" s="90">
        <f t="shared" si="174"/>
        <v>262596.67000000004</v>
      </c>
      <c r="X481" s="103">
        <f t="shared" si="175"/>
        <v>0.580392330298789</v>
      </c>
    </row>
    <row r="482" spans="1:24" s="14" customFormat="1" ht="12.75" hidden="1" outlineLevel="2">
      <c r="A482" s="14" t="s">
        <v>1323</v>
      </c>
      <c r="B482" s="14" t="s">
        <v>1324</v>
      </c>
      <c r="C482" s="54" t="s">
        <v>109</v>
      </c>
      <c r="D482" s="15"/>
      <c r="E482" s="15"/>
      <c r="F482" s="15">
        <v>396537.01</v>
      </c>
      <c r="G482" s="15">
        <v>345481.26</v>
      </c>
      <c r="H482" s="90">
        <f t="shared" si="168"/>
        <v>51055.75</v>
      </c>
      <c r="I482" s="103">
        <f t="shared" si="169"/>
        <v>0.14778153234708014</v>
      </c>
      <c r="J482" s="104"/>
      <c r="K482" s="15">
        <v>4801034.94</v>
      </c>
      <c r="L482" s="15">
        <v>4456040.88</v>
      </c>
      <c r="M482" s="90">
        <f t="shared" si="170"/>
        <v>344994.0600000005</v>
      </c>
      <c r="N482" s="103">
        <f t="shared" si="171"/>
        <v>0.07742165507242844</v>
      </c>
      <c r="O482" s="104"/>
      <c r="P482" s="15">
        <v>1165038.27</v>
      </c>
      <c r="Q482" s="15">
        <v>1018996.18</v>
      </c>
      <c r="R482" s="90">
        <f t="shared" si="172"/>
        <v>146042.08999999997</v>
      </c>
      <c r="S482" s="103">
        <f t="shared" si="173"/>
        <v>0.14331956573183616</v>
      </c>
      <c r="T482" s="104"/>
      <c r="U482" s="15">
        <v>4801034.94</v>
      </c>
      <c r="V482" s="15">
        <v>4456040.88</v>
      </c>
      <c r="W482" s="90">
        <f t="shared" si="174"/>
        <v>344994.0600000005</v>
      </c>
      <c r="X482" s="103">
        <f t="shared" si="175"/>
        <v>0.07742165507242844</v>
      </c>
    </row>
    <row r="483" spans="1:24" s="14" customFormat="1" ht="12.75" hidden="1" outlineLevel="2">
      <c r="A483" s="14" t="s">
        <v>1325</v>
      </c>
      <c r="B483" s="14" t="s">
        <v>1326</v>
      </c>
      <c r="C483" s="54" t="s">
        <v>110</v>
      </c>
      <c r="D483" s="15"/>
      <c r="E483" s="15"/>
      <c r="F483" s="15">
        <v>-366922.68</v>
      </c>
      <c r="G483" s="15">
        <v>-317747.63</v>
      </c>
      <c r="H483" s="90">
        <f t="shared" si="168"/>
        <v>-49175.04999999999</v>
      </c>
      <c r="I483" s="103">
        <f t="shared" si="169"/>
        <v>-0.15476134314518722</v>
      </c>
      <c r="J483" s="104"/>
      <c r="K483" s="15">
        <v>-4436412.77</v>
      </c>
      <c r="L483" s="15">
        <v>-3682350.84</v>
      </c>
      <c r="M483" s="90">
        <f t="shared" si="170"/>
        <v>-754061.9299999997</v>
      </c>
      <c r="N483" s="103">
        <f t="shared" si="171"/>
        <v>-0.20477731828507675</v>
      </c>
      <c r="O483" s="104"/>
      <c r="P483" s="15">
        <v>-1092557.79</v>
      </c>
      <c r="Q483" s="15">
        <v>-947940.68</v>
      </c>
      <c r="R483" s="90">
        <f t="shared" si="172"/>
        <v>-144617.11</v>
      </c>
      <c r="S483" s="103">
        <f t="shared" si="173"/>
        <v>-0.15255924031026918</v>
      </c>
      <c r="T483" s="104"/>
      <c r="U483" s="15">
        <v>-4436412.77</v>
      </c>
      <c r="V483" s="15">
        <v>-3682350.84</v>
      </c>
      <c r="W483" s="90">
        <f t="shared" si="174"/>
        <v>-754061.9299999997</v>
      </c>
      <c r="X483" s="103">
        <f t="shared" si="175"/>
        <v>-0.20477731828507675</v>
      </c>
    </row>
    <row r="484" spans="1:24" s="14" customFormat="1" ht="12.75" hidden="1" outlineLevel="2">
      <c r="A484" s="14" t="s">
        <v>1327</v>
      </c>
      <c r="B484" s="14" t="s">
        <v>1328</v>
      </c>
      <c r="C484" s="54" t="s">
        <v>111</v>
      </c>
      <c r="D484" s="15"/>
      <c r="E484" s="15"/>
      <c r="F484" s="15">
        <v>-10569.24</v>
      </c>
      <c r="G484" s="15">
        <v>19752.628</v>
      </c>
      <c r="H484" s="90">
        <f t="shared" si="168"/>
        <v>-30321.868000000002</v>
      </c>
      <c r="I484" s="103">
        <f t="shared" si="169"/>
        <v>-1.5350801928735762</v>
      </c>
      <c r="J484" s="104"/>
      <c r="K484" s="15">
        <v>-756569.778</v>
      </c>
      <c r="L484" s="15">
        <v>-654304.992</v>
      </c>
      <c r="M484" s="90">
        <f t="shared" si="170"/>
        <v>-102264.78600000008</v>
      </c>
      <c r="N484" s="103">
        <f t="shared" si="171"/>
        <v>-0.15629528622028316</v>
      </c>
      <c r="O484" s="104"/>
      <c r="P484" s="15">
        <v>-62555.98</v>
      </c>
      <c r="Q484" s="15">
        <v>-129644.652</v>
      </c>
      <c r="R484" s="90">
        <f t="shared" si="172"/>
        <v>67088.67199999999</v>
      </c>
      <c r="S484" s="103">
        <f t="shared" si="173"/>
        <v>0.5174812147283946</v>
      </c>
      <c r="T484" s="104"/>
      <c r="U484" s="15">
        <v>-756569.778</v>
      </c>
      <c r="V484" s="15">
        <v>-654304.992</v>
      </c>
      <c r="W484" s="90">
        <f t="shared" si="174"/>
        <v>-102264.78600000008</v>
      </c>
      <c r="X484" s="103">
        <f t="shared" si="175"/>
        <v>-0.15629528622028316</v>
      </c>
    </row>
    <row r="485" spans="1:24" s="14" customFormat="1" ht="12.75" hidden="1" outlineLevel="2">
      <c r="A485" s="14" t="s">
        <v>1329</v>
      </c>
      <c r="B485" s="14" t="s">
        <v>1330</v>
      </c>
      <c r="C485" s="54" t="s">
        <v>112</v>
      </c>
      <c r="D485" s="15"/>
      <c r="E485" s="15"/>
      <c r="F485" s="15">
        <v>-19.080000000000002</v>
      </c>
      <c r="G485" s="15">
        <v>-11885.02</v>
      </c>
      <c r="H485" s="90">
        <f t="shared" si="168"/>
        <v>11865.94</v>
      </c>
      <c r="I485" s="103">
        <f t="shared" si="169"/>
        <v>0.9983946177625279</v>
      </c>
      <c r="J485" s="104"/>
      <c r="K485" s="15">
        <v>88.74</v>
      </c>
      <c r="L485" s="15">
        <v>2167.23</v>
      </c>
      <c r="M485" s="90">
        <f t="shared" si="170"/>
        <v>-2078.4900000000002</v>
      </c>
      <c r="N485" s="103">
        <f t="shared" si="171"/>
        <v>-0.9590537229551087</v>
      </c>
      <c r="O485" s="104"/>
      <c r="P485" s="15">
        <v>261.82</v>
      </c>
      <c r="Q485" s="15">
        <v>-1830.42</v>
      </c>
      <c r="R485" s="90">
        <f t="shared" si="172"/>
        <v>2092.2400000000002</v>
      </c>
      <c r="S485" s="103">
        <f t="shared" si="173"/>
        <v>1.1430382098097704</v>
      </c>
      <c r="T485" s="104"/>
      <c r="U485" s="15">
        <v>88.74</v>
      </c>
      <c r="V485" s="15">
        <v>2167.23</v>
      </c>
      <c r="W485" s="90">
        <f t="shared" si="174"/>
        <v>-2078.4900000000002</v>
      </c>
      <c r="X485" s="103">
        <f t="shared" si="175"/>
        <v>-0.9590537229551087</v>
      </c>
    </row>
    <row r="486" spans="1:24" s="14" customFormat="1" ht="12.75" hidden="1" outlineLevel="2">
      <c r="A486" s="14" t="s">
        <v>1331</v>
      </c>
      <c r="B486" s="14" t="s">
        <v>1332</v>
      </c>
      <c r="C486" s="54" t="s">
        <v>113</v>
      </c>
      <c r="D486" s="15"/>
      <c r="E486" s="15"/>
      <c r="F486" s="15">
        <v>-361</v>
      </c>
      <c r="G486" s="15">
        <v>0</v>
      </c>
      <c r="H486" s="90">
        <f t="shared" si="168"/>
        <v>-361</v>
      </c>
      <c r="I486" s="103" t="str">
        <f t="shared" si="169"/>
        <v>N.M.</v>
      </c>
      <c r="J486" s="104"/>
      <c r="K486" s="15">
        <v>-45072.55</v>
      </c>
      <c r="L486" s="15">
        <v>-2216</v>
      </c>
      <c r="M486" s="90">
        <f t="shared" si="170"/>
        <v>-42856.55</v>
      </c>
      <c r="N486" s="103" t="str">
        <f t="shared" si="171"/>
        <v>N.M.</v>
      </c>
      <c r="O486" s="104"/>
      <c r="P486" s="15">
        <v>-804</v>
      </c>
      <c r="Q486" s="15">
        <v>0</v>
      </c>
      <c r="R486" s="90">
        <f t="shared" si="172"/>
        <v>-804</v>
      </c>
      <c r="S486" s="103" t="str">
        <f t="shared" si="173"/>
        <v>N.M.</v>
      </c>
      <c r="T486" s="104"/>
      <c r="U486" s="15">
        <v>-45072.55</v>
      </c>
      <c r="V486" s="15">
        <v>-2216</v>
      </c>
      <c r="W486" s="90">
        <f t="shared" si="174"/>
        <v>-42856.55</v>
      </c>
      <c r="X486" s="103" t="str">
        <f t="shared" si="175"/>
        <v>N.M.</v>
      </c>
    </row>
    <row r="487" spans="1:24" s="14" customFormat="1" ht="12.75" hidden="1" outlineLevel="2">
      <c r="A487" s="14" t="s">
        <v>1333</v>
      </c>
      <c r="B487" s="14" t="s">
        <v>1334</v>
      </c>
      <c r="C487" s="54" t="s">
        <v>114</v>
      </c>
      <c r="D487" s="15"/>
      <c r="E487" s="15"/>
      <c r="F487" s="15">
        <v>-13212</v>
      </c>
      <c r="G487" s="15">
        <v>-37713</v>
      </c>
      <c r="H487" s="90">
        <f t="shared" si="168"/>
        <v>24501</v>
      </c>
      <c r="I487" s="103">
        <f t="shared" si="169"/>
        <v>0.6496698751093787</v>
      </c>
      <c r="J487" s="104"/>
      <c r="K487" s="15">
        <v>470776</v>
      </c>
      <c r="L487" s="15">
        <v>309075</v>
      </c>
      <c r="M487" s="90">
        <f t="shared" si="170"/>
        <v>161701</v>
      </c>
      <c r="N487" s="103">
        <f t="shared" si="171"/>
        <v>0.5231772223570331</v>
      </c>
      <c r="O487" s="104"/>
      <c r="P487" s="15">
        <v>-4771</v>
      </c>
      <c r="Q487" s="15">
        <v>73330</v>
      </c>
      <c r="R487" s="90">
        <f t="shared" si="172"/>
        <v>-78101</v>
      </c>
      <c r="S487" s="103">
        <f t="shared" si="173"/>
        <v>-1.0650620482749216</v>
      </c>
      <c r="T487" s="104"/>
      <c r="U487" s="15">
        <v>470776</v>
      </c>
      <c r="V487" s="15">
        <v>309075</v>
      </c>
      <c r="W487" s="90">
        <f t="shared" si="174"/>
        <v>161701</v>
      </c>
      <c r="X487" s="103">
        <f t="shared" si="175"/>
        <v>0.5231772223570331</v>
      </c>
    </row>
    <row r="488" spans="1:24" s="14" customFormat="1" ht="12.75" hidden="1" outlineLevel="2">
      <c r="A488" s="14" t="s">
        <v>1335</v>
      </c>
      <c r="B488" s="14" t="s">
        <v>1336</v>
      </c>
      <c r="C488" s="54" t="s">
        <v>115</v>
      </c>
      <c r="D488" s="15"/>
      <c r="E488" s="15"/>
      <c r="F488" s="15">
        <v>-5323.88</v>
      </c>
      <c r="G488" s="15">
        <v>-9506.02</v>
      </c>
      <c r="H488" s="90">
        <f t="shared" si="168"/>
        <v>4182.14</v>
      </c>
      <c r="I488" s="103">
        <f t="shared" si="169"/>
        <v>0.43994647602256254</v>
      </c>
      <c r="J488" s="104"/>
      <c r="K488" s="15">
        <v>-71112.88</v>
      </c>
      <c r="L488" s="15">
        <v>13599.5</v>
      </c>
      <c r="M488" s="90">
        <f t="shared" si="170"/>
        <v>-84712.38</v>
      </c>
      <c r="N488" s="103">
        <f t="shared" si="171"/>
        <v>-6.229080480900033</v>
      </c>
      <c r="O488" s="104"/>
      <c r="P488" s="15">
        <v>-808.69</v>
      </c>
      <c r="Q488" s="15">
        <v>-16478.18</v>
      </c>
      <c r="R488" s="90">
        <f t="shared" si="172"/>
        <v>15669.49</v>
      </c>
      <c r="S488" s="103">
        <f t="shared" si="173"/>
        <v>0.9509235850075676</v>
      </c>
      <c r="T488" s="104"/>
      <c r="U488" s="15">
        <v>-71112.88</v>
      </c>
      <c r="V488" s="15">
        <v>13599.5</v>
      </c>
      <c r="W488" s="90">
        <f t="shared" si="174"/>
        <v>-84712.38</v>
      </c>
      <c r="X488" s="103">
        <f t="shared" si="175"/>
        <v>-6.229080480900033</v>
      </c>
    </row>
    <row r="489" spans="1:24" s="14" customFormat="1" ht="12.75" hidden="1" outlineLevel="2">
      <c r="A489" s="14" t="s">
        <v>1337</v>
      </c>
      <c r="B489" s="14" t="s">
        <v>1338</v>
      </c>
      <c r="C489" s="54" t="s">
        <v>116</v>
      </c>
      <c r="D489" s="15"/>
      <c r="E489" s="15"/>
      <c r="F489" s="15">
        <v>-195.27</v>
      </c>
      <c r="G489" s="15">
        <v>-521.98</v>
      </c>
      <c r="H489" s="90">
        <f t="shared" si="168"/>
        <v>326.71000000000004</v>
      </c>
      <c r="I489" s="103">
        <f t="shared" si="169"/>
        <v>0.6259052070960573</v>
      </c>
      <c r="J489" s="104"/>
      <c r="K489" s="15">
        <v>-8256.66</v>
      </c>
      <c r="L489" s="15">
        <v>-4413.59</v>
      </c>
      <c r="M489" s="90">
        <f t="shared" si="170"/>
        <v>-3843.0699999999997</v>
      </c>
      <c r="N489" s="103">
        <f t="shared" si="171"/>
        <v>-0.8707356143185025</v>
      </c>
      <c r="O489" s="104"/>
      <c r="P489" s="15">
        <v>-3406.37</v>
      </c>
      <c r="Q489" s="15">
        <v>-1397.03</v>
      </c>
      <c r="R489" s="90">
        <f t="shared" si="172"/>
        <v>-2009.34</v>
      </c>
      <c r="S489" s="103">
        <f t="shared" si="173"/>
        <v>-1.438294095330809</v>
      </c>
      <c r="T489" s="104"/>
      <c r="U489" s="15">
        <v>-8256.66</v>
      </c>
      <c r="V489" s="15">
        <v>-4413.59</v>
      </c>
      <c r="W489" s="90">
        <f t="shared" si="174"/>
        <v>-3843.0699999999997</v>
      </c>
      <c r="X489" s="103">
        <f t="shared" si="175"/>
        <v>-0.8707356143185025</v>
      </c>
    </row>
    <row r="490" spans="1:24" s="14" customFormat="1" ht="12.75" hidden="1" outlineLevel="2">
      <c r="A490" s="14" t="s">
        <v>1339</v>
      </c>
      <c r="B490" s="14" t="s">
        <v>1340</v>
      </c>
      <c r="C490" s="54" t="s">
        <v>117</v>
      </c>
      <c r="D490" s="15"/>
      <c r="E490" s="15"/>
      <c r="F490" s="15">
        <v>0</v>
      </c>
      <c r="G490" s="15">
        <v>10471.25</v>
      </c>
      <c r="H490" s="90">
        <f t="shared" si="168"/>
        <v>-10471.25</v>
      </c>
      <c r="I490" s="103" t="str">
        <f t="shared" si="169"/>
        <v>N.M.</v>
      </c>
      <c r="J490" s="104"/>
      <c r="K490" s="15">
        <v>-3620.23</v>
      </c>
      <c r="L490" s="15">
        <v>14314.83</v>
      </c>
      <c r="M490" s="90">
        <f t="shared" si="170"/>
        <v>-17935.06</v>
      </c>
      <c r="N490" s="103">
        <f t="shared" si="171"/>
        <v>-1.252900663158417</v>
      </c>
      <c r="O490" s="104"/>
      <c r="P490" s="15">
        <v>59.83</v>
      </c>
      <c r="Q490" s="15">
        <v>10670.78</v>
      </c>
      <c r="R490" s="90">
        <f t="shared" si="172"/>
        <v>-10610.95</v>
      </c>
      <c r="S490" s="103">
        <f t="shared" si="173"/>
        <v>-0.9943930996609432</v>
      </c>
      <c r="T490" s="104"/>
      <c r="U490" s="15">
        <v>-3620.23</v>
      </c>
      <c r="V490" s="15">
        <v>14314.83</v>
      </c>
      <c r="W490" s="90">
        <f t="shared" si="174"/>
        <v>-17935.06</v>
      </c>
      <c r="X490" s="103">
        <f t="shared" si="175"/>
        <v>-1.252900663158417</v>
      </c>
    </row>
    <row r="491" spans="1:24" s="14" customFormat="1" ht="12.75" hidden="1" outlineLevel="2">
      <c r="A491" s="14" t="s">
        <v>1341</v>
      </c>
      <c r="B491" s="14" t="s">
        <v>1342</v>
      </c>
      <c r="C491" s="54" t="s">
        <v>118</v>
      </c>
      <c r="D491" s="15"/>
      <c r="E491" s="15"/>
      <c r="F491" s="15">
        <v>0</v>
      </c>
      <c r="G491" s="15">
        <v>0</v>
      </c>
      <c r="H491" s="90">
        <f t="shared" si="168"/>
        <v>0</v>
      </c>
      <c r="I491" s="103">
        <f t="shared" si="169"/>
        <v>0</v>
      </c>
      <c r="J491" s="104"/>
      <c r="K491" s="15">
        <v>328.53000000000003</v>
      </c>
      <c r="L491" s="15">
        <v>0</v>
      </c>
      <c r="M491" s="90">
        <f t="shared" si="170"/>
        <v>328.53000000000003</v>
      </c>
      <c r="N491" s="103" t="str">
        <f t="shared" si="171"/>
        <v>N.M.</v>
      </c>
      <c r="O491" s="104"/>
      <c r="P491" s="15">
        <v>0</v>
      </c>
      <c r="Q491" s="15">
        <v>0</v>
      </c>
      <c r="R491" s="90">
        <f t="shared" si="172"/>
        <v>0</v>
      </c>
      <c r="S491" s="103">
        <f t="shared" si="173"/>
        <v>0</v>
      </c>
      <c r="T491" s="104"/>
      <c r="U491" s="15">
        <v>328.53000000000003</v>
      </c>
      <c r="V491" s="15">
        <v>0</v>
      </c>
      <c r="W491" s="90">
        <f t="shared" si="174"/>
        <v>328.53000000000003</v>
      </c>
      <c r="X491" s="103" t="str">
        <f t="shared" si="175"/>
        <v>N.M.</v>
      </c>
    </row>
    <row r="492" spans="1:24" s="14" customFormat="1" ht="12.75" hidden="1" outlineLevel="2">
      <c r="A492" s="14" t="s">
        <v>1343</v>
      </c>
      <c r="B492" s="14" t="s">
        <v>1344</v>
      </c>
      <c r="C492" s="54" t="s">
        <v>119</v>
      </c>
      <c r="D492" s="15"/>
      <c r="E492" s="15"/>
      <c r="F492" s="15">
        <v>0</v>
      </c>
      <c r="G492" s="15">
        <v>0</v>
      </c>
      <c r="H492" s="90">
        <f t="shared" si="168"/>
        <v>0</v>
      </c>
      <c r="I492" s="103">
        <f t="shared" si="169"/>
        <v>0</v>
      </c>
      <c r="J492" s="104"/>
      <c r="K492" s="15">
        <v>0</v>
      </c>
      <c r="L492" s="15">
        <v>13.790000000000001</v>
      </c>
      <c r="M492" s="90">
        <f t="shared" si="170"/>
        <v>-13.790000000000001</v>
      </c>
      <c r="N492" s="103" t="str">
        <f t="shared" si="171"/>
        <v>N.M.</v>
      </c>
      <c r="O492" s="104"/>
      <c r="P492" s="15">
        <v>0</v>
      </c>
      <c r="Q492" s="15">
        <v>0</v>
      </c>
      <c r="R492" s="90">
        <f t="shared" si="172"/>
        <v>0</v>
      </c>
      <c r="S492" s="103">
        <f t="shared" si="173"/>
        <v>0</v>
      </c>
      <c r="T492" s="104"/>
      <c r="U492" s="15">
        <v>0</v>
      </c>
      <c r="V492" s="15">
        <v>13.790000000000001</v>
      </c>
      <c r="W492" s="90">
        <f t="shared" si="174"/>
        <v>-13.790000000000001</v>
      </c>
      <c r="X492" s="103" t="str">
        <f t="shared" si="175"/>
        <v>N.M.</v>
      </c>
    </row>
    <row r="493" spans="1:24" ht="12.75" hidden="1" outlineLevel="1">
      <c r="A493" s="35" t="s">
        <v>360</v>
      </c>
      <c r="C493" s="76" t="s">
        <v>389</v>
      </c>
      <c r="D493" s="28"/>
      <c r="E493" s="28"/>
      <c r="F493" s="17">
        <v>1018.7500000000305</v>
      </c>
      <c r="G493" s="17">
        <v>673.7279999999882</v>
      </c>
      <c r="H493" s="35">
        <f>+F493-G493</f>
        <v>345.0220000000422</v>
      </c>
      <c r="I493" s="95">
        <f>IF(G493&lt;0,IF(H493=0,0,IF(OR(G493=0,F493=0),"N.M.",IF(ABS(H493/G493)&gt;=10,"N.M.",H493/(-G493)))),IF(H493=0,0,IF(OR(G493=0,F493=0),"N.M.",IF(ABS(H493/G493)&gt;=10,"N.M.",H493/G493))))</f>
        <v>0.5121087441816998</v>
      </c>
      <c r="K493" s="17">
        <v>87882.79200000099</v>
      </c>
      <c r="L493" s="17">
        <v>613404.7879999996</v>
      </c>
      <c r="M493" s="35">
        <f>+K493-L493</f>
        <v>-525521.9959999986</v>
      </c>
      <c r="N493" s="95">
        <f>IF(L493&lt;0,IF(M493=0,0,IF(OR(L493=0,K493=0),"N.M.",IF(ABS(M493/L493)&gt;=10,"N.M.",M493/(-L493)))),IF(M493=0,0,IF(OR(L493=0,K493=0),"N.M.",IF(ABS(M493/L493)&gt;=10,"N.M.",M493/L493))))</f>
        <v>-0.8567295304515931</v>
      </c>
      <c r="P493" s="17">
        <v>34070.839999999975</v>
      </c>
      <c r="Q493" s="17">
        <v>45988.44800000007</v>
      </c>
      <c r="R493" s="35">
        <f>+P493-Q493</f>
        <v>-11917.608000000095</v>
      </c>
      <c r="S493" s="95">
        <f>IF(Q493&lt;0,IF(R493=0,0,IF(OR(Q493=0,P493=0),"N.M.",IF(ABS(R493/Q493)&gt;=10,"N.M.",R493/(-Q493)))),IF(R493=0,0,IF(OR(Q493=0,P493=0),"N.M.",IF(ABS(R493/Q493)&gt;=10,"N.M.",R493/Q493))))</f>
        <v>-0.2591435136058533</v>
      </c>
      <c r="U493" s="17">
        <v>87882.79200000099</v>
      </c>
      <c r="V493" s="17">
        <v>613404.7879999996</v>
      </c>
      <c r="W493" s="35">
        <f>+U493-V493</f>
        <v>-525521.9959999986</v>
      </c>
      <c r="X493" s="95">
        <f>IF(V493&lt;0,IF(W493=0,0,IF(OR(V493=0,U493=0),"N.M.",IF(ABS(W493/V493)&gt;=10,"N.M.",W493/(-V493)))),IF(W493=0,0,IF(OR(V493=0,U493=0),"N.M.",IF(ABS(W493/V493)&gt;=10,"N.M.",W493/V493))))</f>
        <v>-0.8567295304515931</v>
      </c>
    </row>
    <row r="494" spans="1:24" ht="12.75" hidden="1" outlineLevel="1">
      <c r="A494" s="9" t="s">
        <v>364</v>
      </c>
      <c r="C494" s="66" t="s">
        <v>340</v>
      </c>
      <c r="D494" s="28"/>
      <c r="E494" s="28"/>
      <c r="F494" s="17">
        <v>5062.9400000000005</v>
      </c>
      <c r="G494" s="17">
        <v>4717.918</v>
      </c>
      <c r="H494" s="35">
        <f>+F494-G494</f>
        <v>345.02200000000084</v>
      </c>
      <c r="I494" s="95">
        <f>IF(G494&lt;0,IF(H494=0,0,IF(OR(G494=0,F494=0),"N.M.",IF(ABS(H494/G494)&gt;=10,"N.M.",H494/(-G494)))),IF(H494=0,0,IF(OR(G494=0,F494=0),"N.M.",IF(ABS(H494/G494)&gt;=10,"N.M.",H494/G494))))</f>
        <v>0.07313013918427597</v>
      </c>
      <c r="K494" s="17">
        <v>137413.072</v>
      </c>
      <c r="L494" s="17">
        <v>662160.068</v>
      </c>
      <c r="M494" s="35">
        <f>+K494-L494</f>
        <v>-524746.996</v>
      </c>
      <c r="N494" s="95">
        <f>IF(L494&lt;0,IF(M494=0,0,IF(OR(L494=0,K494=0),"N.M.",IF(ABS(M494/L494)&gt;=10,"N.M.",M494/(-L494)))),IF(M494=0,0,IF(OR(L494=0,K494=0),"N.M.",IF(ABS(M494/L494)&gt;=10,"N.M.",M494/L494))))</f>
        <v>-0.7924775614829134</v>
      </c>
      <c r="P494" s="17">
        <v>46203.41</v>
      </c>
      <c r="Q494" s="17">
        <v>58121.018000000004</v>
      </c>
      <c r="R494" s="35">
        <f>+P494-Q494</f>
        <v>-11917.608</v>
      </c>
      <c r="S494" s="95">
        <f>IF(Q494&lt;0,IF(R494=0,0,IF(OR(Q494=0,P494=0),"N.M.",IF(ABS(R494/Q494)&gt;=10,"N.M.",R494/(-Q494)))),IF(R494=0,0,IF(OR(Q494=0,P494=0),"N.M.",IF(ABS(R494/Q494)&gt;=10,"N.M.",R494/Q494))))</f>
        <v>-0.20504816347160332</v>
      </c>
      <c r="U494" s="17">
        <v>137413.072</v>
      </c>
      <c r="V494" s="17">
        <v>662160.068</v>
      </c>
      <c r="W494" s="35">
        <f>+U494-V494</f>
        <v>-524746.996</v>
      </c>
      <c r="X494" s="95">
        <f>IF(V494&lt;0,IF(W494=0,0,IF(OR(V494=0,U494=0),"N.M.",IF(ABS(W494/V494)&gt;=10,"N.M.",W494/(-V494)))),IF(W494=0,0,IF(OR(V494=0,U494=0),"N.M.",IF(ABS(W494/V494)&gt;=10,"N.M.",W494/V494))))</f>
        <v>-0.7924775614829134</v>
      </c>
    </row>
    <row r="495" spans="1:24" s="13" customFormat="1" ht="12.75" collapsed="1">
      <c r="A495" s="13" t="s">
        <v>363</v>
      </c>
      <c r="C495" s="52" t="s">
        <v>265</v>
      </c>
      <c r="D495" s="29"/>
      <c r="E495" s="29"/>
      <c r="F495" s="29">
        <v>124876.66</v>
      </c>
      <c r="G495" s="29">
        <v>103441.878</v>
      </c>
      <c r="H495" s="29">
        <f>+F495-G495</f>
        <v>21434.782000000007</v>
      </c>
      <c r="I495" s="98">
        <f>IF(G495&lt;0,IF(H495=0,0,IF(OR(G495=0,F495=0),"N.M.",IF(ABS(H495/G495)&gt;=10,"N.M.",H495/(-G495)))),IF(H495=0,0,IF(OR(G495=0,F495=0),"N.M.",IF(ABS(H495/G495)&gt;=10,"N.M.",H495/G495))))</f>
        <v>0.2072157081293517</v>
      </c>
      <c r="J495" s="115"/>
      <c r="K495" s="29">
        <v>1144824.702</v>
      </c>
      <c r="L495" s="29">
        <v>1271224.278</v>
      </c>
      <c r="M495" s="29">
        <f>+K495-L495</f>
        <v>-126399.57599999988</v>
      </c>
      <c r="N495" s="98">
        <f>IF(L495&lt;0,IF(M495=0,0,IF(OR(L495=0,K495=0),"N.M.",IF(ABS(M495/L495)&gt;=10,"N.M.",M495/(-L495)))),IF(M495=0,0,IF(OR(L495=0,K495=0),"N.M.",IF(ABS(M495/L495)&gt;=10,"N.M.",M495/L495))))</f>
        <v>-0.09943137350937212</v>
      </c>
      <c r="O495" s="115"/>
      <c r="P495" s="29">
        <v>348208.13000000006</v>
      </c>
      <c r="Q495" s="29">
        <v>364607.608</v>
      </c>
      <c r="R495" s="29">
        <f>+P495-Q495</f>
        <v>-16399.477999999945</v>
      </c>
      <c r="S495" s="98">
        <f>IF(Q495&lt;0,IF(R495=0,0,IF(OR(Q495=0,P495=0),"N.M.",IF(ABS(R495/Q495)&gt;=10,"N.M.",R495/(-Q495)))),IF(R495=0,0,IF(OR(Q495=0,P495=0),"N.M.",IF(ABS(R495/Q495)&gt;=10,"N.M.",R495/Q495))))</f>
        <v>-0.044978430620131064</v>
      </c>
      <c r="T495" s="115"/>
      <c r="U495" s="29">
        <v>1144824.702</v>
      </c>
      <c r="V495" s="29">
        <v>1271224.278</v>
      </c>
      <c r="W495" s="29">
        <f>+U495-V495</f>
        <v>-126399.57599999988</v>
      </c>
      <c r="X495" s="98">
        <f>IF(V495&lt;0,IF(W495=0,0,IF(OR(V495=0,U495=0),"N.M.",IF(ABS(W495/V495)&gt;=10,"N.M.",W495/(-V495)))),IF(W495=0,0,IF(OR(V495=0,U495=0),"N.M.",IF(ABS(W495/V495)&gt;=10,"N.M.",W495/V495))))</f>
        <v>-0.09943137350937212</v>
      </c>
    </row>
    <row r="496" spans="3:24" s="13" customFormat="1" ht="0.75" customHeight="1" hidden="1" outlineLevel="1">
      <c r="C496" s="52"/>
      <c r="D496" s="29"/>
      <c r="E496" s="29"/>
      <c r="F496" s="29"/>
      <c r="G496" s="29"/>
      <c r="H496" s="29"/>
      <c r="I496" s="98"/>
      <c r="J496" s="115"/>
      <c r="K496" s="29"/>
      <c r="L496" s="29"/>
      <c r="M496" s="29"/>
      <c r="N496" s="98"/>
      <c r="O496" s="115"/>
      <c r="P496" s="29"/>
      <c r="Q496" s="29"/>
      <c r="R496" s="29"/>
      <c r="S496" s="98"/>
      <c r="T496" s="115"/>
      <c r="U496" s="29"/>
      <c r="V496" s="29"/>
      <c r="W496" s="29"/>
      <c r="X496" s="98"/>
    </row>
    <row r="497" spans="1:24" s="14" customFormat="1" ht="12.75" hidden="1" outlineLevel="2">
      <c r="A497" s="14" t="s">
        <v>1345</v>
      </c>
      <c r="B497" s="14" t="s">
        <v>1346</v>
      </c>
      <c r="C497" s="54" t="s">
        <v>70</v>
      </c>
      <c r="D497" s="15"/>
      <c r="E497" s="15"/>
      <c r="F497" s="15">
        <v>0</v>
      </c>
      <c r="G497" s="15">
        <v>-4587</v>
      </c>
      <c r="H497" s="90">
        <f aca="true" t="shared" si="176" ref="H497:H502">+F497-G497</f>
        <v>4587</v>
      </c>
      <c r="I497" s="103" t="str">
        <f aca="true" t="shared" si="177" ref="I497:I502">IF(G497&lt;0,IF(H497=0,0,IF(OR(G497=0,F497=0),"N.M.",IF(ABS(H497/G497)&gt;=10,"N.M.",H497/(-G497)))),IF(H497=0,0,IF(OR(G497=0,F497=0),"N.M.",IF(ABS(H497/G497)&gt;=10,"N.M.",H497/G497))))</f>
        <v>N.M.</v>
      </c>
      <c r="J497" s="104"/>
      <c r="K497" s="15">
        <v>0</v>
      </c>
      <c r="L497" s="15">
        <v>-55000</v>
      </c>
      <c r="M497" s="90">
        <f aca="true" t="shared" si="178" ref="M497:M502">+K497-L497</f>
        <v>55000</v>
      </c>
      <c r="N497" s="103" t="str">
        <f aca="true" t="shared" si="179" ref="N497:N502">IF(L497&lt;0,IF(M497=0,0,IF(OR(L497=0,K497=0),"N.M.",IF(ABS(M497/L497)&gt;=10,"N.M.",M497/(-L497)))),IF(M497=0,0,IF(OR(L497=0,K497=0),"N.M.",IF(ABS(M497/L497)&gt;=10,"N.M.",M497/L497))))</f>
        <v>N.M.</v>
      </c>
      <c r="O497" s="104"/>
      <c r="P497" s="15">
        <v>0</v>
      </c>
      <c r="Q497" s="15">
        <v>-13753</v>
      </c>
      <c r="R497" s="90">
        <f aca="true" t="shared" si="180" ref="R497:R502">+P497-Q497</f>
        <v>13753</v>
      </c>
      <c r="S497" s="103" t="str">
        <f aca="true" t="shared" si="181" ref="S497:S502">IF(Q497&lt;0,IF(R497=0,0,IF(OR(Q497=0,P497=0),"N.M.",IF(ABS(R497/Q497)&gt;=10,"N.M.",R497/(-Q497)))),IF(R497=0,0,IF(OR(Q497=0,P497=0),"N.M.",IF(ABS(R497/Q497)&gt;=10,"N.M.",R497/Q497))))</f>
        <v>N.M.</v>
      </c>
      <c r="T497" s="104"/>
      <c r="U497" s="15">
        <v>0</v>
      </c>
      <c r="V497" s="15">
        <v>-55000</v>
      </c>
      <c r="W497" s="90">
        <f aca="true" t="shared" si="182" ref="W497:W502">+U497-V497</f>
        <v>55000</v>
      </c>
      <c r="X497" s="103" t="str">
        <f aca="true" t="shared" si="183" ref="X497:X502">IF(V497&lt;0,IF(W497=0,0,IF(OR(V497=0,U497=0),"N.M.",IF(ABS(W497/V497)&gt;=10,"N.M.",W497/(-V497)))),IF(W497=0,0,IF(OR(V497=0,U497=0),"N.M.",IF(ABS(W497/V497)&gt;=10,"N.M.",W497/V497))))</f>
        <v>N.M.</v>
      </c>
    </row>
    <row r="498" spans="1:24" s="14" customFormat="1" ht="12.75" hidden="1" outlineLevel="2">
      <c r="A498" s="14" t="s">
        <v>1347</v>
      </c>
      <c r="B498" s="14" t="s">
        <v>1348</v>
      </c>
      <c r="C498" s="54" t="s">
        <v>70</v>
      </c>
      <c r="D498" s="15"/>
      <c r="E498" s="15"/>
      <c r="F498" s="15">
        <v>-4724</v>
      </c>
      <c r="G498" s="15">
        <v>0</v>
      </c>
      <c r="H498" s="90">
        <f t="shared" si="176"/>
        <v>-4724</v>
      </c>
      <c r="I498" s="103" t="str">
        <f t="shared" si="177"/>
        <v>N.M.</v>
      </c>
      <c r="J498" s="104"/>
      <c r="K498" s="15">
        <v>-58698.14</v>
      </c>
      <c r="L498" s="15">
        <v>0</v>
      </c>
      <c r="M498" s="90">
        <f t="shared" si="178"/>
        <v>-58698.14</v>
      </c>
      <c r="N498" s="103" t="str">
        <f t="shared" si="179"/>
        <v>N.M.</v>
      </c>
      <c r="O498" s="104"/>
      <c r="P498" s="15">
        <v>-14156</v>
      </c>
      <c r="Q498" s="15">
        <v>0</v>
      </c>
      <c r="R498" s="90">
        <f t="shared" si="180"/>
        <v>-14156</v>
      </c>
      <c r="S498" s="103" t="str">
        <f t="shared" si="181"/>
        <v>N.M.</v>
      </c>
      <c r="T498" s="104"/>
      <c r="U498" s="15">
        <v>-58698.14</v>
      </c>
      <c r="V498" s="15">
        <v>0</v>
      </c>
      <c r="W498" s="90">
        <f t="shared" si="182"/>
        <v>-58698.14</v>
      </c>
      <c r="X498" s="103" t="str">
        <f t="shared" si="183"/>
        <v>N.M.</v>
      </c>
    </row>
    <row r="499" spans="1:24" s="14" customFormat="1" ht="12.75" hidden="1" outlineLevel="2">
      <c r="A499" s="14" t="s">
        <v>1349</v>
      </c>
      <c r="B499" s="14" t="s">
        <v>1350</v>
      </c>
      <c r="C499" s="54" t="s">
        <v>120</v>
      </c>
      <c r="D499" s="15"/>
      <c r="E499" s="15"/>
      <c r="F499" s="15">
        <v>0</v>
      </c>
      <c r="G499" s="15">
        <v>0</v>
      </c>
      <c r="H499" s="90">
        <f t="shared" si="176"/>
        <v>0</v>
      </c>
      <c r="I499" s="103">
        <f t="shared" si="177"/>
        <v>0</v>
      </c>
      <c r="J499" s="104"/>
      <c r="K499" s="15">
        <v>-155</v>
      </c>
      <c r="L499" s="15">
        <v>0</v>
      </c>
      <c r="M499" s="90">
        <f t="shared" si="178"/>
        <v>-155</v>
      </c>
      <c r="N499" s="103" t="str">
        <f t="shared" si="179"/>
        <v>N.M.</v>
      </c>
      <c r="O499" s="104"/>
      <c r="P499" s="15">
        <v>-155</v>
      </c>
      <c r="Q499" s="15">
        <v>0</v>
      </c>
      <c r="R499" s="90">
        <f t="shared" si="180"/>
        <v>-155</v>
      </c>
      <c r="S499" s="103" t="str">
        <f t="shared" si="181"/>
        <v>N.M.</v>
      </c>
      <c r="T499" s="104"/>
      <c r="U499" s="15">
        <v>-155</v>
      </c>
      <c r="V499" s="15">
        <v>0</v>
      </c>
      <c r="W499" s="90">
        <f t="shared" si="182"/>
        <v>-155</v>
      </c>
      <c r="X499" s="103" t="str">
        <f t="shared" si="183"/>
        <v>N.M.</v>
      </c>
    </row>
    <row r="500" spans="1:24" s="13" customFormat="1" ht="12.75" hidden="1" outlineLevel="1">
      <c r="A500" s="1" t="s">
        <v>404</v>
      </c>
      <c r="C500" s="79" t="s">
        <v>370</v>
      </c>
      <c r="D500" s="29"/>
      <c r="E500" s="29"/>
      <c r="F500" s="17">
        <v>-4724</v>
      </c>
      <c r="G500" s="17">
        <v>-4587</v>
      </c>
      <c r="H500" s="35">
        <f t="shared" si="176"/>
        <v>-137</v>
      </c>
      <c r="I500" s="95">
        <f t="shared" si="177"/>
        <v>-0.02986701547852627</v>
      </c>
      <c r="J500" s="115"/>
      <c r="K500" s="17">
        <v>-58853.14</v>
      </c>
      <c r="L500" s="17">
        <v>-55000</v>
      </c>
      <c r="M500" s="35">
        <f t="shared" si="178"/>
        <v>-3853.1399999999994</v>
      </c>
      <c r="N500" s="95">
        <f t="shared" si="179"/>
        <v>-0.0700570909090909</v>
      </c>
      <c r="O500" s="115"/>
      <c r="P500" s="17">
        <v>-14311</v>
      </c>
      <c r="Q500" s="17">
        <v>-13753</v>
      </c>
      <c r="R500" s="35">
        <f t="shared" si="180"/>
        <v>-558</v>
      </c>
      <c r="S500" s="95">
        <f t="shared" si="181"/>
        <v>-0.04057296589834945</v>
      </c>
      <c r="T500" s="115"/>
      <c r="U500" s="17">
        <v>-58853.14</v>
      </c>
      <c r="V500" s="17">
        <v>-55000</v>
      </c>
      <c r="W500" s="35">
        <f t="shared" si="182"/>
        <v>-3853.1399999999994</v>
      </c>
      <c r="X500" s="95">
        <f t="shared" si="183"/>
        <v>-0.0700570909090909</v>
      </c>
    </row>
    <row r="501" spans="1:24" s="13" customFormat="1" ht="12.75" hidden="1" outlineLevel="1">
      <c r="A501" s="1" t="s">
        <v>405</v>
      </c>
      <c r="C501" s="79" t="s">
        <v>385</v>
      </c>
      <c r="D501" s="29"/>
      <c r="E501" s="29"/>
      <c r="F501" s="17">
        <v>0</v>
      </c>
      <c r="G501" s="17">
        <v>0</v>
      </c>
      <c r="H501" s="35">
        <f t="shared" si="176"/>
        <v>0</v>
      </c>
      <c r="I501" s="95">
        <f t="shared" si="177"/>
        <v>0</v>
      </c>
      <c r="J501" s="115"/>
      <c r="K501" s="17">
        <v>0</v>
      </c>
      <c r="L501" s="17">
        <v>0</v>
      </c>
      <c r="M501" s="35">
        <f t="shared" si="178"/>
        <v>0</v>
      </c>
      <c r="N501" s="95">
        <f t="shared" si="179"/>
        <v>0</v>
      </c>
      <c r="O501" s="115"/>
      <c r="P501" s="17">
        <v>0</v>
      </c>
      <c r="Q501" s="17">
        <v>0</v>
      </c>
      <c r="R501" s="35">
        <f t="shared" si="180"/>
        <v>0</v>
      </c>
      <c r="S501" s="95">
        <f t="shared" si="181"/>
        <v>0</v>
      </c>
      <c r="T501" s="115"/>
      <c r="U501" s="17">
        <v>0</v>
      </c>
      <c r="V501" s="17">
        <v>0</v>
      </c>
      <c r="W501" s="35">
        <f t="shared" si="182"/>
        <v>0</v>
      </c>
      <c r="X501" s="95">
        <f t="shared" si="183"/>
        <v>0</v>
      </c>
    </row>
    <row r="502" spans="1:24" s="13" customFormat="1" ht="12.75" hidden="1" outlineLevel="1">
      <c r="A502" s="1" t="s">
        <v>406</v>
      </c>
      <c r="C502" s="79" t="s">
        <v>365</v>
      </c>
      <c r="D502" s="29"/>
      <c r="E502" s="29"/>
      <c r="F502" s="17">
        <v>0</v>
      </c>
      <c r="G502" s="17">
        <v>0</v>
      </c>
      <c r="H502" s="35">
        <f t="shared" si="176"/>
        <v>0</v>
      </c>
      <c r="I502" s="95">
        <f t="shared" si="177"/>
        <v>0</v>
      </c>
      <c r="J502" s="115"/>
      <c r="K502" s="17">
        <v>0</v>
      </c>
      <c r="L502" s="17">
        <v>0</v>
      </c>
      <c r="M502" s="35">
        <f t="shared" si="178"/>
        <v>0</v>
      </c>
      <c r="N502" s="95">
        <f t="shared" si="179"/>
        <v>0</v>
      </c>
      <c r="O502" s="115"/>
      <c r="P502" s="17">
        <v>0</v>
      </c>
      <c r="Q502" s="17">
        <v>0</v>
      </c>
      <c r="R502" s="35">
        <f t="shared" si="180"/>
        <v>0</v>
      </c>
      <c r="S502" s="95">
        <f t="shared" si="181"/>
        <v>0</v>
      </c>
      <c r="T502" s="115"/>
      <c r="U502" s="17">
        <v>0</v>
      </c>
      <c r="V502" s="17">
        <v>0</v>
      </c>
      <c r="W502" s="35">
        <f t="shared" si="182"/>
        <v>0</v>
      </c>
      <c r="X502" s="95">
        <f t="shared" si="183"/>
        <v>0</v>
      </c>
    </row>
    <row r="503" spans="1:24" s="14" customFormat="1" ht="12.75" hidden="1" outlineLevel="2">
      <c r="A503" s="14" t="s">
        <v>1351</v>
      </c>
      <c r="B503" s="14" t="s">
        <v>1352</v>
      </c>
      <c r="C503" s="54" t="s">
        <v>121</v>
      </c>
      <c r="D503" s="15"/>
      <c r="E503" s="15"/>
      <c r="F503" s="15">
        <v>-27904.48</v>
      </c>
      <c r="G503" s="15">
        <v>-12312.92</v>
      </c>
      <c r="H503" s="90">
        <f aca="true" t="shared" si="184" ref="H503:H511">+F503-G503</f>
        <v>-15591.56</v>
      </c>
      <c r="I503" s="103">
        <f aca="true" t="shared" si="185" ref="I503:I511">IF(G503&lt;0,IF(H503=0,0,IF(OR(G503=0,F503=0),"N.M.",IF(ABS(H503/G503)&gt;=10,"N.M.",H503/(-G503)))),IF(H503=0,0,IF(OR(G503=0,F503=0),"N.M.",IF(ABS(H503/G503)&gt;=10,"N.M.",H503/G503))))</f>
        <v>-1.2662763990994825</v>
      </c>
      <c r="J503" s="104"/>
      <c r="K503" s="15">
        <v>-287101.06</v>
      </c>
      <c r="L503" s="15">
        <v>-144413.87</v>
      </c>
      <c r="M503" s="90">
        <f aca="true" t="shared" si="186" ref="M503:M511">+K503-L503</f>
        <v>-142687.19</v>
      </c>
      <c r="N503" s="103">
        <f aca="true" t="shared" si="187" ref="N503:N511">IF(L503&lt;0,IF(M503=0,0,IF(OR(L503=0,K503=0),"N.M.",IF(ABS(M503/L503)&gt;=10,"N.M.",M503/(-L503)))),IF(M503=0,0,IF(OR(L503=0,K503=0),"N.M.",IF(ABS(M503/L503)&gt;=10,"N.M.",M503/L503))))</f>
        <v>-0.9880435307218067</v>
      </c>
      <c r="O503" s="104"/>
      <c r="P503" s="15">
        <v>-93413.93000000001</v>
      </c>
      <c r="Q503" s="15">
        <v>-24749.98</v>
      </c>
      <c r="R503" s="90">
        <f aca="true" t="shared" si="188" ref="R503:R511">+P503-Q503</f>
        <v>-68663.95000000001</v>
      </c>
      <c r="S503" s="103">
        <f aca="true" t="shared" si="189" ref="S503:S511">IF(Q503&lt;0,IF(R503=0,0,IF(OR(Q503=0,P503=0),"N.M.",IF(ABS(R503/Q503)&gt;=10,"N.M.",R503/(-Q503)))),IF(R503=0,0,IF(OR(Q503=0,P503=0),"N.M.",IF(ABS(R503/Q503)&gt;=10,"N.M.",R503/Q503))))</f>
        <v>-2.774303251962224</v>
      </c>
      <c r="T503" s="104"/>
      <c r="U503" s="15">
        <v>-287101.06</v>
      </c>
      <c r="V503" s="15">
        <v>-144413.87</v>
      </c>
      <c r="W503" s="90">
        <f aca="true" t="shared" si="190" ref="W503:W511">+U503-V503</f>
        <v>-142687.19</v>
      </c>
      <c r="X503" s="103">
        <f aca="true" t="shared" si="191" ref="X503:X511">IF(V503&lt;0,IF(W503=0,0,IF(OR(V503=0,U503=0),"N.M.",IF(ABS(W503/V503)&gt;=10,"N.M.",W503/(-V503)))),IF(W503=0,0,IF(OR(V503=0,U503=0),"N.M.",IF(ABS(W503/V503)&gt;=10,"N.M.",W503/V503))))</f>
        <v>-0.9880435307218067</v>
      </c>
    </row>
    <row r="504" spans="1:24" s="14" customFormat="1" ht="12.75" hidden="1" outlineLevel="2">
      <c r="A504" s="14" t="s">
        <v>1353</v>
      </c>
      <c r="B504" s="14" t="s">
        <v>1354</v>
      </c>
      <c r="C504" s="54" t="s">
        <v>122</v>
      </c>
      <c r="D504" s="15"/>
      <c r="E504" s="15"/>
      <c r="F504" s="15">
        <v>-104.65</v>
      </c>
      <c r="G504" s="15">
        <v>0</v>
      </c>
      <c r="H504" s="90">
        <f t="shared" si="184"/>
        <v>-104.65</v>
      </c>
      <c r="I504" s="103" t="str">
        <f t="shared" si="185"/>
        <v>N.M.</v>
      </c>
      <c r="J504" s="104"/>
      <c r="K504" s="15">
        <v>332183.86</v>
      </c>
      <c r="L504" s="15">
        <v>-1258.48</v>
      </c>
      <c r="M504" s="90">
        <f t="shared" si="186"/>
        <v>333442.33999999997</v>
      </c>
      <c r="N504" s="103" t="str">
        <f t="shared" si="187"/>
        <v>N.M.</v>
      </c>
      <c r="O504" s="104"/>
      <c r="P504" s="15">
        <v>333235.35000000003</v>
      </c>
      <c r="Q504" s="15">
        <v>0</v>
      </c>
      <c r="R504" s="90">
        <f t="shared" si="188"/>
        <v>333235.35000000003</v>
      </c>
      <c r="S504" s="103" t="str">
        <f t="shared" si="189"/>
        <v>N.M.</v>
      </c>
      <c r="T504" s="104"/>
      <c r="U504" s="15">
        <v>332183.86</v>
      </c>
      <c r="V504" s="15">
        <v>-1258.48</v>
      </c>
      <c r="W504" s="90">
        <f t="shared" si="190"/>
        <v>333442.33999999997</v>
      </c>
      <c r="X504" s="103" t="str">
        <f t="shared" si="191"/>
        <v>N.M.</v>
      </c>
    </row>
    <row r="505" spans="1:24" s="14" customFormat="1" ht="12.75" hidden="1" outlineLevel="2">
      <c r="A505" s="14" t="s">
        <v>1355</v>
      </c>
      <c r="B505" s="14" t="s">
        <v>1356</v>
      </c>
      <c r="C505" s="54" t="s">
        <v>123</v>
      </c>
      <c r="D505" s="15"/>
      <c r="E505" s="15"/>
      <c r="F505" s="15">
        <v>-43054.93</v>
      </c>
      <c r="G505" s="15">
        <v>-21094.4</v>
      </c>
      <c r="H505" s="90">
        <f t="shared" si="184"/>
        <v>-21960.53</v>
      </c>
      <c r="I505" s="103">
        <f t="shared" si="185"/>
        <v>-1.0410597125303396</v>
      </c>
      <c r="J505" s="104"/>
      <c r="K505" s="15">
        <v>-314254.537</v>
      </c>
      <c r="L505" s="15">
        <v>-94759.99</v>
      </c>
      <c r="M505" s="90">
        <f t="shared" si="186"/>
        <v>-219494.54700000002</v>
      </c>
      <c r="N505" s="103">
        <f t="shared" si="187"/>
        <v>-2.3163209177206543</v>
      </c>
      <c r="O505" s="104"/>
      <c r="P505" s="15">
        <v>-68016.06</v>
      </c>
      <c r="Q505" s="15">
        <v>-39067.38</v>
      </c>
      <c r="R505" s="90">
        <f t="shared" si="188"/>
        <v>-28948.68</v>
      </c>
      <c r="S505" s="103">
        <f t="shared" si="189"/>
        <v>-0.7409936371468986</v>
      </c>
      <c r="T505" s="104"/>
      <c r="U505" s="15">
        <v>-314254.537</v>
      </c>
      <c r="V505" s="15">
        <v>-94759.99</v>
      </c>
      <c r="W505" s="90">
        <f t="shared" si="190"/>
        <v>-219494.54700000002</v>
      </c>
      <c r="X505" s="103">
        <f t="shared" si="191"/>
        <v>-2.3163209177206543</v>
      </c>
    </row>
    <row r="506" spans="1:24" s="14" customFormat="1" ht="12.75" hidden="1" outlineLevel="2">
      <c r="A506" s="14" t="s">
        <v>1357</v>
      </c>
      <c r="B506" s="14" t="s">
        <v>1358</v>
      </c>
      <c r="C506" s="54" t="s">
        <v>124</v>
      </c>
      <c r="D506" s="15"/>
      <c r="E506" s="15"/>
      <c r="F506" s="15">
        <v>-1338.73</v>
      </c>
      <c r="G506" s="15">
        <v>121.31</v>
      </c>
      <c r="H506" s="90">
        <f t="shared" si="184"/>
        <v>-1460.04</v>
      </c>
      <c r="I506" s="103" t="str">
        <f t="shared" si="185"/>
        <v>N.M.</v>
      </c>
      <c r="J506" s="104"/>
      <c r="K506" s="15">
        <v>-78403.68000000001</v>
      </c>
      <c r="L506" s="15">
        <v>-9728.300000000001</v>
      </c>
      <c r="M506" s="90">
        <f t="shared" si="186"/>
        <v>-68675.38</v>
      </c>
      <c r="N506" s="103">
        <f t="shared" si="187"/>
        <v>-7.0593402752793395</v>
      </c>
      <c r="O506" s="104"/>
      <c r="P506" s="15">
        <v>-5099.8</v>
      </c>
      <c r="Q506" s="15">
        <v>-1258.18</v>
      </c>
      <c r="R506" s="90">
        <f t="shared" si="188"/>
        <v>-3841.62</v>
      </c>
      <c r="S506" s="103">
        <f t="shared" si="189"/>
        <v>-3.0533151059466848</v>
      </c>
      <c r="T506" s="104"/>
      <c r="U506" s="15">
        <v>-78403.68000000001</v>
      </c>
      <c r="V506" s="15">
        <v>-9728.300000000001</v>
      </c>
      <c r="W506" s="90">
        <f t="shared" si="190"/>
        <v>-68675.38</v>
      </c>
      <c r="X506" s="103">
        <f t="shared" si="191"/>
        <v>-7.0593402752793395</v>
      </c>
    </row>
    <row r="507" spans="1:24" s="14" customFormat="1" ht="12.75" hidden="1" outlineLevel="2">
      <c r="A507" s="14" t="s">
        <v>1359</v>
      </c>
      <c r="B507" s="14" t="s">
        <v>1360</v>
      </c>
      <c r="C507" s="54" t="s">
        <v>125</v>
      </c>
      <c r="D507" s="15"/>
      <c r="E507" s="15"/>
      <c r="F507" s="15">
        <v>-8553.22</v>
      </c>
      <c r="G507" s="15">
        <v>-2649.16</v>
      </c>
      <c r="H507" s="90">
        <f t="shared" si="184"/>
        <v>-5904.0599999999995</v>
      </c>
      <c r="I507" s="103">
        <f t="shared" si="185"/>
        <v>-2.2286536109559254</v>
      </c>
      <c r="J507" s="104"/>
      <c r="K507" s="15">
        <v>-87115.7</v>
      </c>
      <c r="L507" s="15">
        <v>-197602.28</v>
      </c>
      <c r="M507" s="90">
        <f t="shared" si="186"/>
        <v>110486.58</v>
      </c>
      <c r="N507" s="103">
        <f t="shared" si="187"/>
        <v>0.5591361597649582</v>
      </c>
      <c r="O507" s="104"/>
      <c r="P507" s="15">
        <v>-12901.300000000001</v>
      </c>
      <c r="Q507" s="15">
        <v>-20140.32</v>
      </c>
      <c r="R507" s="90">
        <f t="shared" si="188"/>
        <v>7239.019999999999</v>
      </c>
      <c r="S507" s="103">
        <f t="shared" si="189"/>
        <v>0.3594292444211412</v>
      </c>
      <c r="T507" s="104"/>
      <c r="U507" s="15">
        <v>-87115.7</v>
      </c>
      <c r="V507" s="15">
        <v>-197602.28</v>
      </c>
      <c r="W507" s="90">
        <f t="shared" si="190"/>
        <v>110486.58</v>
      </c>
      <c r="X507" s="103">
        <f t="shared" si="191"/>
        <v>0.5591361597649582</v>
      </c>
    </row>
    <row r="508" spans="1:24" s="14" customFormat="1" ht="12.75" hidden="1" outlineLevel="2">
      <c r="A508" s="14" t="s">
        <v>1361</v>
      </c>
      <c r="B508" s="14" t="s">
        <v>1362</v>
      </c>
      <c r="C508" s="54" t="s">
        <v>126</v>
      </c>
      <c r="D508" s="15"/>
      <c r="E508" s="15"/>
      <c r="F508" s="15">
        <v>0</v>
      </c>
      <c r="G508" s="15">
        <v>0</v>
      </c>
      <c r="H508" s="90">
        <f t="shared" si="184"/>
        <v>0</v>
      </c>
      <c r="I508" s="103">
        <f t="shared" si="185"/>
        <v>0</v>
      </c>
      <c r="J508" s="104"/>
      <c r="K508" s="15">
        <v>0</v>
      </c>
      <c r="L508" s="15">
        <v>-67.06</v>
      </c>
      <c r="M508" s="90">
        <f t="shared" si="186"/>
        <v>67.06</v>
      </c>
      <c r="N508" s="103" t="str">
        <f t="shared" si="187"/>
        <v>N.M.</v>
      </c>
      <c r="O508" s="104"/>
      <c r="P508" s="15">
        <v>0</v>
      </c>
      <c r="Q508" s="15">
        <v>-58.83</v>
      </c>
      <c r="R508" s="90">
        <f t="shared" si="188"/>
        <v>58.83</v>
      </c>
      <c r="S508" s="103" t="str">
        <f t="shared" si="189"/>
        <v>N.M.</v>
      </c>
      <c r="T508" s="104"/>
      <c r="U508" s="15">
        <v>0</v>
      </c>
      <c r="V508" s="15">
        <v>-67.06</v>
      </c>
      <c r="W508" s="90">
        <f t="shared" si="190"/>
        <v>67.06</v>
      </c>
      <c r="X508" s="103" t="str">
        <f t="shared" si="191"/>
        <v>N.M.</v>
      </c>
    </row>
    <row r="509" spans="1:24" s="14" customFormat="1" ht="12.75" hidden="1" outlineLevel="2">
      <c r="A509" s="14" t="s">
        <v>1363</v>
      </c>
      <c r="B509" s="14" t="s">
        <v>1364</v>
      </c>
      <c r="C509" s="54" t="s">
        <v>127</v>
      </c>
      <c r="D509" s="15"/>
      <c r="E509" s="15"/>
      <c r="F509" s="15">
        <v>-11.26</v>
      </c>
      <c r="G509" s="15">
        <v>-1848.45</v>
      </c>
      <c r="H509" s="90">
        <f t="shared" si="184"/>
        <v>1837.19</v>
      </c>
      <c r="I509" s="103">
        <f t="shared" si="185"/>
        <v>0.9939084097487084</v>
      </c>
      <c r="J509" s="104"/>
      <c r="K509" s="15">
        <v>-4703.32</v>
      </c>
      <c r="L509" s="15">
        <v>29.858</v>
      </c>
      <c r="M509" s="90">
        <f t="shared" si="186"/>
        <v>-4733.178</v>
      </c>
      <c r="N509" s="103" t="str">
        <f t="shared" si="187"/>
        <v>N.M.</v>
      </c>
      <c r="O509" s="104"/>
      <c r="P509" s="15">
        <v>-11.26</v>
      </c>
      <c r="Q509" s="15">
        <v>-1759.01</v>
      </c>
      <c r="R509" s="90">
        <f t="shared" si="188"/>
        <v>1747.75</v>
      </c>
      <c r="S509" s="103">
        <f t="shared" si="189"/>
        <v>0.9935986719802616</v>
      </c>
      <c r="T509" s="104"/>
      <c r="U509" s="15">
        <v>-4703.32</v>
      </c>
      <c r="V509" s="15">
        <v>29.858</v>
      </c>
      <c r="W509" s="90">
        <f t="shared" si="190"/>
        <v>-4733.178</v>
      </c>
      <c r="X509" s="103" t="str">
        <f t="shared" si="191"/>
        <v>N.M.</v>
      </c>
    </row>
    <row r="510" spans="1:24" s="14" customFormat="1" ht="12.75" hidden="1" outlineLevel="2">
      <c r="A510" s="14" t="s">
        <v>1365</v>
      </c>
      <c r="B510" s="14" t="s">
        <v>1366</v>
      </c>
      <c r="C510" s="54" t="s">
        <v>128</v>
      </c>
      <c r="D510" s="15"/>
      <c r="E510" s="15"/>
      <c r="F510" s="15">
        <v>-16.89</v>
      </c>
      <c r="G510" s="15">
        <v>0</v>
      </c>
      <c r="H510" s="90">
        <f t="shared" si="184"/>
        <v>-16.89</v>
      </c>
      <c r="I510" s="103" t="str">
        <f t="shared" si="185"/>
        <v>N.M.</v>
      </c>
      <c r="J510" s="104"/>
      <c r="K510" s="15">
        <v>-617.22</v>
      </c>
      <c r="L510" s="15">
        <v>-843.75</v>
      </c>
      <c r="M510" s="90">
        <f t="shared" si="186"/>
        <v>226.52999999999997</v>
      </c>
      <c r="N510" s="103">
        <f t="shared" si="187"/>
        <v>0.26847999999999994</v>
      </c>
      <c r="O510" s="104"/>
      <c r="P510" s="15">
        <v>-16.89</v>
      </c>
      <c r="Q510" s="15">
        <v>0</v>
      </c>
      <c r="R510" s="90">
        <f t="shared" si="188"/>
        <v>-16.89</v>
      </c>
      <c r="S510" s="103" t="str">
        <f t="shared" si="189"/>
        <v>N.M.</v>
      </c>
      <c r="T510" s="104"/>
      <c r="U510" s="15">
        <v>-617.22</v>
      </c>
      <c r="V510" s="15">
        <v>-843.75</v>
      </c>
      <c r="W510" s="90">
        <f t="shared" si="190"/>
        <v>226.52999999999997</v>
      </c>
      <c r="X510" s="103">
        <f t="shared" si="191"/>
        <v>0.26847999999999994</v>
      </c>
    </row>
    <row r="511" spans="1:24" s="14" customFormat="1" ht="12.75" hidden="1" outlineLevel="2">
      <c r="A511" s="14" t="s">
        <v>1367</v>
      </c>
      <c r="B511" s="14" t="s">
        <v>1368</v>
      </c>
      <c r="C511" s="54" t="s">
        <v>129</v>
      </c>
      <c r="D511" s="15"/>
      <c r="E511" s="15"/>
      <c r="F511" s="15">
        <v>-482</v>
      </c>
      <c r="G511" s="15">
        <v>0</v>
      </c>
      <c r="H511" s="90">
        <f t="shared" si="184"/>
        <v>-482</v>
      </c>
      <c r="I511" s="103" t="str">
        <f t="shared" si="185"/>
        <v>N.M.</v>
      </c>
      <c r="J511" s="104"/>
      <c r="K511" s="15">
        <v>-535.77</v>
      </c>
      <c r="L511" s="15">
        <v>-7570.83</v>
      </c>
      <c r="M511" s="90">
        <f t="shared" si="186"/>
        <v>7035.0599999999995</v>
      </c>
      <c r="N511" s="103">
        <f t="shared" si="187"/>
        <v>0.929232329876645</v>
      </c>
      <c r="O511" s="104"/>
      <c r="P511" s="15">
        <v>-482</v>
      </c>
      <c r="Q511" s="15">
        <v>0</v>
      </c>
      <c r="R511" s="90">
        <f t="shared" si="188"/>
        <v>-482</v>
      </c>
      <c r="S511" s="103" t="str">
        <f t="shared" si="189"/>
        <v>N.M.</v>
      </c>
      <c r="T511" s="104"/>
      <c r="U511" s="15">
        <v>-535.77</v>
      </c>
      <c r="V511" s="15">
        <v>-7570.83</v>
      </c>
      <c r="W511" s="90">
        <f t="shared" si="190"/>
        <v>7035.0599999999995</v>
      </c>
      <c r="X511" s="103">
        <f t="shared" si="191"/>
        <v>0.929232329876645</v>
      </c>
    </row>
    <row r="512" spans="1:24" s="13" customFormat="1" ht="12.75" hidden="1" outlineLevel="1">
      <c r="A512" s="1" t="s">
        <v>407</v>
      </c>
      <c r="C512" s="79" t="s">
        <v>366</v>
      </c>
      <c r="D512" s="29"/>
      <c r="E512" s="29"/>
      <c r="F512" s="17">
        <v>-81466.15999999999</v>
      </c>
      <c r="G512" s="17">
        <v>-37783.619999999995</v>
      </c>
      <c r="H512" s="35">
        <f>+F512-G512</f>
        <v>-43682.53999999999</v>
      </c>
      <c r="I512" s="95">
        <f>IF(G512&lt;0,IF(H512=0,0,IF(OR(G512=0,F512=0),"N.M.",IF(ABS(H512/G512)&gt;=10,"N.M.",H512/(-G512)))),IF(H512=0,0,IF(OR(G512=0,F512=0),"N.M.",IF(ABS(H512/G512)&gt;=10,"N.M.",H512/G512))))</f>
        <v>-1.1561237382760041</v>
      </c>
      <c r="J512" s="115"/>
      <c r="K512" s="17">
        <v>-440547.427</v>
      </c>
      <c r="L512" s="17">
        <v>-456214.70200000005</v>
      </c>
      <c r="M512" s="35">
        <f>+K512-L512</f>
        <v>15667.275000000023</v>
      </c>
      <c r="N512" s="95">
        <f>IF(L512&lt;0,IF(M512=0,0,IF(OR(L512=0,K512=0),"N.M.",IF(ABS(M512/L512)&gt;=10,"N.M.",M512/(-L512)))),IF(M512=0,0,IF(OR(L512=0,K512=0),"N.M.",IF(ABS(M512/L512)&gt;=10,"N.M.",M512/L512))))</f>
        <v>0.03434188975347845</v>
      </c>
      <c r="O512" s="115"/>
      <c r="P512" s="17">
        <v>153294.11000000004</v>
      </c>
      <c r="Q512" s="17">
        <v>-87033.7</v>
      </c>
      <c r="R512" s="35">
        <f>+P512-Q512</f>
        <v>240327.81000000006</v>
      </c>
      <c r="S512" s="95">
        <f>IF(Q512&lt;0,IF(R512=0,0,IF(OR(Q512=0,P512=0),"N.M.",IF(ABS(R512/Q512)&gt;=10,"N.M.",R512/(-Q512)))),IF(R512=0,0,IF(OR(Q512=0,P512=0),"N.M.",IF(ABS(R512/Q512)&gt;=10,"N.M.",R512/Q512))))</f>
        <v>2.761319006315945</v>
      </c>
      <c r="T512" s="115"/>
      <c r="U512" s="17">
        <v>-440547.427</v>
      </c>
      <c r="V512" s="17">
        <v>-456214.70200000005</v>
      </c>
      <c r="W512" s="35">
        <f>+U512-V512</f>
        <v>15667.275000000023</v>
      </c>
      <c r="X512" s="95">
        <f>IF(V512&lt;0,IF(W512=0,0,IF(OR(V512=0,U512=0),"N.M.",IF(ABS(W512/V512)&gt;=10,"N.M.",W512/(-V512)))),IF(W512=0,0,IF(OR(V512=0,U512=0),"N.M.",IF(ABS(W512/V512)&gt;=10,"N.M.",W512/V512))))</f>
        <v>0.03434188975347845</v>
      </c>
    </row>
    <row r="513" spans="1:24" s="13" customFormat="1" ht="12.75" collapsed="1">
      <c r="A513" s="13" t="s">
        <v>371</v>
      </c>
      <c r="C513" s="52" t="s">
        <v>266</v>
      </c>
      <c r="D513" s="29"/>
      <c r="E513" s="29"/>
      <c r="F513" s="29">
        <v>-86190.16</v>
      </c>
      <c r="G513" s="29">
        <v>-42370.62</v>
      </c>
      <c r="H513" s="29">
        <f>+F513-G513</f>
        <v>-43819.54</v>
      </c>
      <c r="I513" s="98">
        <f>IF(G513&lt;0,IF(H513=0,0,IF(OR(G513=0,F513=0),"N.M.",IF(ABS(H513/G513)&gt;=10,"N.M.",H513/(-G513)))),IF(H513=0,0,IF(OR(G513=0,F513=0),"N.M.",IF(ABS(H513/G513)&gt;=10,"N.M.",H513/G513))))</f>
        <v>-1.0341963369901124</v>
      </c>
      <c r="J513" s="115"/>
      <c r="K513" s="29">
        <v>-499400.56700000004</v>
      </c>
      <c r="L513" s="29">
        <v>-511214.702</v>
      </c>
      <c r="M513" s="29">
        <f>+K513-L513</f>
        <v>11814.134999999951</v>
      </c>
      <c r="N513" s="98">
        <f>IF(L513&lt;0,IF(M513=0,0,IF(OR(L513=0,K513=0),"N.M.",IF(ABS(M513/L513)&gt;=10,"N.M.",M513/(-L513)))),IF(M513=0,0,IF(OR(L513=0,K513=0),"N.M.",IF(ABS(M513/L513)&gt;=10,"N.M.",M513/L513))))</f>
        <v>0.02310992808653604</v>
      </c>
      <c r="O513" s="115"/>
      <c r="P513" s="29">
        <v>138983.11000000002</v>
      </c>
      <c r="Q513" s="29">
        <v>-100786.7</v>
      </c>
      <c r="R513" s="29">
        <f>+P513-Q513</f>
        <v>239769.81</v>
      </c>
      <c r="S513" s="98">
        <f>IF(Q513&lt;0,IF(R513=0,0,IF(OR(Q513=0,P513=0),"N.M.",IF(ABS(R513/Q513)&gt;=10,"N.M.",R513/(-Q513)))),IF(R513=0,0,IF(OR(Q513=0,P513=0),"N.M.",IF(ABS(R513/Q513)&gt;=10,"N.M.",R513/Q513))))</f>
        <v>2.3789826435432455</v>
      </c>
      <c r="T513" s="115"/>
      <c r="U513" s="29">
        <v>-499400.56700000004</v>
      </c>
      <c r="V513" s="29">
        <v>-511214.702</v>
      </c>
      <c r="W513" s="29">
        <f>+U513-V513</f>
        <v>11814.134999999951</v>
      </c>
      <c r="X513" s="98">
        <f>IF(V513&lt;0,IF(W513=0,0,IF(OR(V513=0,U513=0),"N.M.",IF(ABS(W513/V513)&gt;=10,"N.M.",W513/(-V513)))),IF(W513=0,0,IF(OR(V513=0,U513=0),"N.M.",IF(ABS(W513/V513)&gt;=10,"N.M.",W513/V513))))</f>
        <v>0.02310992808653604</v>
      </c>
    </row>
    <row r="514" spans="3:24" s="13" customFormat="1" ht="0.75" customHeight="1" hidden="1" outlineLevel="1">
      <c r="C514" s="52"/>
      <c r="D514" s="29"/>
      <c r="E514" s="29"/>
      <c r="F514" s="29"/>
      <c r="G514" s="29"/>
      <c r="H514" s="29"/>
      <c r="I514" s="98"/>
      <c r="J514" s="115"/>
      <c r="K514" s="29"/>
      <c r="L514" s="29"/>
      <c r="M514" s="29"/>
      <c r="N514" s="98"/>
      <c r="O514" s="115"/>
      <c r="P514" s="29"/>
      <c r="Q514" s="29"/>
      <c r="R514" s="29"/>
      <c r="S514" s="98"/>
      <c r="T514" s="115"/>
      <c r="U514" s="29"/>
      <c r="V514" s="29"/>
      <c r="W514" s="29"/>
      <c r="X514" s="98"/>
    </row>
    <row r="515" spans="1:24" s="14" customFormat="1" ht="12.75" hidden="1" outlineLevel="2">
      <c r="A515" s="14" t="s">
        <v>1369</v>
      </c>
      <c r="B515" s="14" t="s">
        <v>1370</v>
      </c>
      <c r="C515" s="54" t="s">
        <v>130</v>
      </c>
      <c r="D515" s="15"/>
      <c r="E515" s="15"/>
      <c r="F515" s="15">
        <v>0</v>
      </c>
      <c r="G515" s="15">
        <v>0</v>
      </c>
      <c r="H515" s="90">
        <f>+F515-G515</f>
        <v>0</v>
      </c>
      <c r="I515" s="103">
        <f aca="true" t="shared" si="192" ref="I515:I526">IF(G515&lt;0,IF(H515=0,0,IF(OR(G515=0,F515=0),"N.M.",IF(ABS(H515/G515)&gt;=10,"N.M.",H515/(-G515)))),IF(H515=0,0,IF(OR(G515=0,F515=0),"N.M.",IF(ABS(H515/G515)&gt;=10,"N.M.",H515/G515))))</f>
        <v>0</v>
      </c>
      <c r="J515" s="104"/>
      <c r="K515" s="15">
        <v>0</v>
      </c>
      <c r="L515" s="15">
        <v>5460.84</v>
      </c>
      <c r="M515" s="90">
        <f>+K515-L515</f>
        <v>-5460.84</v>
      </c>
      <c r="N515" s="103" t="str">
        <f aca="true" t="shared" si="193" ref="N515:N526">IF(L515&lt;0,IF(M515=0,0,IF(OR(L515=0,K515=0),"N.M.",IF(ABS(M515/L515)&gt;=10,"N.M.",M515/(-L515)))),IF(M515=0,0,IF(OR(L515=0,K515=0),"N.M.",IF(ABS(M515/L515)&gt;=10,"N.M.",M515/L515))))</f>
        <v>N.M.</v>
      </c>
      <c r="O515" s="104"/>
      <c r="P515" s="15">
        <v>0</v>
      </c>
      <c r="Q515" s="15">
        <v>5460.84</v>
      </c>
      <c r="R515" s="90">
        <f>+P515-Q515</f>
        <v>-5460.84</v>
      </c>
      <c r="S515" s="103" t="str">
        <f aca="true" t="shared" si="194" ref="S515:S526">IF(Q515&lt;0,IF(R515=0,0,IF(OR(Q515=0,P515=0),"N.M.",IF(ABS(R515/Q515)&gt;=10,"N.M.",R515/(-Q515)))),IF(R515=0,0,IF(OR(Q515=0,P515=0),"N.M.",IF(ABS(R515/Q515)&gt;=10,"N.M.",R515/Q515))))</f>
        <v>N.M.</v>
      </c>
      <c r="T515" s="104"/>
      <c r="U515" s="15">
        <v>0</v>
      </c>
      <c r="V515" s="15">
        <v>5460.84</v>
      </c>
      <c r="W515" s="90">
        <f>+U515-V515</f>
        <v>-5460.84</v>
      </c>
      <c r="X515" s="103" t="str">
        <f aca="true" t="shared" si="195" ref="X515:X526">IF(V515&lt;0,IF(W515=0,0,IF(OR(V515=0,U515=0),"N.M.",IF(ABS(W515/V515)&gt;=10,"N.M.",W515/(-V515)))),IF(W515=0,0,IF(OR(V515=0,U515=0),"N.M.",IF(ABS(W515/V515)&gt;=10,"N.M.",W515/V515))))</f>
        <v>N.M.</v>
      </c>
    </row>
    <row r="516" spans="1:24" s="14" customFormat="1" ht="12.75" hidden="1" outlineLevel="2">
      <c r="A516" s="14" t="s">
        <v>1371</v>
      </c>
      <c r="B516" s="14" t="s">
        <v>1372</v>
      </c>
      <c r="C516" s="54" t="s">
        <v>130</v>
      </c>
      <c r="D516" s="15"/>
      <c r="E516" s="15"/>
      <c r="F516" s="15">
        <v>0</v>
      </c>
      <c r="G516" s="15">
        <v>3149.81</v>
      </c>
      <c r="H516" s="90">
        <f>+F516-G516</f>
        <v>-3149.81</v>
      </c>
      <c r="I516" s="103" t="str">
        <f t="shared" si="192"/>
        <v>N.M.</v>
      </c>
      <c r="J516" s="104"/>
      <c r="K516" s="15">
        <v>23379.4</v>
      </c>
      <c r="L516" s="15">
        <v>-48963.54</v>
      </c>
      <c r="M516" s="90">
        <f>+K516-L516</f>
        <v>72342.94</v>
      </c>
      <c r="N516" s="103">
        <f t="shared" si="193"/>
        <v>1.4774859007334846</v>
      </c>
      <c r="O516" s="104"/>
      <c r="P516" s="15">
        <v>23379.4</v>
      </c>
      <c r="Q516" s="15">
        <v>-5607.81</v>
      </c>
      <c r="R516" s="90">
        <f>+P516-Q516</f>
        <v>28987.210000000003</v>
      </c>
      <c r="S516" s="103">
        <f t="shared" si="194"/>
        <v>5.169078481617602</v>
      </c>
      <c r="T516" s="104"/>
      <c r="U516" s="15">
        <v>23379.4</v>
      </c>
      <c r="V516" s="15">
        <v>-48963.54</v>
      </c>
      <c r="W516" s="90">
        <f>+U516-V516</f>
        <v>72342.94</v>
      </c>
      <c r="X516" s="103">
        <f t="shared" si="195"/>
        <v>1.4774859007334846</v>
      </c>
    </row>
    <row r="517" spans="1:24" s="14" customFormat="1" ht="12.75" hidden="1" outlineLevel="2">
      <c r="A517" s="14" t="s">
        <v>1373</v>
      </c>
      <c r="B517" s="14" t="s">
        <v>1374</v>
      </c>
      <c r="C517" s="54" t="s">
        <v>131</v>
      </c>
      <c r="D517" s="15"/>
      <c r="E517" s="15"/>
      <c r="F517" s="15">
        <v>944.15</v>
      </c>
      <c r="G517" s="15">
        <v>0</v>
      </c>
      <c r="H517" s="90">
        <f>+F517-G517</f>
        <v>944.15</v>
      </c>
      <c r="I517" s="103" t="str">
        <f t="shared" si="192"/>
        <v>N.M.</v>
      </c>
      <c r="J517" s="104"/>
      <c r="K517" s="15">
        <v>-15928.58</v>
      </c>
      <c r="L517" s="15">
        <v>0</v>
      </c>
      <c r="M517" s="90">
        <f>+K517-L517</f>
        <v>-15928.58</v>
      </c>
      <c r="N517" s="103" t="str">
        <f t="shared" si="193"/>
        <v>N.M.</v>
      </c>
      <c r="O517" s="104"/>
      <c r="P517" s="15">
        <v>-12088.45</v>
      </c>
      <c r="Q517" s="15">
        <v>0</v>
      </c>
      <c r="R517" s="90">
        <f>+P517-Q517</f>
        <v>-12088.45</v>
      </c>
      <c r="S517" s="103" t="str">
        <f t="shared" si="194"/>
        <v>N.M.</v>
      </c>
      <c r="T517" s="104"/>
      <c r="U517" s="15">
        <v>-15928.58</v>
      </c>
      <c r="V517" s="15">
        <v>0</v>
      </c>
      <c r="W517" s="90">
        <f>+U517-V517</f>
        <v>-15928.58</v>
      </c>
      <c r="X517" s="103" t="str">
        <f t="shared" si="195"/>
        <v>N.M.</v>
      </c>
    </row>
    <row r="518" spans="1:24" s="30" customFormat="1" ht="12.75" hidden="1" outlineLevel="1">
      <c r="A518" s="1" t="s">
        <v>403</v>
      </c>
      <c r="B518" s="31"/>
      <c r="C518" s="78" t="s">
        <v>367</v>
      </c>
      <c r="D518" s="33"/>
      <c r="E518" s="33"/>
      <c r="F518" s="17">
        <v>944.15</v>
      </c>
      <c r="G518" s="17">
        <v>3149.81</v>
      </c>
      <c r="H518" s="35">
        <f aca="true" t="shared" si="196" ref="H518:H526">+F518-G518</f>
        <v>-2205.66</v>
      </c>
      <c r="I518" s="95">
        <f t="shared" si="192"/>
        <v>-0.7002517612173432</v>
      </c>
      <c r="J518" s="116"/>
      <c r="K518" s="17">
        <v>7450.8200000000015</v>
      </c>
      <c r="L518" s="17">
        <v>-43502.7</v>
      </c>
      <c r="M518" s="35">
        <f aca="true" t="shared" si="197" ref="M518:M526">+K518-L518</f>
        <v>50953.52</v>
      </c>
      <c r="N518" s="95">
        <f t="shared" si="193"/>
        <v>1.171272587678466</v>
      </c>
      <c r="O518" s="116"/>
      <c r="P518" s="17">
        <v>11290.95</v>
      </c>
      <c r="Q518" s="17">
        <v>-146.97000000000025</v>
      </c>
      <c r="R518" s="35">
        <f aca="true" t="shared" si="198" ref="R518:R526">+P518-Q518</f>
        <v>11437.920000000002</v>
      </c>
      <c r="S518" s="95" t="str">
        <f t="shared" si="194"/>
        <v>N.M.</v>
      </c>
      <c r="T518" s="116"/>
      <c r="U518" s="17">
        <v>7450.8200000000015</v>
      </c>
      <c r="V518" s="17">
        <v>-43502.7</v>
      </c>
      <c r="W518" s="35">
        <f aca="true" t="shared" si="199" ref="W518:W526">+U518-V518</f>
        <v>50953.52</v>
      </c>
      <c r="X518" s="95">
        <f t="shared" si="195"/>
        <v>1.171272587678466</v>
      </c>
    </row>
    <row r="519" spans="1:24" s="30" customFormat="1" ht="12.75" hidden="1" outlineLevel="1">
      <c r="A519" s="77" t="s">
        <v>402</v>
      </c>
      <c r="B519" s="31"/>
      <c r="C519" s="78" t="s">
        <v>368</v>
      </c>
      <c r="D519" s="33"/>
      <c r="E519" s="33"/>
      <c r="F519" s="17">
        <v>0</v>
      </c>
      <c r="G519" s="17">
        <v>0</v>
      </c>
      <c r="H519" s="35">
        <f t="shared" si="196"/>
        <v>0</v>
      </c>
      <c r="I519" s="95">
        <f t="shared" si="192"/>
        <v>0</v>
      </c>
      <c r="J519" s="116"/>
      <c r="K519" s="17">
        <v>0</v>
      </c>
      <c r="L519" s="17">
        <v>0</v>
      </c>
      <c r="M519" s="35">
        <f t="shared" si="197"/>
        <v>0</v>
      </c>
      <c r="N519" s="95">
        <f t="shared" si="193"/>
        <v>0</v>
      </c>
      <c r="O519" s="116"/>
      <c r="P519" s="17">
        <v>0</v>
      </c>
      <c r="Q519" s="17">
        <v>0</v>
      </c>
      <c r="R519" s="35">
        <f t="shared" si="198"/>
        <v>0</v>
      </c>
      <c r="S519" s="95">
        <f t="shared" si="194"/>
        <v>0</v>
      </c>
      <c r="T519" s="116"/>
      <c r="U519" s="17">
        <v>0</v>
      </c>
      <c r="V519" s="17">
        <v>0</v>
      </c>
      <c r="W519" s="35">
        <f t="shared" si="199"/>
        <v>0</v>
      </c>
      <c r="X519" s="95">
        <f t="shared" si="195"/>
        <v>0</v>
      </c>
    </row>
    <row r="520" spans="1:24" s="30" customFormat="1" ht="12.75" hidden="1" outlineLevel="1">
      <c r="A520" s="77" t="s">
        <v>401</v>
      </c>
      <c r="B520" s="31"/>
      <c r="C520" s="78" t="s">
        <v>369</v>
      </c>
      <c r="D520" s="33"/>
      <c r="E520" s="33"/>
      <c r="F520" s="17">
        <v>0</v>
      </c>
      <c r="G520" s="17">
        <v>0</v>
      </c>
      <c r="H520" s="35">
        <f t="shared" si="196"/>
        <v>0</v>
      </c>
      <c r="I520" s="95">
        <f t="shared" si="192"/>
        <v>0</v>
      </c>
      <c r="J520" s="116"/>
      <c r="K520" s="17">
        <v>0</v>
      </c>
      <c r="L520" s="17">
        <v>0</v>
      </c>
      <c r="M520" s="35">
        <f t="shared" si="197"/>
        <v>0</v>
      </c>
      <c r="N520" s="95">
        <f t="shared" si="193"/>
        <v>0</v>
      </c>
      <c r="O520" s="116"/>
      <c r="P520" s="17">
        <v>0</v>
      </c>
      <c r="Q520" s="17">
        <v>0</v>
      </c>
      <c r="R520" s="35">
        <f t="shared" si="198"/>
        <v>0</v>
      </c>
      <c r="S520" s="95">
        <f t="shared" si="194"/>
        <v>0</v>
      </c>
      <c r="T520" s="116"/>
      <c r="U520" s="17">
        <v>0</v>
      </c>
      <c r="V520" s="17">
        <v>0</v>
      </c>
      <c r="W520" s="35">
        <f t="shared" si="199"/>
        <v>0</v>
      </c>
      <c r="X520" s="95">
        <f t="shared" si="195"/>
        <v>0</v>
      </c>
    </row>
    <row r="521" spans="1:24" s="14" customFormat="1" ht="12.75" hidden="1" outlineLevel="2">
      <c r="A521" s="14" t="s">
        <v>1375</v>
      </c>
      <c r="B521" s="14" t="s">
        <v>1376</v>
      </c>
      <c r="C521" s="54" t="s">
        <v>132</v>
      </c>
      <c r="D521" s="15"/>
      <c r="E521" s="15"/>
      <c r="F521" s="15">
        <v>5640.29</v>
      </c>
      <c r="G521" s="15">
        <v>21254.27</v>
      </c>
      <c r="H521" s="90">
        <f>+F521-G521</f>
        <v>-15613.98</v>
      </c>
      <c r="I521" s="103">
        <f t="shared" si="192"/>
        <v>-0.7346279124147759</v>
      </c>
      <c r="J521" s="104"/>
      <c r="K521" s="15">
        <v>82404.59</v>
      </c>
      <c r="L521" s="15">
        <v>-292299.95</v>
      </c>
      <c r="M521" s="90">
        <f>+K521-L521</f>
        <v>374704.54000000004</v>
      </c>
      <c r="N521" s="103">
        <f t="shared" si="193"/>
        <v>1.2819179065887627</v>
      </c>
      <c r="O521" s="104"/>
      <c r="P521" s="15">
        <v>108316.90000000001</v>
      </c>
      <c r="Q521" s="15">
        <v>9076.48</v>
      </c>
      <c r="R521" s="90">
        <f>+P521-Q521</f>
        <v>99240.42000000001</v>
      </c>
      <c r="S521" s="103" t="str">
        <f t="shared" si="194"/>
        <v>N.M.</v>
      </c>
      <c r="T521" s="104"/>
      <c r="U521" s="15">
        <v>82404.59</v>
      </c>
      <c r="V521" s="15">
        <v>-292299.95</v>
      </c>
      <c r="W521" s="90">
        <f>+U521-V521</f>
        <v>374704.54000000004</v>
      </c>
      <c r="X521" s="103">
        <f t="shared" si="195"/>
        <v>1.2819179065887627</v>
      </c>
    </row>
    <row r="522" spans="1:24" s="14" customFormat="1" ht="12.75" hidden="1" outlineLevel="2">
      <c r="A522" s="14" t="s">
        <v>1377</v>
      </c>
      <c r="B522" s="14" t="s">
        <v>1378</v>
      </c>
      <c r="C522" s="54" t="s">
        <v>133</v>
      </c>
      <c r="D522" s="15"/>
      <c r="E522" s="15"/>
      <c r="F522" s="15">
        <v>-654.15</v>
      </c>
      <c r="G522" s="15">
        <v>-754540.17</v>
      </c>
      <c r="H522" s="90">
        <f>+F522-G522</f>
        <v>753886.02</v>
      </c>
      <c r="I522" s="103">
        <f t="shared" si="192"/>
        <v>0.9991330481450709</v>
      </c>
      <c r="J522" s="104"/>
      <c r="K522" s="15">
        <v>-314215.3</v>
      </c>
      <c r="L522" s="15">
        <v>-943257.72</v>
      </c>
      <c r="M522" s="90">
        <f>+K522-L522</f>
        <v>629042.4199999999</v>
      </c>
      <c r="N522" s="103">
        <f t="shared" si="193"/>
        <v>0.6668828748096542</v>
      </c>
      <c r="O522" s="104"/>
      <c r="P522" s="15">
        <v>-215222.35</v>
      </c>
      <c r="Q522" s="15">
        <v>-826241.17</v>
      </c>
      <c r="R522" s="90">
        <f>+P522-Q522</f>
        <v>611018.8200000001</v>
      </c>
      <c r="S522" s="103">
        <f t="shared" si="194"/>
        <v>0.7395163085373729</v>
      </c>
      <c r="T522" s="104"/>
      <c r="U522" s="15">
        <v>-314215.3</v>
      </c>
      <c r="V522" s="15">
        <v>-943257.72</v>
      </c>
      <c r="W522" s="90">
        <f>+U522-V522</f>
        <v>629042.4199999999</v>
      </c>
      <c r="X522" s="103">
        <f t="shared" si="195"/>
        <v>0.6668828748096542</v>
      </c>
    </row>
    <row r="523" spans="1:24" s="14" customFormat="1" ht="12.75" hidden="1" outlineLevel="2">
      <c r="A523" s="14" t="s">
        <v>1379</v>
      </c>
      <c r="B523" s="14" t="s">
        <v>1380</v>
      </c>
      <c r="C523" s="54" t="s">
        <v>134</v>
      </c>
      <c r="D523" s="15"/>
      <c r="E523" s="15"/>
      <c r="F523" s="15">
        <v>4939.900000000001</v>
      </c>
      <c r="G523" s="15">
        <v>1480672.8</v>
      </c>
      <c r="H523" s="90">
        <f>+F523-G523</f>
        <v>-1475732.9000000001</v>
      </c>
      <c r="I523" s="103">
        <f t="shared" si="192"/>
        <v>-0.996663746372595</v>
      </c>
      <c r="J523" s="104"/>
      <c r="K523" s="15">
        <v>372893.85000000003</v>
      </c>
      <c r="L523" s="15">
        <v>1971828.1400000001</v>
      </c>
      <c r="M523" s="90">
        <f>+K523-L523</f>
        <v>-1598934.29</v>
      </c>
      <c r="N523" s="103">
        <f t="shared" si="193"/>
        <v>-0.8108892745591915</v>
      </c>
      <c r="O523" s="104"/>
      <c r="P523" s="15">
        <v>118731.55</v>
      </c>
      <c r="Q523" s="15">
        <v>1632078.28</v>
      </c>
      <c r="R523" s="90">
        <f>+P523-Q523</f>
        <v>-1513346.73</v>
      </c>
      <c r="S523" s="103">
        <f t="shared" si="194"/>
        <v>-0.9272513141955421</v>
      </c>
      <c r="T523" s="104"/>
      <c r="U523" s="15">
        <v>372893.85000000003</v>
      </c>
      <c r="V523" s="15">
        <v>1971828.1400000001</v>
      </c>
      <c r="W523" s="90">
        <f>+U523-V523</f>
        <v>-1598934.29</v>
      </c>
      <c r="X523" s="103">
        <f t="shared" si="195"/>
        <v>-0.8108892745591915</v>
      </c>
    </row>
    <row r="524" spans="1:24" s="30" customFormat="1" ht="12.75" hidden="1" outlineLevel="1">
      <c r="A524" s="77" t="s">
        <v>400</v>
      </c>
      <c r="B524" s="31"/>
      <c r="C524" s="78" t="s">
        <v>391</v>
      </c>
      <c r="D524" s="33"/>
      <c r="E524" s="33"/>
      <c r="F524" s="17">
        <v>9926.04</v>
      </c>
      <c r="G524" s="17">
        <v>747386.9</v>
      </c>
      <c r="H524" s="35">
        <f t="shared" si="196"/>
        <v>-737460.86</v>
      </c>
      <c r="I524" s="95">
        <f t="shared" si="192"/>
        <v>-0.9867190072504616</v>
      </c>
      <c r="J524" s="116"/>
      <c r="K524" s="17">
        <v>141083.14000000004</v>
      </c>
      <c r="L524" s="17">
        <v>736270.4700000002</v>
      </c>
      <c r="M524" s="35">
        <f t="shared" si="197"/>
        <v>-595187.3300000002</v>
      </c>
      <c r="N524" s="95">
        <f t="shared" si="193"/>
        <v>-0.808381368330581</v>
      </c>
      <c r="O524" s="116"/>
      <c r="P524" s="17">
        <v>11826.100000000006</v>
      </c>
      <c r="Q524" s="17">
        <v>814913.59</v>
      </c>
      <c r="R524" s="35">
        <f t="shared" si="198"/>
        <v>-803087.49</v>
      </c>
      <c r="S524" s="95">
        <f t="shared" si="194"/>
        <v>-0.9854879092150126</v>
      </c>
      <c r="T524" s="116"/>
      <c r="U524" s="17">
        <v>141083.14000000004</v>
      </c>
      <c r="V524" s="17">
        <v>736270.4700000002</v>
      </c>
      <c r="W524" s="35">
        <f t="shared" si="199"/>
        <v>-595187.3300000002</v>
      </c>
      <c r="X524" s="95">
        <f t="shared" si="195"/>
        <v>-0.808381368330581</v>
      </c>
    </row>
    <row r="525" spans="1:24" s="13" customFormat="1" ht="12.75" collapsed="1">
      <c r="A525" s="13" t="s">
        <v>372</v>
      </c>
      <c r="C525" s="52" t="s">
        <v>267</v>
      </c>
      <c r="D525" s="29"/>
      <c r="E525" s="29"/>
      <c r="F525" s="129">
        <v>10870.19</v>
      </c>
      <c r="G525" s="129">
        <v>750536.7100000001</v>
      </c>
      <c r="H525" s="129">
        <f t="shared" si="196"/>
        <v>-739666.5200000001</v>
      </c>
      <c r="I525" s="99">
        <f t="shared" si="192"/>
        <v>-0.9855167777203064</v>
      </c>
      <c r="J525" s="115"/>
      <c r="K525" s="129">
        <v>148533.96000000002</v>
      </c>
      <c r="L525" s="129">
        <v>692767.77</v>
      </c>
      <c r="M525" s="129">
        <f t="shared" si="197"/>
        <v>-544233.81</v>
      </c>
      <c r="N525" s="99">
        <f t="shared" si="193"/>
        <v>-0.785593431980821</v>
      </c>
      <c r="O525" s="115"/>
      <c r="P525" s="129">
        <v>23117.050000000003</v>
      </c>
      <c r="Q525" s="129">
        <v>814766.62</v>
      </c>
      <c r="R525" s="129">
        <f t="shared" si="198"/>
        <v>-791649.57</v>
      </c>
      <c r="S525" s="99">
        <f t="shared" si="194"/>
        <v>-0.971627396812108</v>
      </c>
      <c r="T525" s="115"/>
      <c r="U525" s="129">
        <v>148533.96000000002</v>
      </c>
      <c r="V525" s="129">
        <v>692767.77</v>
      </c>
      <c r="W525" s="129">
        <f t="shared" si="199"/>
        <v>-544233.81</v>
      </c>
      <c r="X525" s="99">
        <f t="shared" si="195"/>
        <v>-0.785593431980821</v>
      </c>
    </row>
    <row r="526" spans="1:24" s="1" customFormat="1" ht="12.75">
      <c r="A526" s="32" t="s">
        <v>225</v>
      </c>
      <c r="C526" s="51" t="s">
        <v>390</v>
      </c>
      <c r="D526" s="29"/>
      <c r="E526" s="29"/>
      <c r="F526" s="29">
        <v>49556.689999999995</v>
      </c>
      <c r="G526" s="29">
        <v>811607.9680000001</v>
      </c>
      <c r="H526" s="29">
        <f t="shared" si="196"/>
        <v>-762051.2780000002</v>
      </c>
      <c r="I526" s="98">
        <f t="shared" si="192"/>
        <v>-0.938940114003415</v>
      </c>
      <c r="J526" s="115"/>
      <c r="K526" s="29">
        <v>793958.0950000001</v>
      </c>
      <c r="L526" s="29">
        <v>1452777.346</v>
      </c>
      <c r="M526" s="29">
        <f t="shared" si="197"/>
        <v>-658819.2509999998</v>
      </c>
      <c r="N526" s="98">
        <f t="shared" si="193"/>
        <v>-0.4534894853736244</v>
      </c>
      <c r="O526" s="115"/>
      <c r="P526" s="29">
        <v>510308.29000000004</v>
      </c>
      <c r="Q526" s="29">
        <v>1078587.528</v>
      </c>
      <c r="R526" s="29">
        <f t="shared" si="198"/>
        <v>-568279.2379999999</v>
      </c>
      <c r="S526" s="98">
        <f t="shared" si="194"/>
        <v>-0.5268735482726628</v>
      </c>
      <c r="T526" s="115"/>
      <c r="U526" s="29">
        <v>793958.0950000001</v>
      </c>
      <c r="V526" s="29">
        <v>1452777.346</v>
      </c>
      <c r="W526" s="29">
        <f t="shared" si="199"/>
        <v>-658819.2509999998</v>
      </c>
      <c r="X526" s="98">
        <f t="shared" si="195"/>
        <v>-0.4534894853736244</v>
      </c>
    </row>
    <row r="527" spans="4:24" s="1" customFormat="1" ht="5.25" customHeight="1">
      <c r="D527" s="35"/>
      <c r="E527" s="35"/>
      <c r="F527" s="130" t="str">
        <f>IF(ABS(+F495+F513+F525-F526)&gt;$C$569,$C$570," ")</f>
        <v> </v>
      </c>
      <c r="G527" s="130" t="str">
        <f>IF(ABS(+G495+G513+G525-G526)&gt;$C$569,$C$570," ")</f>
        <v> </v>
      </c>
      <c r="H527" s="130" t="str">
        <f>IF(ABS(+H495+H513+H525-H526)&gt;$C$569,$C$570," ")</f>
        <v> </v>
      </c>
      <c r="I527" s="101"/>
      <c r="J527" s="106"/>
      <c r="K527" s="130" t="str">
        <f>IF(ABS(+K495+K513+K525-K526)&gt;$C$569,$C$570," ")</f>
        <v> </v>
      </c>
      <c r="L527" s="130" t="str">
        <f>IF(ABS(+L495+L513+L525-L526)&gt;$C$569,$C$570," ")</f>
        <v> </v>
      </c>
      <c r="M527" s="130" t="str">
        <f>IF(ABS(+M495+M513+M525-M526)&gt;$C$569,$C$570," ")</f>
        <v> </v>
      </c>
      <c r="N527" s="101"/>
      <c r="O527" s="106"/>
      <c r="P527" s="130" t="str">
        <f>IF(ABS(+P495+P513+P525-P526)&gt;$C$569,$C$570," ")</f>
        <v> </v>
      </c>
      <c r="Q527" s="130" t="str">
        <f>IF(ABS(+Q495+Q513+Q525-Q526)&gt;$C$569,$C$570," ")</f>
        <v> </v>
      </c>
      <c r="R527" s="130" t="str">
        <f>IF(ABS(+R495+R513+R525-R526)&gt;$C$569,$C$570," ")</f>
        <v> </v>
      </c>
      <c r="S527" s="101"/>
      <c r="T527" s="130" t="str">
        <f>IF(ABS(+T495+T513+T525-T526)&gt;$C$569,$C$570," ")</f>
        <v> </v>
      </c>
      <c r="U527" s="130" t="str">
        <f>IF(ABS(+U495+U513+U525-U526)&gt;$C$569,$C$570," ")</f>
        <v> </v>
      </c>
      <c r="V527" s="130" t="str">
        <f>IF(ABS(+V495+V513+V525-V526)&gt;$C$569,$C$570," ")</f>
        <v> </v>
      </c>
      <c r="W527" s="130" t="str">
        <f>IF(ABS(+W495+W513+W525-W526)&gt;$C$569,$C$570," ")</f>
        <v> </v>
      </c>
      <c r="X527" s="101"/>
    </row>
    <row r="528" spans="1:24" s="1" customFormat="1" ht="12.75">
      <c r="A528" s="32" t="s">
        <v>226</v>
      </c>
      <c r="C528" s="13" t="s">
        <v>227</v>
      </c>
      <c r="D528" s="29"/>
      <c r="E528" s="29"/>
      <c r="F528" s="29">
        <v>12818882.301999973</v>
      </c>
      <c r="G528" s="29">
        <v>11108571.406</v>
      </c>
      <c r="H528" s="29">
        <f>+F528-G528</f>
        <v>1710310.8959999736</v>
      </c>
      <c r="I528" s="98">
        <f>IF(G528&lt;0,IF(H528=0,0,IF(OR(G528=0,F528=0),"N.M.",IF(ABS(H528/G528)&gt;=10,"N.M.",H528/(-G528)))),IF(H528=0,0,IF(OR(G528=0,F528=0),"N.M.",IF(ABS(H528/G528)&gt;=10,"N.M.",H528/G528))))</f>
        <v>0.15396317253505654</v>
      </c>
      <c r="J528" s="115"/>
      <c r="K528" s="29">
        <v>71724421.761</v>
      </c>
      <c r="L528" s="29">
        <v>57747987.29499992</v>
      </c>
      <c r="M528" s="29">
        <f>+K528-L528</f>
        <v>13976434.466000088</v>
      </c>
      <c r="N528" s="98">
        <f>IF(L528&lt;0,IF(M528=0,0,IF(OR(L528=0,K528=0),"N.M.",IF(ABS(M528/L528)&gt;=10,"N.M.",M528/(-L528)))),IF(M528=0,0,IF(OR(L528=0,K528=0),"N.M.",IF(ABS(M528/L528)&gt;=10,"N.M.",M528/L528))))</f>
        <v>0.24202461627974747</v>
      </c>
      <c r="O528" s="115"/>
      <c r="P528" s="29">
        <v>25721822.436000053</v>
      </c>
      <c r="Q528" s="29">
        <v>16934924.675000023</v>
      </c>
      <c r="R528" s="29">
        <f>+P528-Q528</f>
        <v>8786897.76100003</v>
      </c>
      <c r="S528" s="98">
        <f>IF(Q528&lt;0,IF(R528=0,0,IF(OR(Q528=0,P528=0),"N.M.",IF(ABS(R528/Q528)&gt;=10,"N.M.",R528/(-Q528)))),IF(R528=0,0,IF(OR(Q528=0,P528=0),"N.M.",IF(ABS(R528/Q528)&gt;=10,"N.M.",R528/Q528))))</f>
        <v>0.5188625240224175</v>
      </c>
      <c r="T528" s="115"/>
      <c r="U528" s="29">
        <v>71724421.761</v>
      </c>
      <c r="V528" s="29">
        <v>57747987.29499992</v>
      </c>
      <c r="W528" s="29">
        <f>+U528-V528</f>
        <v>13976434.466000088</v>
      </c>
      <c r="X528" s="98">
        <f>IF(V528&lt;0,IF(W528=0,0,IF(OR(V528=0,U528=0),"N.M.",IF(ABS(W528/V528)&gt;=10,"N.M.",W528/(-V528)))),IF(W528=0,0,IF(OR(V528=0,U528=0),"N.M.",IF(ABS(W528/V528)&gt;=10,"N.M.",W528/V528))))</f>
        <v>0.24202461627974747</v>
      </c>
    </row>
    <row r="529" spans="4:24" s="1" customFormat="1" ht="5.25" customHeight="1">
      <c r="D529" s="35"/>
      <c r="E529" s="35"/>
      <c r="F529" s="130" t="str">
        <f>IF(ABS(F457+F526-F528)&gt;$C$569,$C$570," ")</f>
        <v> </v>
      </c>
      <c r="G529" s="130" t="str">
        <f>IF(ABS(G457+G526-G528)&gt;$C$569,$C$570," ")</f>
        <v> </v>
      </c>
      <c r="H529" s="130" t="str">
        <f>IF(ABS(H457+H526-H528)&gt;$C$569,$C$570," ")</f>
        <v> </v>
      </c>
      <c r="I529" s="101"/>
      <c r="J529" s="106"/>
      <c r="K529" s="130" t="str">
        <f>IF(ABS(K457+K526-K528)&gt;$C$569,$C$570," ")</f>
        <v> </v>
      </c>
      <c r="L529" s="130" t="str">
        <f>IF(ABS(L457+L526-L528)&gt;$C$569,$C$570," ")</f>
        <v> </v>
      </c>
      <c r="M529" s="130" t="str">
        <f>IF(ABS(M457+M526-M528)&gt;$C$569,$C$570," ")</f>
        <v> </v>
      </c>
      <c r="N529" s="101"/>
      <c r="O529" s="106"/>
      <c r="P529" s="130" t="str">
        <f>IF(ABS(P457+P526-P528)&gt;$C$569,$C$570," ")</f>
        <v> </v>
      </c>
      <c r="Q529" s="130" t="str">
        <f>IF(ABS(Q457+Q526-Q528)&gt;$C$569,$C$570," ")</f>
        <v> </v>
      </c>
      <c r="R529" s="130" t="str">
        <f>IF(ABS(R457+R526-R528)&gt;$C$569,$C$570," ")</f>
        <v> </v>
      </c>
      <c r="S529" s="101"/>
      <c r="T529" s="106"/>
      <c r="U529" s="130" t="str">
        <f>IF(ABS(U457+U526-U528)&gt;$C$569,$C$570," ")</f>
        <v> </v>
      </c>
      <c r="V529" s="130" t="str">
        <f>IF(ABS(V457+V526-V528)&gt;$C$569,$C$570," ")</f>
        <v> </v>
      </c>
      <c r="W529" s="130" t="str">
        <f>IF(ABS(W457+W526-W528)&gt;$C$569,$C$570," ")</f>
        <v> </v>
      </c>
      <c r="X529" s="101"/>
    </row>
    <row r="530" spans="4:24" s="1" customFormat="1" ht="5.25" customHeight="1" hidden="1" outlineLevel="1">
      <c r="D530" s="35"/>
      <c r="E530" s="35"/>
      <c r="F530" s="130"/>
      <c r="G530" s="130"/>
      <c r="H530" s="130"/>
      <c r="I530" s="101"/>
      <c r="J530" s="106"/>
      <c r="K530" s="130"/>
      <c r="L530" s="130"/>
      <c r="M530" s="130"/>
      <c r="N530" s="101"/>
      <c r="O530" s="106"/>
      <c r="P530" s="130"/>
      <c r="Q530" s="130"/>
      <c r="R530" s="130"/>
      <c r="S530" s="101"/>
      <c r="T530" s="106"/>
      <c r="U530" s="130"/>
      <c r="V530" s="130"/>
      <c r="W530" s="130"/>
      <c r="X530" s="101"/>
    </row>
    <row r="531" spans="1:24" s="14" customFormat="1" ht="12.75" hidden="1" outlineLevel="2">
      <c r="A531" s="14" t="s">
        <v>1381</v>
      </c>
      <c r="B531" s="14" t="s">
        <v>1382</v>
      </c>
      <c r="C531" s="54" t="s">
        <v>135</v>
      </c>
      <c r="D531" s="15"/>
      <c r="E531" s="15"/>
      <c r="F531" s="15">
        <v>2833225.52</v>
      </c>
      <c r="G531" s="15">
        <v>2833225.51</v>
      </c>
      <c r="H531" s="90">
        <f>(+F531-G531)</f>
        <v>0.01000000024214387</v>
      </c>
      <c r="I531" s="103">
        <f aca="true" t="shared" si="200" ref="I531:I536">IF(G531&lt;0,IF(H531=0,0,IF(OR(G531=0,F531=0),"N.M.",IF(ABS(H531/G531)&gt;=10,"N.M.",H531/(-G531)))),IF(H531=0,0,IF(OR(G531=0,F531=0),"N.M.",IF(ABS(H531/G531)&gt;=10,"N.M.",H531/G531))))</f>
        <v>3.529546168085953E-09</v>
      </c>
      <c r="J531" s="104"/>
      <c r="K531" s="15">
        <v>33998706.24</v>
      </c>
      <c r="L531" s="15">
        <v>29273070.1</v>
      </c>
      <c r="M531" s="90">
        <f>(+K531-L531)</f>
        <v>4725636.140000001</v>
      </c>
      <c r="N531" s="103">
        <f aca="true" t="shared" si="201" ref="N531:N536">IF(L531&lt;0,IF(M531=0,0,IF(OR(L531=0,K531=0),"N.M.",IF(ABS(M531/L531)&gt;=10,"N.M.",M531/(-L531)))),IF(M531=0,0,IF(OR(L531=0,K531=0),"N.M.",IF(ABS(M531/L531)&gt;=10,"N.M.",M531/L531))))</f>
        <v>0.1614328843492231</v>
      </c>
      <c r="O531" s="104"/>
      <c r="P531" s="15">
        <v>8499676.56</v>
      </c>
      <c r="Q531" s="15">
        <v>8499676.55</v>
      </c>
      <c r="R531" s="90">
        <f>(+P531-Q531)</f>
        <v>0.009999999776482582</v>
      </c>
      <c r="S531" s="103">
        <f aca="true" t="shared" si="202" ref="S531:S536">IF(Q531&lt;0,IF(R531=0,0,IF(OR(Q531=0,P531=0),"N.M.",IF(ABS(R531/Q531)&gt;=10,"N.M.",R531/(-Q531)))),IF(R531=0,0,IF(OR(Q531=0,P531=0),"N.M.",IF(ABS(R531/Q531)&gt;=10,"N.M.",R531/Q531))))</f>
        <v>1.1765153318078418E-09</v>
      </c>
      <c r="T531" s="104"/>
      <c r="U531" s="15">
        <v>33998706.24</v>
      </c>
      <c r="V531" s="15">
        <v>29273070.1</v>
      </c>
      <c r="W531" s="90">
        <f>(+U531-V531)</f>
        <v>4725636.140000001</v>
      </c>
      <c r="X531" s="103">
        <f aca="true" t="shared" si="203" ref="X531:X536">IF(V531&lt;0,IF(W531=0,0,IF(OR(V531=0,U531=0),"N.M.",IF(ABS(W531/V531)&gt;=10,"N.M.",W531/(-V531)))),IF(W531=0,0,IF(OR(V531=0,U531=0),"N.M.",IF(ABS(W531/V531)&gt;=10,"N.M.",W531/V531))))</f>
        <v>0.1614328843492231</v>
      </c>
    </row>
    <row r="532" spans="1:24" s="14" customFormat="1" ht="12.75" hidden="1" outlineLevel="2">
      <c r="A532" s="14" t="s">
        <v>1383</v>
      </c>
      <c r="B532" s="14" t="s">
        <v>1384</v>
      </c>
      <c r="C532" s="54" t="s">
        <v>136</v>
      </c>
      <c r="D532" s="15"/>
      <c r="E532" s="15"/>
      <c r="F532" s="15">
        <v>87500</v>
      </c>
      <c r="G532" s="15">
        <v>87500</v>
      </c>
      <c r="H532" s="90">
        <f>(+F532-G532)</f>
        <v>0</v>
      </c>
      <c r="I532" s="103">
        <f t="shared" si="200"/>
        <v>0</v>
      </c>
      <c r="J532" s="104"/>
      <c r="K532" s="15">
        <v>1050000</v>
      </c>
      <c r="L532" s="15">
        <v>1108527</v>
      </c>
      <c r="M532" s="90">
        <f>(+K532-L532)</f>
        <v>-58527</v>
      </c>
      <c r="N532" s="103">
        <f t="shared" si="201"/>
        <v>-0.05279709019266107</v>
      </c>
      <c r="O532" s="104"/>
      <c r="P532" s="15">
        <v>262500</v>
      </c>
      <c r="Q532" s="15">
        <v>262500</v>
      </c>
      <c r="R532" s="90">
        <f>(+P532-Q532)</f>
        <v>0</v>
      </c>
      <c r="S532" s="103">
        <f t="shared" si="202"/>
        <v>0</v>
      </c>
      <c r="T532" s="104"/>
      <c r="U532" s="15">
        <v>1050000</v>
      </c>
      <c r="V532" s="15">
        <v>1108527</v>
      </c>
      <c r="W532" s="90">
        <f>(+U532-V532)</f>
        <v>-58527</v>
      </c>
      <c r="X532" s="103">
        <f t="shared" si="203"/>
        <v>-0.05279709019266107</v>
      </c>
    </row>
    <row r="533" spans="1:24" s="13" customFormat="1" ht="12.75" collapsed="1">
      <c r="A533" s="13" t="s">
        <v>228</v>
      </c>
      <c r="C533" s="56" t="s">
        <v>268</v>
      </c>
      <c r="D533" s="29"/>
      <c r="E533" s="29"/>
      <c r="F533" s="29">
        <v>2920725.52</v>
      </c>
      <c r="G533" s="29">
        <v>2920725.51</v>
      </c>
      <c r="H533" s="29">
        <f>(+F533-G533)</f>
        <v>0.01000000024214387</v>
      </c>
      <c r="I533" s="98">
        <f t="shared" si="200"/>
        <v>3.4238069301294494E-09</v>
      </c>
      <c r="J533" s="115"/>
      <c r="K533" s="29">
        <v>35048706.24</v>
      </c>
      <c r="L533" s="29">
        <v>30381597.1</v>
      </c>
      <c r="M533" s="29">
        <f>(+K533-L533)</f>
        <v>4667109.140000001</v>
      </c>
      <c r="N533" s="98">
        <f t="shared" si="201"/>
        <v>0.15361631992677569</v>
      </c>
      <c r="O533" s="115"/>
      <c r="P533" s="29">
        <v>8762176.56</v>
      </c>
      <c r="Q533" s="29">
        <v>8762176.55</v>
      </c>
      <c r="R533" s="29">
        <f>(+P533-Q533)</f>
        <v>0.009999999776482582</v>
      </c>
      <c r="S533" s="98">
        <f t="shared" si="202"/>
        <v>1.14126892096035E-09</v>
      </c>
      <c r="T533" s="115"/>
      <c r="U533" s="29">
        <v>35048706.24</v>
      </c>
      <c r="V533" s="29">
        <v>30381597.1</v>
      </c>
      <c r="W533" s="29">
        <f>(+U533-V533)</f>
        <v>4667109.140000001</v>
      </c>
      <c r="X533" s="98">
        <f t="shared" si="203"/>
        <v>0.15361631992677569</v>
      </c>
    </row>
    <row r="534" spans="3:24" s="13" customFormat="1" ht="0.75" customHeight="1" hidden="1" outlineLevel="1">
      <c r="C534" s="56"/>
      <c r="D534" s="29"/>
      <c r="E534" s="29"/>
      <c r="F534" s="29"/>
      <c r="G534" s="29"/>
      <c r="H534" s="29"/>
      <c r="I534" s="98">
        <f t="shared" si="200"/>
        <v>0</v>
      </c>
      <c r="J534" s="115"/>
      <c r="K534" s="29"/>
      <c r="L534" s="29"/>
      <c r="M534" s="29"/>
      <c r="N534" s="98">
        <f t="shared" si="201"/>
        <v>0</v>
      </c>
      <c r="O534" s="115"/>
      <c r="P534" s="29"/>
      <c r="Q534" s="29"/>
      <c r="R534" s="29"/>
      <c r="S534" s="98">
        <f t="shared" si="202"/>
        <v>0</v>
      </c>
      <c r="T534" s="115"/>
      <c r="U534" s="29"/>
      <c r="V534" s="29"/>
      <c r="W534" s="29"/>
      <c r="X534" s="98">
        <f t="shared" si="203"/>
        <v>0</v>
      </c>
    </row>
    <row r="535" spans="1:24" s="14" customFormat="1" ht="12.75" hidden="1" outlineLevel="2">
      <c r="A535" s="14" t="s">
        <v>1385</v>
      </c>
      <c r="B535" s="14" t="s">
        <v>1386</v>
      </c>
      <c r="C535" s="54" t="s">
        <v>137</v>
      </c>
      <c r="D535" s="15"/>
      <c r="E535" s="15"/>
      <c r="F535" s="15">
        <v>917.6700000000001</v>
      </c>
      <c r="G535" s="15">
        <v>96.17</v>
      </c>
      <c r="H535" s="90">
        <f>(+F535-G535)</f>
        <v>821.5000000000001</v>
      </c>
      <c r="I535" s="103">
        <f t="shared" si="200"/>
        <v>8.542164916294064</v>
      </c>
      <c r="J535" s="104"/>
      <c r="K535" s="15">
        <v>9576.53</v>
      </c>
      <c r="L535" s="15">
        <v>986270.53</v>
      </c>
      <c r="M535" s="90">
        <f>(+K535-L535)</f>
        <v>-976694</v>
      </c>
      <c r="N535" s="103">
        <f t="shared" si="201"/>
        <v>-0.9902901590296934</v>
      </c>
      <c r="O535" s="104"/>
      <c r="P535" s="15">
        <v>946.4</v>
      </c>
      <c r="Q535" s="15">
        <v>177.18</v>
      </c>
      <c r="R535" s="90">
        <f>(+P535-Q535)</f>
        <v>769.22</v>
      </c>
      <c r="S535" s="103">
        <f t="shared" si="202"/>
        <v>4.341460661474207</v>
      </c>
      <c r="T535" s="104"/>
      <c r="U535" s="15">
        <v>9576.53</v>
      </c>
      <c r="V535" s="15">
        <v>986270.53</v>
      </c>
      <c r="W535" s="90">
        <f>(+U535-V535)</f>
        <v>-976694</v>
      </c>
      <c r="X535" s="103">
        <f t="shared" si="203"/>
        <v>-0.9902901590296934</v>
      </c>
    </row>
    <row r="536" spans="1:24" s="13" customFormat="1" ht="12.75" customHeight="1" collapsed="1">
      <c r="A536" s="13" t="s">
        <v>229</v>
      </c>
      <c r="C536" s="56" t="s">
        <v>269</v>
      </c>
      <c r="D536" s="29"/>
      <c r="E536" s="29"/>
      <c r="F536" s="29">
        <v>917.6700000000001</v>
      </c>
      <c r="G536" s="29">
        <v>96.17</v>
      </c>
      <c r="H536" s="29">
        <f>(+F536-G536)</f>
        <v>821.5000000000001</v>
      </c>
      <c r="I536" s="98">
        <f t="shared" si="200"/>
        <v>8.542164916294064</v>
      </c>
      <c r="J536" s="115"/>
      <c r="K536" s="29">
        <v>9576.53</v>
      </c>
      <c r="L536" s="29">
        <v>986270.53</v>
      </c>
      <c r="M536" s="29">
        <f>(+K536-L536)</f>
        <v>-976694</v>
      </c>
      <c r="N536" s="98">
        <f t="shared" si="201"/>
        <v>-0.9902901590296934</v>
      </c>
      <c r="O536" s="115"/>
      <c r="P536" s="29">
        <v>946.4</v>
      </c>
      <c r="Q536" s="29">
        <v>177.18</v>
      </c>
      <c r="R536" s="29">
        <f>(+P536-Q536)</f>
        <v>769.22</v>
      </c>
      <c r="S536" s="98">
        <f t="shared" si="202"/>
        <v>4.341460661474207</v>
      </c>
      <c r="T536" s="115"/>
      <c r="U536" s="29">
        <v>9576.53</v>
      </c>
      <c r="V536" s="29">
        <v>986270.53</v>
      </c>
      <c r="W536" s="29">
        <f>(+U536-V536)</f>
        <v>-976694</v>
      </c>
      <c r="X536" s="98">
        <f t="shared" si="203"/>
        <v>-0.9902901590296934</v>
      </c>
    </row>
    <row r="537" spans="3:24" s="13" customFormat="1" ht="0.75" customHeight="1" hidden="1" outlineLevel="1">
      <c r="C537" s="56"/>
      <c r="D537" s="29"/>
      <c r="E537" s="29"/>
      <c r="F537" s="29"/>
      <c r="G537" s="29"/>
      <c r="H537" s="29"/>
      <c r="I537" s="98"/>
      <c r="J537" s="115"/>
      <c r="K537" s="29"/>
      <c r="L537" s="29"/>
      <c r="M537" s="29"/>
      <c r="N537" s="98"/>
      <c r="O537" s="115"/>
      <c r="P537" s="29"/>
      <c r="Q537" s="29"/>
      <c r="R537" s="29"/>
      <c r="S537" s="98"/>
      <c r="T537" s="115"/>
      <c r="U537" s="29"/>
      <c r="V537" s="29"/>
      <c r="W537" s="29"/>
      <c r="X537" s="98"/>
    </row>
    <row r="538" spans="1:24" s="14" customFormat="1" ht="12.75" hidden="1" outlineLevel="2">
      <c r="A538" s="14" t="s">
        <v>1387</v>
      </c>
      <c r="B538" s="14" t="s">
        <v>1388</v>
      </c>
      <c r="C538" s="54" t="s">
        <v>138</v>
      </c>
      <c r="D538" s="15"/>
      <c r="E538" s="15"/>
      <c r="F538" s="15">
        <v>11937.72</v>
      </c>
      <c r="G538" s="15">
        <v>34506.12</v>
      </c>
      <c r="H538" s="90">
        <f>(+F538-G538)</f>
        <v>-22568.4</v>
      </c>
      <c r="I538" s="103">
        <f>IF(G538&lt;0,IF(H538=0,0,IF(OR(G538=0,F538=0),"N.M.",IF(ABS(H538/G538)&gt;=10,"N.M.",H538/(-G538)))),IF(H538=0,0,IF(OR(G538=0,F538=0),"N.M.",IF(ABS(H538/G538)&gt;=10,"N.M.",H538/G538))))</f>
        <v>-0.6540405006416253</v>
      </c>
      <c r="J538" s="104"/>
      <c r="K538" s="15">
        <v>213219.98</v>
      </c>
      <c r="L538" s="15">
        <v>163679.06</v>
      </c>
      <c r="M538" s="90">
        <f>(+K538-L538)</f>
        <v>49540.92000000001</v>
      </c>
      <c r="N538" s="103">
        <f>IF(L538&lt;0,IF(M538=0,0,IF(OR(L538=0,K538=0),"N.M.",IF(ABS(M538/L538)&gt;=10,"N.M.",M538/(-L538)))),IF(M538=0,0,IF(OR(L538=0,K538=0),"N.M.",IF(ABS(M538/L538)&gt;=10,"N.M.",M538/L538))))</f>
        <v>0.3026710930524651</v>
      </c>
      <c r="O538" s="104"/>
      <c r="P538" s="15">
        <v>43618.18</v>
      </c>
      <c r="Q538" s="15">
        <v>58065.61</v>
      </c>
      <c r="R538" s="90">
        <f>(+P538-Q538)</f>
        <v>-14447.43</v>
      </c>
      <c r="S538" s="103">
        <f>IF(Q538&lt;0,IF(R538=0,0,IF(OR(Q538=0,P538=0),"N.M.",IF(ABS(R538/Q538)&gt;=10,"N.M.",R538/(-Q538)))),IF(R538=0,0,IF(OR(Q538=0,P538=0),"N.M.",IF(ABS(R538/Q538)&gt;=10,"N.M.",R538/Q538))))</f>
        <v>-0.24881216265531353</v>
      </c>
      <c r="T538" s="104"/>
      <c r="U538" s="15">
        <v>213219.98</v>
      </c>
      <c r="V538" s="15">
        <v>163679.06</v>
      </c>
      <c r="W538" s="90">
        <f>(+U538-V538)</f>
        <v>49540.92000000001</v>
      </c>
      <c r="X538" s="103">
        <f>IF(V538&lt;0,IF(W538=0,0,IF(OR(V538=0,U538=0),"N.M.",IF(ABS(W538/V538)&gt;=10,"N.M.",W538/(-V538)))),IF(W538=0,0,IF(OR(V538=0,U538=0),"N.M.",IF(ABS(W538/V538)&gt;=10,"N.M.",W538/V538))))</f>
        <v>0.3026710930524651</v>
      </c>
    </row>
    <row r="539" spans="1:24" s="13" customFormat="1" ht="12.75" customHeight="1" collapsed="1">
      <c r="A539" s="13" t="s">
        <v>230</v>
      </c>
      <c r="C539" s="56" t="s">
        <v>270</v>
      </c>
      <c r="D539" s="29"/>
      <c r="E539" s="29"/>
      <c r="F539" s="29">
        <v>11937.72</v>
      </c>
      <c r="G539" s="29">
        <v>34506.12</v>
      </c>
      <c r="H539" s="29">
        <f>(+F539-G539)</f>
        <v>-22568.4</v>
      </c>
      <c r="I539" s="98">
        <f>IF(G539&lt;0,IF(H539=0,0,IF(OR(G539=0,F539=0),"N.M.",IF(ABS(H539/G539)&gt;=10,"N.M.",H539/(-G539)))),IF(H539=0,0,IF(OR(G539=0,F539=0),"N.M.",IF(ABS(H539/G539)&gt;=10,"N.M.",H539/G539))))</f>
        <v>-0.6540405006416253</v>
      </c>
      <c r="J539" s="115"/>
      <c r="K539" s="29">
        <v>213219.98</v>
      </c>
      <c r="L539" s="29">
        <v>163679.06</v>
      </c>
      <c r="M539" s="29">
        <f>(+K539-L539)</f>
        <v>49540.92000000001</v>
      </c>
      <c r="N539" s="98">
        <f>IF(L539&lt;0,IF(M539=0,0,IF(OR(L539=0,K539=0),"N.M.",IF(ABS(M539/L539)&gt;=10,"N.M.",M539/(-L539)))),IF(M539=0,0,IF(OR(L539=0,K539=0),"N.M.",IF(ABS(M539/L539)&gt;=10,"N.M.",M539/L539))))</f>
        <v>0.3026710930524651</v>
      </c>
      <c r="O539" s="115"/>
      <c r="P539" s="29">
        <v>43618.18</v>
      </c>
      <c r="Q539" s="29">
        <v>58065.61</v>
      </c>
      <c r="R539" s="29">
        <f>(+P539-Q539)</f>
        <v>-14447.43</v>
      </c>
      <c r="S539" s="98">
        <f>IF(Q539&lt;0,IF(R539=0,0,IF(OR(Q539=0,P539=0),"N.M.",IF(ABS(R539/Q539)&gt;=10,"N.M.",R539/(-Q539)))),IF(R539=0,0,IF(OR(Q539=0,P539=0),"N.M.",IF(ABS(R539/Q539)&gt;=10,"N.M.",R539/Q539))))</f>
        <v>-0.24881216265531353</v>
      </c>
      <c r="T539" s="115"/>
      <c r="U539" s="29">
        <v>213219.98</v>
      </c>
      <c r="V539" s="29">
        <v>163679.06</v>
      </c>
      <c r="W539" s="29">
        <f>(+U539-V539)</f>
        <v>49540.92000000001</v>
      </c>
      <c r="X539" s="98">
        <f>IF(V539&lt;0,IF(W539=0,0,IF(OR(V539=0,U539=0),"N.M.",IF(ABS(W539/V539)&gt;=10,"N.M.",W539/(-V539)))),IF(W539=0,0,IF(OR(V539=0,U539=0),"N.M.",IF(ABS(W539/V539)&gt;=10,"N.M.",W539/V539))))</f>
        <v>0.3026710930524651</v>
      </c>
    </row>
    <row r="540" spans="3:24" s="13" customFormat="1" ht="0.75" customHeight="1" hidden="1" outlineLevel="1">
      <c r="C540" s="56"/>
      <c r="D540" s="29"/>
      <c r="E540" s="29"/>
      <c r="F540" s="29"/>
      <c r="G540" s="29"/>
      <c r="H540" s="29"/>
      <c r="I540" s="98"/>
      <c r="J540" s="115"/>
      <c r="K540" s="29"/>
      <c r="L540" s="29"/>
      <c r="M540" s="29"/>
      <c r="N540" s="98"/>
      <c r="O540" s="115"/>
      <c r="P540" s="29"/>
      <c r="Q540" s="29"/>
      <c r="R540" s="29"/>
      <c r="S540" s="98"/>
      <c r="T540" s="115"/>
      <c r="U540" s="29"/>
      <c r="V540" s="29"/>
      <c r="W540" s="29"/>
      <c r="X540" s="98"/>
    </row>
    <row r="541" spans="1:24" s="14" customFormat="1" ht="12.75" hidden="1" outlineLevel="2">
      <c r="A541" s="14" t="s">
        <v>1389</v>
      </c>
      <c r="B541" s="14" t="s">
        <v>1390</v>
      </c>
      <c r="C541" s="54" t="s">
        <v>139</v>
      </c>
      <c r="D541" s="15"/>
      <c r="E541" s="15"/>
      <c r="F541" s="15">
        <v>39265.54</v>
      </c>
      <c r="G541" s="15">
        <v>39265.54</v>
      </c>
      <c r="H541" s="90">
        <f>(+F541-G541)</f>
        <v>0</v>
      </c>
      <c r="I541" s="103">
        <f>IF(G541&lt;0,IF(H541=0,0,IF(OR(G541=0,F541=0),"N.M.",IF(ABS(H541/G541)&gt;=10,"N.M.",H541/(-G541)))),IF(H541=0,0,IF(OR(G541=0,F541=0),"N.M.",IF(ABS(H541/G541)&gt;=10,"N.M.",H541/G541))))</f>
        <v>0</v>
      </c>
      <c r="J541" s="104"/>
      <c r="K541" s="15">
        <v>471186.48</v>
      </c>
      <c r="L541" s="15">
        <v>457097.81</v>
      </c>
      <c r="M541" s="90">
        <f>(+K541-L541)</f>
        <v>14088.669999999984</v>
      </c>
      <c r="N541" s="103">
        <f>IF(L541&lt;0,IF(M541=0,0,IF(OR(L541=0,K541=0),"N.M.",IF(ABS(M541/L541)&gt;=10,"N.M.",M541/(-L541)))),IF(M541=0,0,IF(OR(L541=0,K541=0),"N.M.",IF(ABS(M541/L541)&gt;=10,"N.M.",M541/L541))))</f>
        <v>0.030822002844424008</v>
      </c>
      <c r="O541" s="104"/>
      <c r="P541" s="15">
        <v>117796.62</v>
      </c>
      <c r="Q541" s="15">
        <v>117796.62</v>
      </c>
      <c r="R541" s="90">
        <f>(+P541-Q541)</f>
        <v>0</v>
      </c>
      <c r="S541" s="103">
        <f>IF(Q541&lt;0,IF(R541=0,0,IF(OR(Q541=0,P541=0),"N.M.",IF(ABS(R541/Q541)&gt;=10,"N.M.",R541/(-Q541)))),IF(R541=0,0,IF(OR(Q541=0,P541=0),"N.M.",IF(ABS(R541/Q541)&gt;=10,"N.M.",R541/Q541))))</f>
        <v>0</v>
      </c>
      <c r="T541" s="104"/>
      <c r="U541" s="15">
        <v>471186.48</v>
      </c>
      <c r="V541" s="15">
        <v>457097.81</v>
      </c>
      <c r="W541" s="90">
        <f>(+U541-V541)</f>
        <v>14088.669999999984</v>
      </c>
      <c r="X541" s="103">
        <f>IF(V541&lt;0,IF(W541=0,0,IF(OR(V541=0,U541=0),"N.M.",IF(ABS(W541/V541)&gt;=10,"N.M.",W541/(-V541)))),IF(W541=0,0,IF(OR(V541=0,U541=0),"N.M.",IF(ABS(W541/V541)&gt;=10,"N.M.",W541/V541))))</f>
        <v>0.030822002844424008</v>
      </c>
    </row>
    <row r="542" spans="1:24" s="13" customFormat="1" ht="12.75" collapsed="1">
      <c r="A542" s="13" t="s">
        <v>231</v>
      </c>
      <c r="C542" s="56" t="s">
        <v>284</v>
      </c>
      <c r="D542" s="29"/>
      <c r="E542" s="29"/>
      <c r="F542" s="29">
        <v>39265.54</v>
      </c>
      <c r="G542" s="29">
        <v>39265.54</v>
      </c>
      <c r="H542" s="29">
        <f>(+F542-G542)</f>
        <v>0</v>
      </c>
      <c r="I542" s="98">
        <f>IF(G542&lt;0,IF(H542=0,0,IF(OR(G542=0,F542=0),"N.M.",IF(ABS(H542/G542)&gt;=10,"N.M.",H542/(-G542)))),IF(H542=0,0,IF(OR(G542=0,F542=0),"N.M.",IF(ABS(H542/G542)&gt;=10,"N.M.",H542/G542))))</f>
        <v>0</v>
      </c>
      <c r="J542" s="115"/>
      <c r="K542" s="29">
        <v>471186.48</v>
      </c>
      <c r="L542" s="29">
        <v>457097.81</v>
      </c>
      <c r="M542" s="29">
        <f>(+K542-L542)</f>
        <v>14088.669999999984</v>
      </c>
      <c r="N542" s="98">
        <f>IF(L542&lt;0,IF(M542=0,0,IF(OR(L542=0,K542=0),"N.M.",IF(ABS(M542/L542)&gt;=10,"N.M.",M542/(-L542)))),IF(M542=0,0,IF(OR(L542=0,K542=0),"N.M.",IF(ABS(M542/L542)&gt;=10,"N.M.",M542/L542))))</f>
        <v>0.030822002844424008</v>
      </c>
      <c r="O542" s="115"/>
      <c r="P542" s="29">
        <v>117796.62</v>
      </c>
      <c r="Q542" s="29">
        <v>117796.62</v>
      </c>
      <c r="R542" s="29">
        <f>(+P542-Q542)</f>
        <v>0</v>
      </c>
      <c r="S542" s="98">
        <f>IF(Q542&lt;0,IF(R542=0,0,IF(OR(Q542=0,P542=0),"N.M.",IF(ABS(R542/Q542)&gt;=10,"N.M.",R542/(-Q542)))),IF(R542=0,0,IF(OR(Q542=0,P542=0),"N.M.",IF(ABS(R542/Q542)&gt;=10,"N.M.",R542/Q542))))</f>
        <v>0</v>
      </c>
      <c r="T542" s="115"/>
      <c r="U542" s="29">
        <v>471186.48</v>
      </c>
      <c r="V542" s="29">
        <v>457097.81</v>
      </c>
      <c r="W542" s="29">
        <f>(+U542-V542)</f>
        <v>14088.669999999984</v>
      </c>
      <c r="X542" s="98">
        <f>IF(V542&lt;0,IF(W542=0,0,IF(OR(V542=0,U542=0),"N.M.",IF(ABS(W542/V542)&gt;=10,"N.M.",W542/(-V542)))),IF(W542=0,0,IF(OR(V542=0,U542=0),"N.M.",IF(ABS(W542/V542)&gt;=10,"N.M.",W542/V542))))</f>
        <v>0.030822002844424008</v>
      </c>
    </row>
    <row r="543" spans="3:24" s="13" customFormat="1" ht="0.75" customHeight="1" hidden="1" outlineLevel="1">
      <c r="C543" s="56"/>
      <c r="D543" s="29"/>
      <c r="E543" s="29"/>
      <c r="F543" s="29"/>
      <c r="G543" s="29"/>
      <c r="H543" s="29"/>
      <c r="I543" s="98"/>
      <c r="J543" s="115"/>
      <c r="K543" s="29"/>
      <c r="L543" s="29"/>
      <c r="M543" s="29"/>
      <c r="N543" s="98"/>
      <c r="O543" s="115"/>
      <c r="P543" s="29"/>
      <c r="Q543" s="29"/>
      <c r="R543" s="29"/>
      <c r="S543" s="98"/>
      <c r="T543" s="115"/>
      <c r="U543" s="29"/>
      <c r="V543" s="29"/>
      <c r="W543" s="29"/>
      <c r="X543" s="98"/>
    </row>
    <row r="544" spans="1:24" s="14" customFormat="1" ht="12.75" hidden="1" outlineLevel="2">
      <c r="A544" s="14" t="s">
        <v>1391</v>
      </c>
      <c r="B544" s="14" t="s">
        <v>1392</v>
      </c>
      <c r="C544" s="54" t="s">
        <v>140</v>
      </c>
      <c r="D544" s="15"/>
      <c r="E544" s="15"/>
      <c r="F544" s="15">
        <v>2804.05</v>
      </c>
      <c r="G544" s="15">
        <v>2804.05</v>
      </c>
      <c r="H544" s="90">
        <f>(+F544-G544)</f>
        <v>0</v>
      </c>
      <c r="I544" s="103">
        <f>IF(G544&lt;0,IF(H544=0,0,IF(OR(G544=0,F544=0),"N.M.",IF(ABS(H544/G544)&gt;=10,"N.M.",H544/(-G544)))),IF(H544=0,0,IF(OR(G544=0,F544=0),"N.M.",IF(ABS(H544/G544)&gt;=10,"N.M.",H544/G544))))</f>
        <v>0</v>
      </c>
      <c r="J544" s="104"/>
      <c r="K544" s="15">
        <v>33648.6</v>
      </c>
      <c r="L544" s="15">
        <v>33648.6</v>
      </c>
      <c r="M544" s="90">
        <f>(+K544-L544)</f>
        <v>0</v>
      </c>
      <c r="N544" s="103">
        <f>IF(L544&lt;0,IF(M544=0,0,IF(OR(L544=0,K544=0),"N.M.",IF(ABS(M544/L544)&gt;=10,"N.M.",M544/(-L544)))),IF(M544=0,0,IF(OR(L544=0,K544=0),"N.M.",IF(ABS(M544/L544)&gt;=10,"N.M.",M544/L544))))</f>
        <v>0</v>
      </c>
      <c r="O544" s="104"/>
      <c r="P544" s="15">
        <v>8412.15</v>
      </c>
      <c r="Q544" s="15">
        <v>8412.15</v>
      </c>
      <c r="R544" s="90">
        <f>(+P544-Q544)</f>
        <v>0</v>
      </c>
      <c r="S544" s="103">
        <f>IF(Q544&lt;0,IF(R544=0,0,IF(OR(Q544=0,P544=0),"N.M.",IF(ABS(R544/Q544)&gt;=10,"N.M.",R544/(-Q544)))),IF(R544=0,0,IF(OR(Q544=0,P544=0),"N.M.",IF(ABS(R544/Q544)&gt;=10,"N.M.",R544/Q544))))</f>
        <v>0</v>
      </c>
      <c r="T544" s="104"/>
      <c r="U544" s="15">
        <v>33648.6</v>
      </c>
      <c r="V544" s="15">
        <v>33648.6</v>
      </c>
      <c r="W544" s="90">
        <f>(+U544-V544)</f>
        <v>0</v>
      </c>
      <c r="X544" s="103">
        <f>IF(V544&lt;0,IF(W544=0,0,IF(OR(V544=0,U544=0),"N.M.",IF(ABS(W544/V544)&gt;=10,"N.M.",W544/(-V544)))),IF(W544=0,0,IF(OR(V544=0,U544=0),"N.M.",IF(ABS(W544/V544)&gt;=10,"N.M.",W544/V544))))</f>
        <v>0</v>
      </c>
    </row>
    <row r="545" spans="1:24" s="13" customFormat="1" ht="12.75" collapsed="1">
      <c r="A545" s="13" t="s">
        <v>232</v>
      </c>
      <c r="C545" s="56" t="s">
        <v>271</v>
      </c>
      <c r="D545" s="29"/>
      <c r="E545" s="29"/>
      <c r="F545" s="29">
        <v>2804.05</v>
      </c>
      <c r="G545" s="29">
        <v>2804.05</v>
      </c>
      <c r="H545" s="29">
        <f>(+F545-G545)</f>
        <v>0</v>
      </c>
      <c r="I545" s="98">
        <f>IF(G545&lt;0,IF(H545=0,0,IF(OR(G545=0,F545=0),"N.M.",IF(ABS(H545/G545)&gt;=10,"N.M.",H545/(-G545)))),IF(H545=0,0,IF(OR(G545=0,F545=0),"N.M.",IF(ABS(H545/G545)&gt;=10,"N.M.",H545/G545))))</f>
        <v>0</v>
      </c>
      <c r="J545" s="115"/>
      <c r="K545" s="29">
        <v>33648.6</v>
      </c>
      <c r="L545" s="29">
        <v>33648.6</v>
      </c>
      <c r="M545" s="29">
        <f>(+K545-L545)</f>
        <v>0</v>
      </c>
      <c r="N545" s="98">
        <f>IF(L545&lt;0,IF(M545=0,0,IF(OR(L545=0,K545=0),"N.M.",IF(ABS(M545/L545)&gt;=10,"N.M.",M545/(-L545)))),IF(M545=0,0,IF(OR(L545=0,K545=0),"N.M.",IF(ABS(M545/L545)&gt;=10,"N.M.",M545/L545))))</f>
        <v>0</v>
      </c>
      <c r="O545" s="115"/>
      <c r="P545" s="29">
        <v>8412.15</v>
      </c>
      <c r="Q545" s="29">
        <v>8412.15</v>
      </c>
      <c r="R545" s="29">
        <f>(+P545-Q545)</f>
        <v>0</v>
      </c>
      <c r="S545" s="98">
        <f>IF(Q545&lt;0,IF(R545=0,0,IF(OR(Q545=0,P545=0),"N.M.",IF(ABS(R545/Q545)&gt;=10,"N.M.",R545/(-Q545)))),IF(R545=0,0,IF(OR(Q545=0,P545=0),"N.M.",IF(ABS(R545/Q545)&gt;=10,"N.M.",R545/Q545))))</f>
        <v>0</v>
      </c>
      <c r="T545" s="115"/>
      <c r="U545" s="29">
        <v>33648.6</v>
      </c>
      <c r="V545" s="29">
        <v>33648.6</v>
      </c>
      <c r="W545" s="29">
        <f>(+U545-V545)</f>
        <v>0</v>
      </c>
      <c r="X545" s="98">
        <f>IF(V545&lt;0,IF(W545=0,0,IF(OR(V545=0,U545=0),"N.M.",IF(ABS(W545/V545)&gt;=10,"N.M.",W545/(-V545)))),IF(W545=0,0,IF(OR(V545=0,U545=0),"N.M.",IF(ABS(W545/V545)&gt;=10,"N.M.",W545/V545))))</f>
        <v>0</v>
      </c>
    </row>
    <row r="546" spans="3:24" s="13" customFormat="1" ht="0.75" customHeight="1" hidden="1" outlineLevel="1">
      <c r="C546" s="56"/>
      <c r="D546" s="29"/>
      <c r="E546" s="29"/>
      <c r="F546" s="29"/>
      <c r="G546" s="29"/>
      <c r="H546" s="29"/>
      <c r="I546" s="98"/>
      <c r="J546" s="115"/>
      <c r="K546" s="29"/>
      <c r="L546" s="29"/>
      <c r="M546" s="29"/>
      <c r="N546" s="98"/>
      <c r="O546" s="115"/>
      <c r="P546" s="29"/>
      <c r="Q546" s="29"/>
      <c r="R546" s="29"/>
      <c r="S546" s="98"/>
      <c r="T546" s="115"/>
      <c r="U546" s="29"/>
      <c r="V546" s="29"/>
      <c r="W546" s="29"/>
      <c r="X546" s="98"/>
    </row>
    <row r="547" spans="1:24" s="13" customFormat="1" ht="12.75" collapsed="1">
      <c r="A547" s="13" t="s">
        <v>233</v>
      </c>
      <c r="C547" s="56" t="s">
        <v>272</v>
      </c>
      <c r="D547" s="29"/>
      <c r="E547" s="29"/>
      <c r="F547" s="29">
        <v>0</v>
      </c>
      <c r="G547" s="29">
        <v>0</v>
      </c>
      <c r="H547" s="29">
        <f>(+F547-G547)</f>
        <v>0</v>
      </c>
      <c r="I547" s="98">
        <f>IF(G547&lt;0,IF(H547=0,0,IF(OR(G547=0,F547=0),"N.M.",IF(ABS(H547/G547)&gt;=10,"N.M.",H547/(-G547)))),IF(H547=0,0,IF(OR(G547=0,F547=0),"N.M.",IF(ABS(H547/G547)&gt;=10,"N.M.",H547/G547))))</f>
        <v>0</v>
      </c>
      <c r="J547" s="115"/>
      <c r="K547" s="29">
        <v>0</v>
      </c>
      <c r="L547" s="29">
        <v>0</v>
      </c>
      <c r="M547" s="29">
        <f>(+K547-L547)</f>
        <v>0</v>
      </c>
      <c r="N547" s="98">
        <f>IF(L547&lt;0,IF(M547=0,0,IF(OR(L547=0,K547=0),"N.M.",IF(ABS(M547/L547)&gt;=10,"N.M.",M547/(-L547)))),IF(M547=0,0,IF(OR(L547=0,K547=0),"N.M.",IF(ABS(M547/L547)&gt;=10,"N.M.",M547/L547))))</f>
        <v>0</v>
      </c>
      <c r="O547" s="115"/>
      <c r="P547" s="29">
        <v>0</v>
      </c>
      <c r="Q547" s="29">
        <v>0</v>
      </c>
      <c r="R547" s="29">
        <f>(+P547-Q547)</f>
        <v>0</v>
      </c>
      <c r="S547" s="98">
        <f>IF(Q547&lt;0,IF(R547=0,0,IF(OR(Q547=0,P547=0),"N.M.",IF(ABS(R547/Q547)&gt;=10,"N.M.",R547/(-Q547)))),IF(R547=0,0,IF(OR(Q547=0,P547=0),"N.M.",IF(ABS(R547/Q547)&gt;=10,"N.M.",R547/Q547))))</f>
        <v>0</v>
      </c>
      <c r="T547" s="115"/>
      <c r="U547" s="29">
        <v>0</v>
      </c>
      <c r="V547" s="29">
        <v>0</v>
      </c>
      <c r="W547" s="29">
        <f>(+U547-V547)</f>
        <v>0</v>
      </c>
      <c r="X547" s="98">
        <f>IF(V547&lt;0,IF(W547=0,0,IF(OR(V547=0,U547=0),"N.M.",IF(ABS(W547/V547)&gt;=10,"N.M.",W547/(-V547)))),IF(W547=0,0,IF(OR(V547=0,U547=0),"N.M.",IF(ABS(W547/V547)&gt;=10,"N.M.",W547/V547))))</f>
        <v>0</v>
      </c>
    </row>
    <row r="548" spans="3:24" s="13" customFormat="1" ht="0.75" customHeight="1" hidden="1" outlineLevel="1">
      <c r="C548" s="56"/>
      <c r="D548" s="29"/>
      <c r="E548" s="29"/>
      <c r="F548" s="29"/>
      <c r="G548" s="29"/>
      <c r="H548" s="29"/>
      <c r="I548" s="98"/>
      <c r="J548" s="115"/>
      <c r="K548" s="29"/>
      <c r="L548" s="29"/>
      <c r="M548" s="29"/>
      <c r="N548" s="98"/>
      <c r="O548" s="115"/>
      <c r="P548" s="29"/>
      <c r="Q548" s="29"/>
      <c r="R548" s="29"/>
      <c r="S548" s="98"/>
      <c r="T548" s="115"/>
      <c r="U548" s="29"/>
      <c r="V548" s="29"/>
      <c r="W548" s="29"/>
      <c r="X548" s="98"/>
    </row>
    <row r="549" spans="1:24" s="14" customFormat="1" ht="12.75" hidden="1" outlineLevel="2">
      <c r="A549" s="14" t="s">
        <v>1393</v>
      </c>
      <c r="B549" s="14" t="s">
        <v>1394</v>
      </c>
      <c r="C549" s="54" t="s">
        <v>141</v>
      </c>
      <c r="D549" s="15"/>
      <c r="E549" s="15"/>
      <c r="F549" s="15">
        <v>8147.04</v>
      </c>
      <c r="G549" s="15">
        <v>1027495.85</v>
      </c>
      <c r="H549" s="90">
        <f aca="true" t="shared" si="204" ref="H549:H554">(+F549-G549)</f>
        <v>-1019348.8099999999</v>
      </c>
      <c r="I549" s="103">
        <f aca="true" t="shared" si="205" ref="I549:I554">IF(G549&lt;0,IF(H549=0,0,IF(OR(G549=0,F549=0),"N.M.",IF(ABS(H549/G549)&gt;=10,"N.M.",H549/(-G549)))),IF(H549=0,0,IF(OR(G549=0,F549=0),"N.M.",IF(ABS(H549/G549)&gt;=10,"N.M.",H549/G549))))</f>
        <v>-0.9920709752744986</v>
      </c>
      <c r="J549" s="104"/>
      <c r="K549" s="15">
        <v>26791.670000000002</v>
      </c>
      <c r="L549" s="15">
        <v>1180970.97</v>
      </c>
      <c r="M549" s="90">
        <f aca="true" t="shared" si="206" ref="M549:M554">(+K549-L549)</f>
        <v>-1154179.3</v>
      </c>
      <c r="N549" s="103">
        <f aca="true" t="shared" si="207" ref="N549:N554">IF(L549&lt;0,IF(M549=0,0,IF(OR(L549=0,K549=0),"N.M.",IF(ABS(M549/L549)&gt;=10,"N.M.",M549/(-L549)))),IF(M549=0,0,IF(OR(L549=0,K549=0),"N.M.",IF(ABS(M549/L549)&gt;=10,"N.M.",M549/L549))))</f>
        <v>-0.977313862338208</v>
      </c>
      <c r="O549" s="104"/>
      <c r="P549" s="15">
        <v>10400.52</v>
      </c>
      <c r="Q549" s="15">
        <v>933915.01</v>
      </c>
      <c r="R549" s="90">
        <f aca="true" t="shared" si="208" ref="R549:R554">(+P549-Q549)</f>
        <v>-923514.49</v>
      </c>
      <c r="S549" s="103">
        <f aca="true" t="shared" si="209" ref="S549:S554">IF(Q549&lt;0,IF(R549=0,0,IF(OR(Q549=0,P549=0),"N.M.",IF(ABS(R549/Q549)&gt;=10,"N.M.",R549/(-Q549)))),IF(R549=0,0,IF(OR(Q549=0,P549=0),"N.M.",IF(ABS(R549/Q549)&gt;=10,"N.M.",R549/Q549))))</f>
        <v>-0.9888635262431428</v>
      </c>
      <c r="T549" s="104"/>
      <c r="U549" s="15">
        <v>26791.670000000002</v>
      </c>
      <c r="V549" s="15">
        <v>1180970.97</v>
      </c>
      <c r="W549" s="90">
        <f aca="true" t="shared" si="210" ref="W549:W554">(+U549-V549)</f>
        <v>-1154179.3</v>
      </c>
      <c r="X549" s="103">
        <f aca="true" t="shared" si="211" ref="X549:X554">IF(V549&lt;0,IF(W549=0,0,IF(OR(V549=0,U549=0),"N.M.",IF(ABS(W549/V549)&gt;=10,"N.M.",W549/(-V549)))),IF(W549=0,0,IF(OR(V549=0,U549=0),"N.M.",IF(ABS(W549/V549)&gt;=10,"N.M.",W549/V549))))</f>
        <v>-0.977313862338208</v>
      </c>
    </row>
    <row r="550" spans="1:24" s="14" customFormat="1" ht="12.75" hidden="1" outlineLevel="2">
      <c r="A550" s="14" t="s">
        <v>1395</v>
      </c>
      <c r="B550" s="14" t="s">
        <v>1396</v>
      </c>
      <c r="C550" s="54" t="s">
        <v>142</v>
      </c>
      <c r="D550" s="15"/>
      <c r="E550" s="15"/>
      <c r="F550" s="15">
        <v>98586.52</v>
      </c>
      <c r="G550" s="15">
        <v>91222.03</v>
      </c>
      <c r="H550" s="90">
        <f t="shared" si="204"/>
        <v>7364.490000000005</v>
      </c>
      <c r="I550" s="103">
        <f t="shared" si="205"/>
        <v>0.08073148558522547</v>
      </c>
      <c r="J550" s="104"/>
      <c r="K550" s="15">
        <v>1115253.38</v>
      </c>
      <c r="L550" s="15">
        <v>1003483.03</v>
      </c>
      <c r="M550" s="90">
        <f t="shared" si="206"/>
        <v>111770.34999999986</v>
      </c>
      <c r="N550" s="103">
        <f t="shared" si="207"/>
        <v>0.11138240175322134</v>
      </c>
      <c r="O550" s="104"/>
      <c r="P550" s="15">
        <v>289089.17</v>
      </c>
      <c r="Q550" s="15">
        <v>266644.9</v>
      </c>
      <c r="R550" s="90">
        <f t="shared" si="208"/>
        <v>22444.26999999996</v>
      </c>
      <c r="S550" s="103">
        <f t="shared" si="209"/>
        <v>0.08417288311158383</v>
      </c>
      <c r="T550" s="104"/>
      <c r="U550" s="15">
        <v>1115253.38</v>
      </c>
      <c r="V550" s="15">
        <v>1003483.03</v>
      </c>
      <c r="W550" s="90">
        <f t="shared" si="210"/>
        <v>111770.34999999986</v>
      </c>
      <c r="X550" s="103">
        <f t="shared" si="211"/>
        <v>0.11138240175322134</v>
      </c>
    </row>
    <row r="551" spans="1:24" s="14" customFormat="1" ht="12.75" hidden="1" outlineLevel="2">
      <c r="A551" s="14" t="s">
        <v>1397</v>
      </c>
      <c r="B551" s="14" t="s">
        <v>1398</v>
      </c>
      <c r="C551" s="54" t="s">
        <v>143</v>
      </c>
      <c r="D551" s="15"/>
      <c r="E551" s="15"/>
      <c r="F551" s="15">
        <v>-230</v>
      </c>
      <c r="G551" s="15">
        <v>0</v>
      </c>
      <c r="H551" s="90">
        <f t="shared" si="204"/>
        <v>-230</v>
      </c>
      <c r="I551" s="103" t="str">
        <f t="shared" si="205"/>
        <v>N.M.</v>
      </c>
      <c r="J551" s="104"/>
      <c r="K551" s="15">
        <v>364024</v>
      </c>
      <c r="L551" s="15">
        <v>0</v>
      </c>
      <c r="M551" s="90">
        <f t="shared" si="206"/>
        <v>364024</v>
      </c>
      <c r="N551" s="103" t="str">
        <f t="shared" si="207"/>
        <v>N.M.</v>
      </c>
      <c r="O551" s="104"/>
      <c r="P551" s="15">
        <v>80922</v>
      </c>
      <c r="Q551" s="15">
        <v>0</v>
      </c>
      <c r="R551" s="90">
        <f t="shared" si="208"/>
        <v>80922</v>
      </c>
      <c r="S551" s="103" t="str">
        <f t="shared" si="209"/>
        <v>N.M.</v>
      </c>
      <c r="T551" s="104"/>
      <c r="U551" s="15">
        <v>364024</v>
      </c>
      <c r="V551" s="15">
        <v>0</v>
      </c>
      <c r="W551" s="90">
        <f t="shared" si="210"/>
        <v>364024</v>
      </c>
      <c r="X551" s="103" t="str">
        <f t="shared" si="211"/>
        <v>N.M.</v>
      </c>
    </row>
    <row r="552" spans="1:24" s="14" customFormat="1" ht="12.75" hidden="1" outlineLevel="2">
      <c r="A552" s="14" t="s">
        <v>1399</v>
      </c>
      <c r="B552" s="14" t="s">
        <v>1400</v>
      </c>
      <c r="C552" s="54" t="s">
        <v>144</v>
      </c>
      <c r="D552" s="15"/>
      <c r="E552" s="15"/>
      <c r="F552" s="15">
        <v>0</v>
      </c>
      <c r="G552" s="15">
        <v>0</v>
      </c>
      <c r="H552" s="90">
        <f t="shared" si="204"/>
        <v>0</v>
      </c>
      <c r="I552" s="103">
        <f t="shared" si="205"/>
        <v>0</v>
      </c>
      <c r="J552" s="104"/>
      <c r="K552" s="15">
        <v>-245618</v>
      </c>
      <c r="L552" s="15">
        <v>0</v>
      </c>
      <c r="M552" s="90">
        <f t="shared" si="206"/>
        <v>-245618</v>
      </c>
      <c r="N552" s="103" t="str">
        <f t="shared" si="207"/>
        <v>N.M.</v>
      </c>
      <c r="O552" s="104"/>
      <c r="P552" s="15">
        <v>-313776</v>
      </c>
      <c r="Q552" s="15">
        <v>0</v>
      </c>
      <c r="R552" s="90">
        <f t="shared" si="208"/>
        <v>-313776</v>
      </c>
      <c r="S552" s="103" t="str">
        <f t="shared" si="209"/>
        <v>N.M.</v>
      </c>
      <c r="T552" s="104"/>
      <c r="U552" s="15">
        <v>-245618</v>
      </c>
      <c r="V552" s="15">
        <v>0</v>
      </c>
      <c r="W552" s="90">
        <f t="shared" si="210"/>
        <v>-245618</v>
      </c>
      <c r="X552" s="103" t="str">
        <f t="shared" si="211"/>
        <v>N.M.</v>
      </c>
    </row>
    <row r="553" spans="1:24" s="13" customFormat="1" ht="12.75" collapsed="1">
      <c r="A553" s="13" t="s">
        <v>234</v>
      </c>
      <c r="C553" s="56" t="s">
        <v>273</v>
      </c>
      <c r="D553" s="29"/>
      <c r="E553" s="29"/>
      <c r="F553" s="129">
        <v>106503.56</v>
      </c>
      <c r="G553" s="129">
        <v>1118717.88</v>
      </c>
      <c r="H553" s="129">
        <f t="shared" si="204"/>
        <v>-1012214.3199999998</v>
      </c>
      <c r="I553" s="99">
        <f t="shared" si="205"/>
        <v>-0.9047985538588156</v>
      </c>
      <c r="J553" s="115"/>
      <c r="K553" s="129">
        <v>1260451.0499999998</v>
      </c>
      <c r="L553" s="129">
        <v>2184454</v>
      </c>
      <c r="M553" s="129">
        <f t="shared" si="206"/>
        <v>-924002.9500000002</v>
      </c>
      <c r="N553" s="99">
        <f t="shared" si="207"/>
        <v>-0.4229903444979845</v>
      </c>
      <c r="O553" s="115"/>
      <c r="P553" s="129">
        <v>66635.69</v>
      </c>
      <c r="Q553" s="129">
        <v>1200559.9100000001</v>
      </c>
      <c r="R553" s="129">
        <f t="shared" si="208"/>
        <v>-1133924.2200000002</v>
      </c>
      <c r="S553" s="99">
        <f t="shared" si="209"/>
        <v>-0.9444961559644284</v>
      </c>
      <c r="T553" s="115"/>
      <c r="U553" s="129">
        <v>1260451.0499999998</v>
      </c>
      <c r="V553" s="129">
        <v>2184454</v>
      </c>
      <c r="W553" s="129">
        <f t="shared" si="210"/>
        <v>-924002.9500000002</v>
      </c>
      <c r="X553" s="99">
        <f t="shared" si="211"/>
        <v>-0.4229903444979845</v>
      </c>
    </row>
    <row r="554" spans="1:24" s="1" customFormat="1" ht="12.75">
      <c r="A554" s="32" t="s">
        <v>235</v>
      </c>
      <c r="C554" s="52" t="s">
        <v>280</v>
      </c>
      <c r="D554" s="29"/>
      <c r="E554" s="29"/>
      <c r="F554" s="29">
        <v>3082154.06</v>
      </c>
      <c r="G554" s="29">
        <v>4116115.2699999996</v>
      </c>
      <c r="H554" s="29">
        <f t="shared" si="204"/>
        <v>-1033961.2099999995</v>
      </c>
      <c r="I554" s="98">
        <f t="shared" si="205"/>
        <v>-0.2511983125292795</v>
      </c>
      <c r="J554" s="115"/>
      <c r="K554" s="29">
        <v>37036788.879999995</v>
      </c>
      <c r="L554" s="29">
        <v>34206747.1</v>
      </c>
      <c r="M554" s="29">
        <f t="shared" si="206"/>
        <v>2830041.7799999937</v>
      </c>
      <c r="N554" s="98">
        <f t="shared" si="207"/>
        <v>0.08273343769656465</v>
      </c>
      <c r="O554" s="115"/>
      <c r="P554" s="29">
        <v>8999585.6</v>
      </c>
      <c r="Q554" s="29">
        <v>10147188.02</v>
      </c>
      <c r="R554" s="29">
        <f t="shared" si="208"/>
        <v>-1147602.42</v>
      </c>
      <c r="S554" s="98">
        <f t="shared" si="209"/>
        <v>-0.11309561010775476</v>
      </c>
      <c r="T554" s="115"/>
      <c r="U554" s="29">
        <v>37036788.879999995</v>
      </c>
      <c r="V554" s="29">
        <v>34206747.1</v>
      </c>
      <c r="W554" s="29">
        <f t="shared" si="210"/>
        <v>2830041.7799999937</v>
      </c>
      <c r="X554" s="98">
        <f t="shared" si="211"/>
        <v>0.08273343769656465</v>
      </c>
    </row>
    <row r="555" spans="1:24" s="1" customFormat="1" ht="0.75" customHeight="1" hidden="1" outlineLevel="1">
      <c r="A555" s="32"/>
      <c r="C555" s="52"/>
      <c r="D555" s="29"/>
      <c r="E555" s="29"/>
      <c r="F555" s="29"/>
      <c r="G555" s="29"/>
      <c r="H555" s="29"/>
      <c r="I555" s="98"/>
      <c r="J555" s="115"/>
      <c r="K555" s="29"/>
      <c r="L555" s="29"/>
      <c r="M555" s="29"/>
      <c r="N555" s="98"/>
      <c r="O555" s="115"/>
      <c r="P555" s="29"/>
      <c r="Q555" s="29"/>
      <c r="R555" s="29"/>
      <c r="S555" s="98"/>
      <c r="T555" s="115"/>
      <c r="U555" s="29"/>
      <c r="V555" s="29"/>
      <c r="W555" s="29"/>
      <c r="X555" s="98"/>
    </row>
    <row r="556" spans="1:24" s="14" customFormat="1" ht="12.75" hidden="1" outlineLevel="2">
      <c r="A556" s="14" t="s">
        <v>1401</v>
      </c>
      <c r="B556" s="14" t="s">
        <v>1402</v>
      </c>
      <c r="C556" s="54" t="s">
        <v>145</v>
      </c>
      <c r="D556" s="15"/>
      <c r="E556" s="15"/>
      <c r="F556" s="15">
        <v>-63075.18</v>
      </c>
      <c r="G556" s="15">
        <v>-59160.53</v>
      </c>
      <c r="H556" s="90">
        <f>(+F556-G556)</f>
        <v>-3914.6500000000015</v>
      </c>
      <c r="I556" s="103">
        <f>IF(G556&lt;0,IF(H556=0,0,IF(OR(G556=0,F556=0),"N.M.",IF(ABS(H556/G556)&gt;=10,"N.M.",H556/(-G556)))),IF(H556=0,0,IF(OR(G556=0,F556=0),"N.M.",IF(ABS(H556/G556)&gt;=10,"N.M.",H556/G556))))</f>
        <v>-0.06616996162813284</v>
      </c>
      <c r="J556" s="104"/>
      <c r="K556" s="15">
        <v>-594242.22</v>
      </c>
      <c r="L556" s="15">
        <v>-394309.98</v>
      </c>
      <c r="M556" s="90">
        <f>(+K556-L556)</f>
        <v>-199932.24</v>
      </c>
      <c r="N556" s="103">
        <f>IF(L556&lt;0,IF(M556=0,0,IF(OR(L556=0,K556=0),"N.M.",IF(ABS(M556/L556)&gt;=10,"N.M.",M556/(-L556)))),IF(M556=0,0,IF(OR(L556=0,K556=0),"N.M.",IF(ABS(M556/L556)&gt;=10,"N.M.",M556/L556))))</f>
        <v>-0.5070433165298023</v>
      </c>
      <c r="O556" s="104"/>
      <c r="P556" s="15">
        <v>-168414.35</v>
      </c>
      <c r="Q556" s="15">
        <v>-176694.17</v>
      </c>
      <c r="R556" s="90">
        <f>(+P556-Q556)</f>
        <v>8279.820000000007</v>
      </c>
      <c r="S556" s="103">
        <f>IF(Q556&lt;0,IF(R556=0,0,IF(OR(Q556=0,P556=0),"N.M.",IF(ABS(R556/Q556)&gt;=10,"N.M.",R556/(-Q556)))),IF(R556=0,0,IF(OR(Q556=0,P556=0),"N.M.",IF(ABS(R556/Q556)&gt;=10,"N.M.",R556/Q556))))</f>
        <v>0.04685961059156624</v>
      </c>
      <c r="T556" s="104"/>
      <c r="U556" s="15">
        <v>-594242.22</v>
      </c>
      <c r="V556" s="15">
        <v>-394309.98</v>
      </c>
      <c r="W556" s="90">
        <f>(+U556-V556)</f>
        <v>-199932.24</v>
      </c>
      <c r="X556" s="103">
        <f>IF(V556&lt;0,IF(W556=0,0,IF(OR(V556=0,U556=0),"N.M.",IF(ABS(W556/V556)&gt;=10,"N.M.",W556/(-V556)))),IF(W556=0,0,IF(OR(V556=0,U556=0),"N.M.",IF(ABS(W556/V556)&gt;=10,"N.M.",W556/V556))))</f>
        <v>-0.5070433165298023</v>
      </c>
    </row>
    <row r="557" spans="1:24" s="1" customFormat="1" ht="12.75" collapsed="1">
      <c r="A557" s="1" t="s">
        <v>236</v>
      </c>
      <c r="C557" s="52" t="s">
        <v>281</v>
      </c>
      <c r="D557" s="35"/>
      <c r="E557" s="35"/>
      <c r="F557" s="128">
        <v>-63075.18</v>
      </c>
      <c r="G557" s="128">
        <v>-59160.53</v>
      </c>
      <c r="H557" s="128">
        <f>(+F557-G557)</f>
        <v>-3914.6500000000015</v>
      </c>
      <c r="I557" s="96">
        <f>IF(G557&lt;0,IF(H557=0,0,IF(OR(G557=0,F557=0),"N.M.",IF(ABS(H557/G557)&gt;=10,"N.M.",H557/(-G557)))),IF(H557=0,0,IF(OR(G557=0,F557=0),"N.M.",IF(ABS(H557/G557)&gt;=10,"N.M.",H557/G557))))</f>
        <v>-0.06616996162813284</v>
      </c>
      <c r="J557" s="115"/>
      <c r="K557" s="128">
        <v>-594242.22</v>
      </c>
      <c r="L557" s="128">
        <v>-394309.98</v>
      </c>
      <c r="M557" s="128">
        <f>(+K557-L557)</f>
        <v>-199932.24</v>
      </c>
      <c r="N557" s="96">
        <f>IF(L557&lt;0,IF(M557=0,0,IF(OR(L557=0,K557=0),"N.M.",IF(ABS(M557/L557)&gt;=10,"N.M.",M557/(-L557)))),IF(M557=0,0,IF(OR(L557=0,K557=0),"N.M.",IF(ABS(M557/L557)&gt;=10,"N.M.",M557/L557))))</f>
        <v>-0.5070433165298023</v>
      </c>
      <c r="O557" s="115"/>
      <c r="P557" s="128">
        <v>-168414.35</v>
      </c>
      <c r="Q557" s="128">
        <v>-176694.17</v>
      </c>
      <c r="R557" s="128">
        <f>(+P557-Q557)</f>
        <v>8279.820000000007</v>
      </c>
      <c r="S557" s="96">
        <f>IF(Q557&lt;0,IF(R557=0,0,IF(OR(Q557=0,P557=0),"N.M.",IF(ABS(R557/Q557)&gt;=10,"N.M.",R557/(-Q557)))),IF(R557=0,0,IF(OR(Q557=0,P557=0),"N.M.",IF(ABS(R557/Q557)&gt;=10,"N.M.",R557/Q557))))</f>
        <v>0.04685961059156624</v>
      </c>
      <c r="T557" s="115"/>
      <c r="U557" s="128">
        <v>-594242.22</v>
      </c>
      <c r="V557" s="128">
        <v>-394309.98</v>
      </c>
      <c r="W557" s="128">
        <f>(+U557-V557)</f>
        <v>-199932.24</v>
      </c>
      <c r="X557" s="96">
        <f>IF(V557&lt;0,IF(W557=0,0,IF(OR(V557=0,U557=0),"N.M.",IF(ABS(W557/V557)&gt;=10,"N.M.",W557/(-V557)))),IF(W557=0,0,IF(OR(V557=0,U557=0),"N.M.",IF(ABS(W557/V557)&gt;=10,"N.M.",W557/V557))))</f>
        <v>-0.5070433165298023</v>
      </c>
    </row>
    <row r="558" spans="1:24" s="1" customFormat="1" ht="12.75">
      <c r="A558" s="32" t="s">
        <v>237</v>
      </c>
      <c r="C558" s="51" t="s">
        <v>282</v>
      </c>
      <c r="D558" s="29"/>
      <c r="E558" s="29"/>
      <c r="F558" s="29">
        <v>3019078.88</v>
      </c>
      <c r="G558" s="29">
        <v>4056954.7399999998</v>
      </c>
      <c r="H558" s="29">
        <f>(+F558-G558)</f>
        <v>-1037875.8599999999</v>
      </c>
      <c r="I558" s="98">
        <f>IF(G558&lt;0,IF(H558=0,0,IF(OR(G558=0,F558=0),"N.M.",IF(ABS(H558/G558)&gt;=10,"N.M.",H558/(-G558)))),IF(H558=0,0,IF(OR(G558=0,F558=0),"N.M.",IF(ABS(H558/G558)&gt;=10,"N.M.",H558/G558))))</f>
        <v>-0.2558263344096365</v>
      </c>
      <c r="J558" s="115"/>
      <c r="K558" s="29">
        <v>36442546.66</v>
      </c>
      <c r="L558" s="29">
        <v>33812437.120000005</v>
      </c>
      <c r="M558" s="29">
        <f>(+K558-L558)</f>
        <v>2630109.5399999917</v>
      </c>
      <c r="N558" s="98">
        <f>IF(L558&lt;0,IF(M558=0,0,IF(OR(L558=0,K558=0),"N.M.",IF(ABS(M558/L558)&gt;=10,"N.M.",M558/(-L558)))),IF(M558=0,0,IF(OR(L558=0,K558=0),"N.M.",IF(ABS(M558/L558)&gt;=10,"N.M.",M558/L558))))</f>
        <v>0.07778526968244728</v>
      </c>
      <c r="O558" s="115"/>
      <c r="P558" s="29">
        <v>8831171.25</v>
      </c>
      <c r="Q558" s="29">
        <v>9970493.85</v>
      </c>
      <c r="R558" s="29">
        <f>(+P558-Q558)</f>
        <v>-1139322.5999999996</v>
      </c>
      <c r="S558" s="98">
        <f>IF(Q558&lt;0,IF(R558=0,0,IF(OR(Q558=0,P558=0),"N.M.",IF(ABS(R558/Q558)&gt;=10,"N.M.",R558/(-Q558)))),IF(R558=0,0,IF(OR(Q558=0,P558=0),"N.M.",IF(ABS(R558/Q558)&gt;=10,"N.M.",R558/Q558))))</f>
        <v>-0.11426942507968145</v>
      </c>
      <c r="T558" s="115"/>
      <c r="U558" s="29">
        <v>36442546.66</v>
      </c>
      <c r="V558" s="29">
        <v>33812437.120000005</v>
      </c>
      <c r="W558" s="29">
        <f>(+U558-V558)</f>
        <v>2630109.5399999917</v>
      </c>
      <c r="X558" s="98">
        <f>IF(V558&lt;0,IF(W558=0,0,IF(OR(V558=0,U558=0),"N.M.",IF(ABS(W558/V558)&gt;=10,"N.M.",W558/(-V558)))),IF(W558=0,0,IF(OR(V558=0,U558=0),"N.M.",IF(ABS(W558/V558)&gt;=10,"N.M.",W558/V558))))</f>
        <v>0.07778526968244728</v>
      </c>
    </row>
    <row r="559" spans="3:24" s="1" customFormat="1" ht="5.25" customHeight="1">
      <c r="C559" s="57"/>
      <c r="D559" s="35"/>
      <c r="E559" s="35"/>
      <c r="F559" s="130" t="str">
        <f>IF(ABS(F533+F536+F539+F542+F545+F547+F553+F554+F557-F554-F558)&gt;$C$569,$C$570," ")</f>
        <v> </v>
      </c>
      <c r="G559" s="130" t="str">
        <f>IF(ABS(G533+G536+G539+G542+G545+G547+G553+G554+G557-G554-G558)&gt;$C$569,$C$570," ")</f>
        <v> </v>
      </c>
      <c r="H559" s="130" t="str">
        <f>IF(ABS(H533+H536+H539+H542+H545+H547+H553+H554+H557-H554-H558)&gt;$C$569,$C$570," ")</f>
        <v> </v>
      </c>
      <c r="I559" s="101"/>
      <c r="J559" s="106"/>
      <c r="K559" s="130" t="str">
        <f>IF(ABS(K533+K536+K539+K542+K545+K547+K553+K554+K557-K554-K558)&gt;$C$569,$C$570," ")</f>
        <v> </v>
      </c>
      <c r="L559" s="130" t="str">
        <f>IF(ABS(L533+L536+L539+L542+L545+L547+L553+L554+L557-L554-L558)&gt;$C$569,$C$570," ")</f>
        <v> </v>
      </c>
      <c r="M559" s="130" t="str">
        <f>IF(ABS(M533+M536+M539+M542+M545+M547+M553+M554+M557-M554-M558)&gt;$C$569,$C$570," ")</f>
        <v> </v>
      </c>
      <c r="N559" s="101"/>
      <c r="O559" s="106"/>
      <c r="P559" s="130" t="str">
        <f>IF(ABS(P533+P536+P539+P542+P545+P547+P553+P554+P557-P554-P558)&gt;$C$569,$C$570," ")</f>
        <v> </v>
      </c>
      <c r="Q559" s="130" t="str">
        <f>IF(ABS(Q533+Q536+Q539+Q542+Q545+Q547+Q553+Q554+Q557-Q554-Q558)&gt;$C$569,$C$570," ")</f>
        <v> </v>
      </c>
      <c r="R559" s="130" t="str">
        <f>IF(ABS(R533+R536+R539+R542+R545+R547+R553+R554+R557-R554-R558)&gt;$C$569,$C$570," ")</f>
        <v> </v>
      </c>
      <c r="S559" s="101"/>
      <c r="T559" s="106"/>
      <c r="U559" s="130" t="str">
        <f>IF(ABS(U533+U536+U539+U542+U545+U547+U553+U554+U557-U554-U558)&gt;$C$569,$C$570," ")</f>
        <v> </v>
      </c>
      <c r="V559" s="130" t="str">
        <f>IF(ABS(V533+V536+V539+V542+V545+V547+V553+V554+V557-V554-V558)&gt;$C$569,$C$570," ")</f>
        <v> </v>
      </c>
      <c r="W559" s="130" t="str">
        <f>IF(ABS(W533+W536+W539+W542+W545+W547+W553+W554+W557-W554-W558)&gt;$C$569,$C$570," ")</f>
        <v> </v>
      </c>
      <c r="X559" s="101"/>
    </row>
    <row r="560" spans="1:24" s="1" customFormat="1" ht="12.75">
      <c r="A560" s="32" t="s">
        <v>238</v>
      </c>
      <c r="C560" s="51" t="s">
        <v>283</v>
      </c>
      <c r="D560" s="35"/>
      <c r="E560" s="35"/>
      <c r="F560" s="29">
        <v>0</v>
      </c>
      <c r="G560" s="29">
        <v>0</v>
      </c>
      <c r="H560" s="29">
        <f>(+F560-G560)</f>
        <v>0</v>
      </c>
      <c r="I560" s="98">
        <f>IF(G560&lt;0,IF(H560=0,0,IF(OR(G560=0,F560=0),"N.M.",IF(ABS(H560/G560)&gt;=10,"N.M.",H560/(-G560)))),IF(H560=0,0,IF(OR(G560=0,F560=0),"N.M.",IF(ABS(H560/G560)&gt;=10,"N.M.",H560/G560))))</f>
        <v>0</v>
      </c>
      <c r="J560" s="115"/>
      <c r="K560" s="29">
        <v>0</v>
      </c>
      <c r="L560" s="29">
        <v>0</v>
      </c>
      <c r="M560" s="29">
        <f>(+K560-L560)</f>
        <v>0</v>
      </c>
      <c r="N560" s="98">
        <f>IF(L560&lt;0,IF(M560=0,0,IF(OR(L560=0,K560=0),"N.M.",IF(ABS(M560/L560)&gt;=10,"N.M.",M560/(-L560)))),IF(M560=0,0,IF(OR(L560=0,K560=0),"N.M.",IF(ABS(M560/L560)&gt;=10,"N.M.",M560/L560))))</f>
        <v>0</v>
      </c>
      <c r="O560" s="115"/>
      <c r="P560" s="29">
        <v>0</v>
      </c>
      <c r="Q560" s="29">
        <v>0</v>
      </c>
      <c r="R560" s="29">
        <f>(+P560-Q560)</f>
        <v>0</v>
      </c>
      <c r="S560" s="98">
        <f>IF(Q560&lt;0,IF(R560=0,0,IF(OR(Q560=0,P560=0),"N.M.",IF(ABS(R560/Q560)&gt;=10,"N.M.",R560/(-Q560)))),IF(R560=0,0,IF(OR(Q560=0,P560=0),"N.M.",IF(ABS(R560/Q560)&gt;=10,"N.M.",R560/Q560))))</f>
        <v>0</v>
      </c>
      <c r="T560" s="115"/>
      <c r="U560" s="29">
        <v>0</v>
      </c>
      <c r="V560" s="29">
        <v>0</v>
      </c>
      <c r="W560" s="29">
        <f>(+U560-V560)</f>
        <v>0</v>
      </c>
      <c r="X560" s="98">
        <f>IF(V560&lt;0,IF(W560=0,0,IF(OR(V560=0,U560=0),"N.M.",IF(ABS(W560/V560)&gt;=10,"N.M.",W560/(-V560)))),IF(W560=0,0,IF(OR(V560=0,U560=0),"N.M.",IF(ABS(W560/V560)&gt;=10,"N.M.",W560/V560))))</f>
        <v>0</v>
      </c>
    </row>
    <row r="561" spans="4:24" s="1" customFormat="1" ht="5.25" customHeight="1">
      <c r="D561" s="35"/>
      <c r="E561" s="35"/>
      <c r="F561" s="130"/>
      <c r="G561" s="130"/>
      <c r="H561" s="130"/>
      <c r="I561" s="101"/>
      <c r="J561" s="106"/>
      <c r="K561" s="130"/>
      <c r="L561" s="130"/>
      <c r="M561" s="130"/>
      <c r="N561" s="101"/>
      <c r="O561" s="106"/>
      <c r="P561" s="130"/>
      <c r="Q561" s="130"/>
      <c r="R561" s="130"/>
      <c r="S561" s="101"/>
      <c r="T561" s="106"/>
      <c r="U561" s="130"/>
      <c r="V561" s="130"/>
      <c r="W561" s="130"/>
      <c r="X561" s="101"/>
    </row>
    <row r="562" spans="1:24" ht="12.75">
      <c r="A562" s="32" t="s">
        <v>239</v>
      </c>
      <c r="B562" s="1"/>
      <c r="C562" s="13" t="s">
        <v>275</v>
      </c>
      <c r="D562" s="29"/>
      <c r="E562" s="29"/>
      <c r="F562" s="29">
        <v>9799803.421999997</v>
      </c>
      <c r="G562" s="29">
        <v>7051616.666000001</v>
      </c>
      <c r="H562" s="29">
        <f>+F562-G562</f>
        <v>2748186.7559999954</v>
      </c>
      <c r="I562" s="98">
        <f>IF(G562&lt;0,IF(H562=0,0,IF(OR(G562=0,F562=0),"N.M.",IF(ABS(H562/G562)&gt;=10,"N.M.",H562/(-G562)))),IF(H562=0,0,IF(OR(G562=0,F562=0),"N.M.",IF(ABS(H562/G562)&gt;=10,"N.M.",H562/G562))))</f>
        <v>0.38972435487745993</v>
      </c>
      <c r="J562" s="115"/>
      <c r="K562" s="29">
        <v>35281875.101</v>
      </c>
      <c r="L562" s="29">
        <v>23935550.174999937</v>
      </c>
      <c r="M562" s="29">
        <f>+K562-L562</f>
        <v>11346324.926000066</v>
      </c>
      <c r="N562" s="98">
        <f>IF(L562&lt;0,IF(M562=0,0,IF(OR(L562=0,K562=0),"N.M.",IF(ABS(M562/L562)&gt;=10,"N.M.",M562/(-L562)))),IF(M562=0,0,IF(OR(L562=0,K562=0),"N.M.",IF(ABS(M562/L562)&gt;=10,"N.M.",M562/L562))))</f>
        <v>0.4740365207001178</v>
      </c>
      <c r="O562" s="115"/>
      <c r="P562" s="29">
        <v>16890651.186000038</v>
      </c>
      <c r="Q562" s="29">
        <v>6964430.8250000235</v>
      </c>
      <c r="R562" s="29">
        <f>+P562-Q562</f>
        <v>9926220.361000014</v>
      </c>
      <c r="S562" s="98">
        <f>IF(Q562&lt;0,IF(R562=0,0,IF(OR(Q562=0,P562=0),"N.M.",IF(ABS(R562/Q562)&gt;=10,"N.M.",R562/(-Q562)))),IF(R562=0,0,IF(OR(Q562=0,P562=0),"N.M.",IF(ABS(R562/Q562)&gt;=10,"N.M.",R562/Q562))))</f>
        <v>1.4252737388629286</v>
      </c>
      <c r="T562" s="115"/>
      <c r="U562" s="29">
        <v>35281875.101</v>
      </c>
      <c r="V562" s="29">
        <v>23935550.174999937</v>
      </c>
      <c r="W562" s="29">
        <f>+U562-V562</f>
        <v>11346324.926000066</v>
      </c>
      <c r="X562" s="98">
        <f>IF(V562&lt;0,IF(W562=0,0,IF(OR(V562=0,U562=0),"N.M.",IF(ABS(W562/V562)&gt;=10,"N.M.",W562/(-V562)))),IF(W562=0,0,IF(OR(V562=0,U562=0),"N.M.",IF(ABS(W562/V562)&gt;=10,"N.M.",W562/V562))))</f>
        <v>0.4740365207001178</v>
      </c>
    </row>
    <row r="563" spans="4:24" s="1" customFormat="1" ht="5.25" customHeight="1" hidden="1" outlineLevel="1">
      <c r="D563" s="35"/>
      <c r="E563" s="35"/>
      <c r="F563" s="130"/>
      <c r="G563" s="130"/>
      <c r="H563" s="130"/>
      <c r="I563" s="101"/>
      <c r="J563" s="106"/>
      <c r="K563" s="130"/>
      <c r="L563" s="130"/>
      <c r="M563" s="130"/>
      <c r="N563" s="101"/>
      <c r="O563" s="106"/>
      <c r="P563" s="130"/>
      <c r="Q563" s="130"/>
      <c r="R563" s="130"/>
      <c r="S563" s="101"/>
      <c r="T563" s="106"/>
      <c r="U563" s="130"/>
      <c r="V563" s="130"/>
      <c r="W563" s="130"/>
      <c r="X563" s="101"/>
    </row>
    <row r="564" spans="1:24" ht="12.75" collapsed="1">
      <c r="A564" s="9" t="s">
        <v>346</v>
      </c>
      <c r="C564" s="53" t="s">
        <v>274</v>
      </c>
      <c r="F564" s="17">
        <v>0</v>
      </c>
      <c r="G564" s="17">
        <v>0</v>
      </c>
      <c r="H564" s="35">
        <f>+F564-G564</f>
        <v>0</v>
      </c>
      <c r="I564" s="95">
        <f>IF(G564&lt;0,IF(H564=0,0,IF(OR(G564=0,F564=0),"N.M.",IF(ABS(H564/G564)&gt;=10,"N.M.",H564/(-G564)))),IF(H564=0,0,IF(OR(G564=0,F564=0),"N.M.",IF(ABS(H564/G564)&gt;=10,"N.M.",H564/G564))))</f>
        <v>0</v>
      </c>
      <c r="J564" s="114"/>
      <c r="K564" s="17">
        <v>0</v>
      </c>
      <c r="L564" s="17">
        <v>0</v>
      </c>
      <c r="M564" s="35">
        <f>+K564-L564</f>
        <v>0</v>
      </c>
      <c r="N564" s="95">
        <f>IF(L564&lt;0,IF(M564=0,0,IF(OR(L564=0,K564=0),"N.M.",IF(ABS(M564/L564)&gt;=10,"N.M.",M564/(-L564)))),IF(M564=0,0,IF(OR(L564=0,K564=0),"N.M.",IF(ABS(M564/L564)&gt;=10,"N.M.",M564/L564))))</f>
        <v>0</v>
      </c>
      <c r="O564" s="114"/>
      <c r="P564" s="17">
        <v>0</v>
      </c>
      <c r="Q564" s="17">
        <v>0</v>
      </c>
      <c r="R564" s="35">
        <f>+P564-Q564</f>
        <v>0</v>
      </c>
      <c r="S564" s="95">
        <f>IF(Q564&lt;0,IF(R564=0,0,IF(OR(Q564=0,P564=0),"N.M.",IF(ABS(R564/Q564)&gt;=10,"N.M.",R564/(-Q564)))),IF(R564=0,0,IF(OR(Q564=0,P564=0),"N.M.",IF(ABS(R564/Q564)&gt;=10,"N.M.",R564/Q564))))</f>
        <v>0</v>
      </c>
      <c r="T564" s="114"/>
      <c r="U564" s="17">
        <v>0</v>
      </c>
      <c r="V564" s="17">
        <v>0</v>
      </c>
      <c r="W564" s="35">
        <f>+U564-V564</f>
        <v>0</v>
      </c>
      <c r="X564" s="95">
        <f>IF(V564&lt;0,IF(W564=0,0,IF(OR(V564=0,U564=0),"N.M.",IF(ABS(W564/V564)&gt;=10,"N.M.",W564/(-V564)))),IF(W564=0,0,IF(OR(V564=0,U564=0),"N.M.",IF(ABS(W564/V564)&gt;=10,"N.M.",W564/V564))))</f>
        <v>0</v>
      </c>
    </row>
    <row r="565" spans="3:24" ht="13.5" thickBot="1">
      <c r="C565" s="12" t="s">
        <v>276</v>
      </c>
      <c r="D565" s="34"/>
      <c r="E565" s="34"/>
      <c r="F565" s="131">
        <f>+F562-F564</f>
        <v>9799803.421999997</v>
      </c>
      <c r="G565" s="131">
        <f>+G562-G564</f>
        <v>7051616.666000001</v>
      </c>
      <c r="H565" s="135">
        <f>+F565-G565</f>
        <v>2748186.7559999954</v>
      </c>
      <c r="I565" s="102">
        <f>IF(G565&lt;0,IF(H565=0,0,IF(OR(G565=0,F565=0),"N.M.",IF(ABS(H565/G565)&gt;=10,"N.M.",H565/(-G565)))),IF(H565=0,0,IF(OR(G565=0,F565=0),"N.M.",IF(ABS(H565/G565)&gt;=10,"N.M.",H565/G565))))</f>
        <v>0.38972435487745993</v>
      </c>
      <c r="J565" s="115"/>
      <c r="K565" s="131">
        <f>+K562-K564</f>
        <v>35281875.101</v>
      </c>
      <c r="L565" s="131">
        <f>+L562-L564</f>
        <v>23935550.174999937</v>
      </c>
      <c r="M565" s="135">
        <f>+K565-L565</f>
        <v>11346324.926000066</v>
      </c>
      <c r="N565" s="102">
        <f>IF(L565&lt;0,IF(M565=0,0,IF(OR(L565=0,K565=0),"N.M.",IF(ABS(M565/L565)&gt;=10,"N.M.",M565/(-L565)))),IF(M565=0,0,IF(OR(L565=0,K565=0),"N.M.",IF(ABS(M565/L565)&gt;=10,"N.M.",M565/L565))))</f>
        <v>0.4740365207001178</v>
      </c>
      <c r="O565" s="115"/>
      <c r="P565" s="131">
        <f>+P562-P564</f>
        <v>16890651.186000038</v>
      </c>
      <c r="Q565" s="131">
        <f>+Q562-Q564</f>
        <v>6964430.8250000235</v>
      </c>
      <c r="R565" s="135">
        <f>+P565-Q565</f>
        <v>9926220.361000014</v>
      </c>
      <c r="S565" s="102">
        <f>IF(Q565&lt;0,IF(R565=0,0,IF(OR(Q565=0,P565=0),"N.M.",IF(ABS(R565/Q565)&gt;=10,"N.M.",R565/(-Q565)))),IF(R565=0,0,IF(OR(Q565=0,P565=0),"N.M.",IF(ABS(R565/Q565)&gt;=10,"N.M.",R565/Q565))))</f>
        <v>1.4252737388629286</v>
      </c>
      <c r="T565" s="115"/>
      <c r="U565" s="131">
        <f>+U562-U564</f>
        <v>35281875.101</v>
      </c>
      <c r="V565" s="131">
        <f>+V562-V564</f>
        <v>23935550.174999937</v>
      </c>
      <c r="W565" s="135">
        <f>+U565-V565</f>
        <v>11346324.926000066</v>
      </c>
      <c r="X565" s="102">
        <f>IF(V565&lt;0,IF(W565=0,0,IF(OR(V565=0,U565=0),"N.M.",IF(ABS(W565/V565)&gt;=10,"N.M.",W565/(-V565)))),IF(W565=0,0,IF(OR(V565=0,U565=0),"N.M.",IF(ABS(W565/V565)&gt;=10,"N.M.",W565/V565))))</f>
        <v>0.4740365207001178</v>
      </c>
    </row>
    <row r="566" spans="6:24" ht="13.5" thickTop="1">
      <c r="F566" s="36" t="str">
        <f>IF(ABS(F146-F388-F401-F442-F448-F454+F526-F558+F560-F562)&gt;$C$569,$C$570," ")</f>
        <v> </v>
      </c>
      <c r="G566" s="36" t="str">
        <f>IF(ABS(G146-G388-G401-G442-G448-G454+G526-G558+G560-G562)&gt;$C$569,$C$570," ")</f>
        <v> </v>
      </c>
      <c r="H566" s="36" t="str">
        <f>IF(ABS(H146-H388-H401-H442-H448-H454+H526-H558+H560-H562)&gt;$C$569,$C$570," ")</f>
        <v> </v>
      </c>
      <c r="I566" s="117"/>
      <c r="K566" s="36" t="str">
        <f>IF(ABS(K146-K388-K401-K442-K448-K454+K526-K558+K560-K562)&gt;$C$569,$C$570," ")</f>
        <v> </v>
      </c>
      <c r="L566" s="36" t="str">
        <f>IF(ABS(L146-L388-L401-L442-L448-L454+L526-L558+L560-L562)&gt;$C$569,$C$570," ")</f>
        <v> </v>
      </c>
      <c r="M566" s="36" t="str">
        <f>IF(ABS(M146-M388-M401-M442-M448-M454+M526-M558+M560-M562)&gt;$C$569,$C$570," ")</f>
        <v> </v>
      </c>
      <c r="N566" s="117"/>
      <c r="P566" s="36" t="str">
        <f>IF(ABS(P146-P388-P401-P442-P448-P454+P526-P558+P560-P562)&gt;$C$569,$C$570," ")</f>
        <v> </v>
      </c>
      <c r="Q566" s="36" t="str">
        <f>IF(ABS(Q146-Q388-Q401-Q442-Q448-Q454+Q526-Q558+Q560-Q562)&gt;$C$569,$C$570," ")</f>
        <v> </v>
      </c>
      <c r="R566" s="36"/>
      <c r="S566" s="117"/>
      <c r="U566" s="36" t="str">
        <f>IF(ABS(U146-U388-U401-U442-U448-U454+U526-U558+U560-U562)&gt;$C$569,$C$570," ")</f>
        <v> </v>
      </c>
      <c r="V566" s="36" t="str">
        <f>IF(ABS(V146-V388-V401-V442-V448-V454+V526-V558+V560-V562)&gt;$C$569,$C$570," ")</f>
        <v> </v>
      </c>
      <c r="W566" s="36" t="str">
        <f>IF(ABS(W146-W388-W401-W442-W448-W454+W526-W558+W560-W562)&gt;$C$569,$C$570," ")</f>
        <v> </v>
      </c>
      <c r="X566" s="117"/>
    </row>
    <row r="567" spans="6:24" ht="12.75">
      <c r="F567" s="17" t="s">
        <v>176</v>
      </c>
      <c r="G567" s="17"/>
      <c r="I567" s="118"/>
      <c r="K567" s="17"/>
      <c r="L567" s="17"/>
      <c r="N567" s="118"/>
      <c r="P567" s="17"/>
      <c r="Q567" s="17"/>
      <c r="S567" s="118"/>
      <c r="U567" s="17"/>
      <c r="V567" s="17"/>
      <c r="X567" s="118"/>
    </row>
    <row r="568" spans="2:24" s="38" customFormat="1" ht="12.75" hidden="1" outlineLevel="2">
      <c r="B568" s="39" t="s">
        <v>240</v>
      </c>
      <c r="C568" s="136" t="s">
        <v>146</v>
      </c>
      <c r="D568" s="40"/>
      <c r="E568" s="40"/>
      <c r="F568" s="87"/>
      <c r="G568" s="87"/>
      <c r="H568" s="41"/>
      <c r="I568" s="119"/>
      <c r="J568" s="120"/>
      <c r="K568" s="87"/>
      <c r="L568" s="87"/>
      <c r="M568" s="41"/>
      <c r="N568" s="119"/>
      <c r="O568" s="120"/>
      <c r="P568" s="87"/>
      <c r="Q568" s="87"/>
      <c r="R568" s="41"/>
      <c r="S568" s="119"/>
      <c r="T568" s="120"/>
      <c r="U568" s="87"/>
      <c r="V568" s="87"/>
      <c r="W568" s="41"/>
      <c r="X568" s="119"/>
    </row>
    <row r="569" spans="1:24" s="38" customFormat="1" ht="12.75" hidden="1" outlineLevel="2">
      <c r="A569" s="40"/>
      <c r="B569" s="38" t="s">
        <v>241</v>
      </c>
      <c r="C569" s="48">
        <v>0.001</v>
      </c>
      <c r="D569" s="40"/>
      <c r="E569" s="40"/>
      <c r="F569" s="87"/>
      <c r="G569" s="87"/>
      <c r="H569" s="41"/>
      <c r="I569" s="119"/>
      <c r="J569" s="120"/>
      <c r="K569" s="87"/>
      <c r="L569" s="87"/>
      <c r="M569" s="41"/>
      <c r="N569" s="119"/>
      <c r="O569" s="120"/>
      <c r="P569" s="87"/>
      <c r="Q569" s="87"/>
      <c r="R569" s="41"/>
      <c r="S569" s="119"/>
      <c r="T569" s="120"/>
      <c r="U569" s="87"/>
      <c r="V569" s="87"/>
      <c r="W569" s="41"/>
      <c r="X569" s="119"/>
    </row>
    <row r="570" spans="1:24" s="38" customFormat="1" ht="12.75" hidden="1" outlineLevel="2">
      <c r="A570" s="40"/>
      <c r="B570" s="38" t="s">
        <v>242</v>
      </c>
      <c r="C570" s="48" t="s">
        <v>243</v>
      </c>
      <c r="D570" s="40"/>
      <c r="E570" s="40"/>
      <c r="F570" s="87"/>
      <c r="G570" s="87"/>
      <c r="H570" s="41"/>
      <c r="I570" s="119"/>
      <c r="J570" s="120"/>
      <c r="K570" s="87"/>
      <c r="L570" s="87"/>
      <c r="M570" s="41"/>
      <c r="N570" s="119"/>
      <c r="O570" s="120"/>
      <c r="P570" s="87"/>
      <c r="Q570" s="87"/>
      <c r="R570" s="41"/>
      <c r="S570" s="119"/>
      <c r="T570" s="120"/>
      <c r="U570" s="87"/>
      <c r="V570" s="87"/>
      <c r="W570" s="41"/>
      <c r="X570" s="119"/>
    </row>
    <row r="571" spans="1:24" s="38" customFormat="1" ht="12.75" hidden="1" outlineLevel="2">
      <c r="A571" s="40"/>
      <c r="B571" s="38" t="s">
        <v>242</v>
      </c>
      <c r="C571" s="48" t="s">
        <v>244</v>
      </c>
      <c r="F571" s="87"/>
      <c r="G571" s="87"/>
      <c r="H571" s="41"/>
      <c r="I571" s="119"/>
      <c r="J571" s="120"/>
      <c r="K571" s="87"/>
      <c r="L571" s="87"/>
      <c r="M571" s="41"/>
      <c r="N571" s="119"/>
      <c r="O571" s="120"/>
      <c r="P571" s="87"/>
      <c r="Q571" s="87"/>
      <c r="R571" s="41"/>
      <c r="S571" s="119"/>
      <c r="T571" s="120"/>
      <c r="U571" s="87"/>
      <c r="V571" s="87"/>
      <c r="W571" s="41"/>
      <c r="X571" s="119"/>
    </row>
    <row r="572" spans="1:24" s="38" customFormat="1" ht="12.75" hidden="1" outlineLevel="2">
      <c r="A572" s="40"/>
      <c r="B572" s="38" t="s">
        <v>245</v>
      </c>
      <c r="C572" s="48">
        <f>COUNTIF($F$456:$X$566,+C570)</f>
        <v>0</v>
      </c>
      <c r="F572" s="87"/>
      <c r="G572" s="87"/>
      <c r="H572" s="41"/>
      <c r="I572" s="119"/>
      <c r="J572" s="120"/>
      <c r="K572" s="87"/>
      <c r="L572" s="87"/>
      <c r="M572" s="41"/>
      <c r="N572" s="119"/>
      <c r="O572" s="120"/>
      <c r="P572" s="87"/>
      <c r="Q572" s="87"/>
      <c r="R572" s="41"/>
      <c r="S572" s="119"/>
      <c r="T572" s="120"/>
      <c r="U572" s="87"/>
      <c r="V572" s="87"/>
      <c r="W572" s="41"/>
      <c r="X572" s="119"/>
    </row>
    <row r="573" spans="1:24" s="38" customFormat="1" ht="12.75" hidden="1" outlineLevel="2">
      <c r="A573" s="40"/>
      <c r="B573" s="38" t="s">
        <v>245</v>
      </c>
      <c r="C573" s="48">
        <f>COUNTIF($F$456:$X$566,+C571)</f>
        <v>0</v>
      </c>
      <c r="F573" s="87"/>
      <c r="G573" s="87"/>
      <c r="H573" s="41"/>
      <c r="I573" s="119"/>
      <c r="J573" s="120"/>
      <c r="K573" s="87"/>
      <c r="L573" s="87"/>
      <c r="M573" s="41"/>
      <c r="N573" s="119"/>
      <c r="O573" s="120"/>
      <c r="P573" s="87"/>
      <c r="Q573" s="87"/>
      <c r="R573" s="41"/>
      <c r="S573" s="119"/>
      <c r="T573" s="120"/>
      <c r="U573" s="87"/>
      <c r="V573" s="87"/>
      <c r="W573" s="41"/>
      <c r="X573" s="119"/>
    </row>
    <row r="574" spans="1:24" s="38" customFormat="1" ht="12.75" hidden="1" outlineLevel="2">
      <c r="A574" s="40"/>
      <c r="B574" s="38" t="s">
        <v>246</v>
      </c>
      <c r="C574" s="48">
        <f>SUM(C572:C573)</f>
        <v>0</v>
      </c>
      <c r="F574" s="87"/>
      <c r="G574" s="87"/>
      <c r="H574" s="41"/>
      <c r="I574" s="119"/>
      <c r="J574" s="120"/>
      <c r="K574" s="87"/>
      <c r="L574" s="87"/>
      <c r="M574" s="41"/>
      <c r="N574" s="119"/>
      <c r="O574" s="120"/>
      <c r="P574" s="87"/>
      <c r="Q574" s="87"/>
      <c r="R574" s="41"/>
      <c r="S574" s="119"/>
      <c r="T574" s="120"/>
      <c r="U574" s="87"/>
      <c r="V574" s="87"/>
      <c r="W574" s="41"/>
      <c r="X574" s="119"/>
    </row>
    <row r="575" spans="1:24" s="38" customFormat="1" ht="12.75" hidden="1" outlineLevel="2">
      <c r="A575" s="40"/>
      <c r="B575" s="42" t="s">
        <v>398</v>
      </c>
      <c r="C575" s="137" t="s">
        <v>147</v>
      </c>
      <c r="D575" s="43"/>
      <c r="E575" s="43"/>
      <c r="F575" s="88"/>
      <c r="G575" s="88"/>
      <c r="H575" s="41"/>
      <c r="I575" s="119"/>
      <c r="J575" s="120"/>
      <c r="K575" s="88"/>
      <c r="L575" s="88"/>
      <c r="M575" s="41"/>
      <c r="N575" s="119"/>
      <c r="O575" s="120"/>
      <c r="P575" s="88"/>
      <c r="Q575" s="88"/>
      <c r="R575" s="41"/>
      <c r="S575" s="119"/>
      <c r="T575" s="120"/>
      <c r="U575" s="88"/>
      <c r="V575" s="88"/>
      <c r="W575" s="41"/>
      <c r="X575" s="119"/>
    </row>
    <row r="576" spans="1:24" s="38" customFormat="1" ht="12.75" hidden="1" outlineLevel="2">
      <c r="A576" s="40"/>
      <c r="B576" s="42" t="s">
        <v>247</v>
      </c>
      <c r="C576" s="137" t="s">
        <v>148</v>
      </c>
      <c r="D576" s="43"/>
      <c r="E576" s="43"/>
      <c r="F576" s="88"/>
      <c r="G576" s="88"/>
      <c r="H576" s="41"/>
      <c r="I576" s="119"/>
      <c r="J576" s="120"/>
      <c r="K576" s="88"/>
      <c r="L576" s="88"/>
      <c r="M576" s="41"/>
      <c r="N576" s="119"/>
      <c r="O576" s="120"/>
      <c r="P576" s="88"/>
      <c r="Q576" s="88"/>
      <c r="R576" s="41"/>
      <c r="S576" s="119"/>
      <c r="T576" s="120"/>
      <c r="U576" s="88"/>
      <c r="V576" s="88"/>
      <c r="W576" s="41"/>
      <c r="X576" s="119"/>
    </row>
    <row r="577" spans="1:24" s="38" customFormat="1" ht="12.75" hidden="1" outlineLevel="2">
      <c r="A577" s="40"/>
      <c r="B577" s="42" t="s">
        <v>248</v>
      </c>
      <c r="C577" s="137" t="s">
        <v>148</v>
      </c>
      <c r="D577" s="43"/>
      <c r="E577" s="43"/>
      <c r="F577" s="88"/>
      <c r="G577" s="88"/>
      <c r="H577" s="41"/>
      <c r="I577" s="119"/>
      <c r="J577" s="120"/>
      <c r="K577" s="88"/>
      <c r="L577" s="88"/>
      <c r="M577" s="41"/>
      <c r="N577" s="119"/>
      <c r="O577" s="120"/>
      <c r="P577" s="88"/>
      <c r="Q577" s="88"/>
      <c r="R577" s="41"/>
      <c r="S577" s="119"/>
      <c r="T577" s="120"/>
      <c r="U577" s="88"/>
      <c r="V577" s="88"/>
      <c r="W577" s="41"/>
      <c r="X577" s="119"/>
    </row>
    <row r="578" spans="1:24" s="38" customFormat="1" ht="12.75" hidden="1" outlineLevel="2">
      <c r="A578" s="40"/>
      <c r="B578" s="44" t="s">
        <v>257</v>
      </c>
      <c r="C578" s="137" t="s">
        <v>149</v>
      </c>
      <c r="D578" s="44"/>
      <c r="E578" s="44"/>
      <c r="F578" s="87"/>
      <c r="G578" s="87"/>
      <c r="H578" s="41"/>
      <c r="I578" s="119"/>
      <c r="J578" s="120"/>
      <c r="K578" s="87"/>
      <c r="L578" s="87"/>
      <c r="M578" s="41"/>
      <c r="N578" s="119"/>
      <c r="O578" s="120"/>
      <c r="P578" s="87"/>
      <c r="Q578" s="87"/>
      <c r="R578" s="41"/>
      <c r="S578" s="119"/>
      <c r="T578" s="120"/>
      <c r="U578" s="87"/>
      <c r="V578" s="87"/>
      <c r="W578" s="41"/>
      <c r="X578" s="119"/>
    </row>
    <row r="579" spans="1:24" s="38" customFormat="1" ht="12.75" hidden="1" outlineLevel="2">
      <c r="A579" s="40"/>
      <c r="B579" s="44" t="s">
        <v>249</v>
      </c>
      <c r="C579" s="137" t="s">
        <v>150</v>
      </c>
      <c r="D579" s="44"/>
      <c r="E579" s="44"/>
      <c r="F579" s="87"/>
      <c r="G579" s="87"/>
      <c r="H579" s="41"/>
      <c r="I579" s="119"/>
      <c r="J579" s="120"/>
      <c r="K579" s="87"/>
      <c r="L579" s="87"/>
      <c r="M579" s="41"/>
      <c r="N579" s="119"/>
      <c r="O579" s="120"/>
      <c r="P579" s="87"/>
      <c r="Q579" s="87"/>
      <c r="R579" s="41"/>
      <c r="S579" s="119"/>
      <c r="T579" s="120"/>
      <c r="U579" s="87"/>
      <c r="V579" s="87"/>
      <c r="W579" s="41"/>
      <c r="X579" s="119"/>
    </row>
    <row r="580" spans="1:24" s="38" customFormat="1" ht="12.75" hidden="1" outlineLevel="2">
      <c r="A580" s="40"/>
      <c r="B580" s="44" t="s">
        <v>250</v>
      </c>
      <c r="C580" s="137" t="s">
        <v>151</v>
      </c>
      <c r="D580" s="44"/>
      <c r="E580" s="44"/>
      <c r="F580" s="87"/>
      <c r="G580" s="87"/>
      <c r="H580" s="41"/>
      <c r="I580" s="119"/>
      <c r="J580" s="120"/>
      <c r="K580" s="87"/>
      <c r="L580" s="87"/>
      <c r="M580" s="41"/>
      <c r="N580" s="119"/>
      <c r="O580" s="120"/>
      <c r="P580" s="87"/>
      <c r="Q580" s="87"/>
      <c r="R580" s="41"/>
      <c r="S580" s="119"/>
      <c r="T580" s="120"/>
      <c r="U580" s="87"/>
      <c r="V580" s="87"/>
      <c r="W580" s="41"/>
      <c r="X580" s="119"/>
    </row>
    <row r="581" spans="1:24" s="38" customFormat="1" ht="12.75" hidden="1" outlineLevel="2">
      <c r="A581" s="40"/>
      <c r="B581" s="44" t="s">
        <v>251</v>
      </c>
      <c r="C581" s="137" t="s">
        <v>152</v>
      </c>
      <c r="D581" s="44"/>
      <c r="E581" s="44"/>
      <c r="F581" s="87"/>
      <c r="G581" s="87"/>
      <c r="H581" s="41"/>
      <c r="I581" s="119"/>
      <c r="J581" s="120"/>
      <c r="K581" s="87"/>
      <c r="L581" s="87"/>
      <c r="M581" s="41"/>
      <c r="N581" s="119"/>
      <c r="O581" s="120"/>
      <c r="P581" s="87"/>
      <c r="Q581" s="87"/>
      <c r="R581" s="41"/>
      <c r="S581" s="119"/>
      <c r="T581" s="120"/>
      <c r="U581" s="87"/>
      <c r="V581" s="87"/>
      <c r="W581" s="41"/>
      <c r="X581" s="119"/>
    </row>
    <row r="582" spans="1:24" s="38" customFormat="1" ht="12.75" hidden="1" outlineLevel="2">
      <c r="A582" s="40"/>
      <c r="B582" s="44" t="s">
        <v>252</v>
      </c>
      <c r="C582" s="137" t="s">
        <v>153</v>
      </c>
      <c r="D582" s="44"/>
      <c r="E582" s="44"/>
      <c r="F582" s="87"/>
      <c r="G582" s="87"/>
      <c r="H582" s="41"/>
      <c r="I582" s="119"/>
      <c r="J582" s="120"/>
      <c r="K582" s="87"/>
      <c r="L582" s="87"/>
      <c r="M582" s="41"/>
      <c r="N582" s="119"/>
      <c r="O582" s="120"/>
      <c r="P582" s="87"/>
      <c r="Q582" s="87"/>
      <c r="R582" s="41"/>
      <c r="S582" s="119"/>
      <c r="T582" s="120"/>
      <c r="U582" s="87"/>
      <c r="V582" s="87"/>
      <c r="W582" s="41"/>
      <c r="X582" s="119"/>
    </row>
    <row r="583" spans="1:24" s="38" customFormat="1" ht="12.75" hidden="1" outlineLevel="2">
      <c r="A583" s="40"/>
      <c r="B583" s="44" t="s">
        <v>253</v>
      </c>
      <c r="C583" s="137" t="s">
        <v>154</v>
      </c>
      <c r="D583" s="44"/>
      <c r="E583" s="44"/>
      <c r="F583" s="87"/>
      <c r="G583" s="87"/>
      <c r="H583" s="41"/>
      <c r="I583" s="119"/>
      <c r="J583" s="120"/>
      <c r="K583" s="87"/>
      <c r="L583" s="87"/>
      <c r="M583" s="41"/>
      <c r="N583" s="119"/>
      <c r="O583" s="120"/>
      <c r="P583" s="87"/>
      <c r="Q583" s="87"/>
      <c r="R583" s="41"/>
      <c r="S583" s="119"/>
      <c r="T583" s="120"/>
      <c r="U583" s="87"/>
      <c r="V583" s="87"/>
      <c r="W583" s="41"/>
      <c r="X583" s="119"/>
    </row>
    <row r="584" spans="1:24" s="38" customFormat="1" ht="12.75" hidden="1" outlineLevel="2">
      <c r="A584" s="40"/>
      <c r="B584" s="44" t="s">
        <v>254</v>
      </c>
      <c r="C584" s="137" t="s">
        <v>155</v>
      </c>
      <c r="D584" s="44"/>
      <c r="E584" s="44"/>
      <c r="F584" s="87"/>
      <c r="G584" s="87"/>
      <c r="H584" s="41"/>
      <c r="I584" s="119"/>
      <c r="J584" s="120"/>
      <c r="K584" s="87"/>
      <c r="L584" s="87"/>
      <c r="M584" s="41"/>
      <c r="N584" s="119"/>
      <c r="O584" s="120"/>
      <c r="P584" s="87"/>
      <c r="Q584" s="87"/>
      <c r="R584" s="41"/>
      <c r="S584" s="119"/>
      <c r="T584" s="120"/>
      <c r="U584" s="87"/>
      <c r="V584" s="87"/>
      <c r="W584" s="41"/>
      <c r="X584" s="119"/>
    </row>
    <row r="585" spans="1:24" s="38" customFormat="1" ht="12.75" hidden="1" outlineLevel="2">
      <c r="A585" s="40"/>
      <c r="B585" s="44" t="s">
        <v>255</v>
      </c>
      <c r="C585" s="137" t="s">
        <v>156</v>
      </c>
      <c r="D585" s="44"/>
      <c r="E585" s="44"/>
      <c r="F585" s="87"/>
      <c r="G585" s="87"/>
      <c r="H585" s="41"/>
      <c r="I585" s="119"/>
      <c r="J585" s="120"/>
      <c r="K585" s="87"/>
      <c r="L585" s="87"/>
      <c r="M585" s="41"/>
      <c r="N585" s="119"/>
      <c r="O585" s="120"/>
      <c r="P585" s="87"/>
      <c r="Q585" s="87"/>
      <c r="R585" s="41"/>
      <c r="S585" s="119"/>
      <c r="T585" s="120"/>
      <c r="U585" s="87"/>
      <c r="V585" s="87"/>
      <c r="W585" s="41"/>
      <c r="X585" s="119"/>
    </row>
    <row r="586" spans="1:24" s="38" customFormat="1" ht="12.75" hidden="1" outlineLevel="2">
      <c r="A586" s="40"/>
      <c r="B586" s="41" t="s">
        <v>256</v>
      </c>
      <c r="C586" s="49" t="str">
        <f>UPPER(TEXT(NvsElapsedTime,"hh:mm:ss"))</f>
        <v>00:00:32</v>
      </c>
      <c r="D586" s="41"/>
      <c r="E586" s="41"/>
      <c r="F586" s="87"/>
      <c r="G586" s="87"/>
      <c r="H586" s="41"/>
      <c r="I586" s="119"/>
      <c r="J586" s="120"/>
      <c r="K586" s="87"/>
      <c r="L586" s="87"/>
      <c r="M586" s="41"/>
      <c r="N586" s="119"/>
      <c r="O586" s="120"/>
      <c r="P586" s="87"/>
      <c r="Q586" s="87"/>
      <c r="R586" s="41"/>
      <c r="S586" s="119"/>
      <c r="T586" s="120"/>
      <c r="U586" s="87"/>
      <c r="V586" s="87"/>
      <c r="W586" s="41"/>
      <c r="X586" s="119"/>
    </row>
    <row r="587" spans="2:24" s="38" customFormat="1" ht="12.75" collapsed="1">
      <c r="B587" s="45" t="s">
        <v>177</v>
      </c>
      <c r="C587" s="50"/>
      <c r="D587" s="46"/>
      <c r="E587" s="46"/>
      <c r="F587" s="89"/>
      <c r="G587" s="89"/>
      <c r="H587" s="41"/>
      <c r="I587" s="119"/>
      <c r="J587" s="120"/>
      <c r="K587" s="89"/>
      <c r="L587" s="89"/>
      <c r="M587" s="41"/>
      <c r="N587" s="119"/>
      <c r="O587" s="120"/>
      <c r="P587" s="89"/>
      <c r="Q587" s="89"/>
      <c r="R587" s="41"/>
      <c r="S587" s="119"/>
      <c r="T587" s="120"/>
      <c r="U587" s="89"/>
      <c r="V587" s="89"/>
      <c r="W587" s="41"/>
      <c r="X587" s="119"/>
    </row>
    <row r="588" spans="9:24" ht="12.75">
      <c r="I588" s="118"/>
      <c r="N588" s="118"/>
      <c r="S588" s="118"/>
      <c r="X588" s="118"/>
    </row>
    <row r="589" spans="9:24" ht="12.75">
      <c r="I589" s="118"/>
      <c r="N589" s="118"/>
      <c r="S589" s="118"/>
      <c r="X589" s="118"/>
    </row>
  </sheetData>
  <sheetProtection/>
  <printOptions horizontalCentered="1"/>
  <pageMargins left="0.25" right="0.73" top="0.78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159</v>
      </c>
      <c r="C2" s="3" t="s">
        <v>409</v>
      </c>
    </row>
    <row r="3" spans="1:3" ht="12.75">
      <c r="A3" s="6" t="s">
        <v>160</v>
      </c>
      <c r="C3" s="3" t="s">
        <v>173</v>
      </c>
    </row>
    <row r="4" spans="1:3" ht="12.75">
      <c r="A4" s="6" t="s">
        <v>161</v>
      </c>
      <c r="C4" s="3" t="s">
        <v>174</v>
      </c>
    </row>
    <row r="5" spans="1:3" ht="12.75">
      <c r="A5" s="6" t="s">
        <v>162</v>
      </c>
      <c r="C5" s="3" t="s">
        <v>408</v>
      </c>
    </row>
    <row r="6" spans="1:3" ht="12.75">
      <c r="A6" s="6" t="s">
        <v>163</v>
      </c>
      <c r="C6" s="3" t="s">
        <v>409</v>
      </c>
    </row>
    <row r="7" spans="1:3" ht="12.75">
      <c r="A7" s="6" t="s">
        <v>164</v>
      </c>
      <c r="C7" s="4">
        <v>40881</v>
      </c>
    </row>
    <row r="8" spans="1:3" ht="12.75">
      <c r="A8" s="6" t="s">
        <v>165</v>
      </c>
      <c r="C8" s="3" t="s">
        <v>410</v>
      </c>
    </row>
    <row r="9" spans="1:3" ht="12.75">
      <c r="A9" s="6" t="s">
        <v>166</v>
      </c>
      <c r="C9" s="3" t="s">
        <v>411</v>
      </c>
    </row>
    <row r="10" spans="1:3" ht="25.5">
      <c r="A10" s="6" t="s">
        <v>167</v>
      </c>
      <c r="C10" s="3" t="s">
        <v>412</v>
      </c>
    </row>
    <row r="11" spans="1:3" ht="12.75">
      <c r="A11" s="6" t="s">
        <v>168</v>
      </c>
      <c r="C11" s="3" t="s">
        <v>175</v>
      </c>
    </row>
    <row r="12" spans="1:3" ht="38.25">
      <c r="A12" s="6" t="s">
        <v>169</v>
      </c>
      <c r="C12" s="3" t="s">
        <v>413</v>
      </c>
    </row>
    <row r="13" spans="1:3" ht="12.75">
      <c r="A13" s="6" t="s">
        <v>170</v>
      </c>
      <c r="C13" s="3"/>
    </row>
    <row r="14" spans="1:3" ht="12.75">
      <c r="A14" s="6" t="s">
        <v>171</v>
      </c>
      <c r="C14" s="3"/>
    </row>
    <row r="15" spans="1:3" ht="12.75">
      <c r="A15" s="6" t="s">
        <v>172</v>
      </c>
      <c r="C15" s="3"/>
    </row>
    <row r="18" spans="1:5" ht="25.5">
      <c r="A18" s="6" t="s">
        <v>185</v>
      </c>
      <c r="C18" s="6" t="s">
        <v>173</v>
      </c>
      <c r="E18" s="2" t="s">
        <v>186</v>
      </c>
    </row>
    <row r="20" spans="1:5" ht="12.75">
      <c r="A20" s="6" t="s">
        <v>187</v>
      </c>
      <c r="C20" s="6" t="s">
        <v>173</v>
      </c>
      <c r="E20" s="2" t="s">
        <v>188</v>
      </c>
    </row>
    <row r="22" spans="1:5" ht="51">
      <c r="A22" s="6" t="s">
        <v>178</v>
      </c>
      <c r="C22" s="6" t="s">
        <v>173</v>
      </c>
      <c r="E22" s="2" t="s">
        <v>179</v>
      </c>
    </row>
    <row r="24" spans="1:5" ht="25.5">
      <c r="A24" s="6" t="s">
        <v>189</v>
      </c>
      <c r="C24" s="6" t="s">
        <v>173</v>
      </c>
      <c r="E24" s="2" t="s">
        <v>190</v>
      </c>
    </row>
    <row r="26" spans="1:5" ht="38.25">
      <c r="A26" s="6" t="s">
        <v>180</v>
      </c>
      <c r="C26" s="6" t="s">
        <v>173</v>
      </c>
      <c r="E26" s="2" t="s">
        <v>181</v>
      </c>
    </row>
    <row r="28" spans="1:5" ht="38.25">
      <c r="A28" s="6" t="s">
        <v>182</v>
      </c>
      <c r="C28" s="6" t="s">
        <v>173</v>
      </c>
      <c r="E28" s="2" t="s">
        <v>191</v>
      </c>
    </row>
    <row r="30" spans="1:5" ht="12.75">
      <c r="A30" s="7">
        <v>38923</v>
      </c>
      <c r="C30" s="6" t="s">
        <v>173</v>
      </c>
      <c r="E30" s="2" t="s">
        <v>192</v>
      </c>
    </row>
    <row r="32" spans="1:5" ht="25.5">
      <c r="A32" s="6" t="s">
        <v>193</v>
      </c>
      <c r="C32" s="6" t="s">
        <v>173</v>
      </c>
      <c r="E32" s="2" t="s">
        <v>194</v>
      </c>
    </row>
    <row r="34" spans="1:5" ht="76.5">
      <c r="A34" s="6" t="s">
        <v>183</v>
      </c>
      <c r="C34" s="6" t="s">
        <v>173</v>
      </c>
      <c r="E34" s="2" t="s">
        <v>184</v>
      </c>
    </row>
    <row r="36" spans="1:5" ht="12.75">
      <c r="A36" s="7">
        <v>39692</v>
      </c>
      <c r="C36" s="6" t="s">
        <v>173</v>
      </c>
      <c r="E36" s="2" t="s">
        <v>195</v>
      </c>
    </row>
    <row r="38" spans="1:5" ht="25.5">
      <c r="A38" s="6" t="s">
        <v>196</v>
      </c>
      <c r="C38" s="6" t="s">
        <v>173</v>
      </c>
      <c r="E38" s="2" t="s">
        <v>197</v>
      </c>
    </row>
    <row r="40" spans="1:5" ht="12.75">
      <c r="A40" s="6" t="s">
        <v>198</v>
      </c>
      <c r="C40" s="6" t="s">
        <v>173</v>
      </c>
      <c r="E40" s="2" t="s">
        <v>199</v>
      </c>
    </row>
    <row r="42" spans="1:5" ht="25.5">
      <c r="A42" s="6" t="s">
        <v>200</v>
      </c>
      <c r="C42" s="6" t="s">
        <v>173</v>
      </c>
      <c r="E42" s="2" t="s">
        <v>201</v>
      </c>
    </row>
    <row r="44" spans="1:5" ht="38.25">
      <c r="A44" s="6" t="s">
        <v>202</v>
      </c>
      <c r="C44" s="6" t="s">
        <v>173</v>
      </c>
      <c r="E44" s="2" t="s">
        <v>203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Regulatory (FERC) style Comparative Income Statement</dc:title>
  <dc:subject/>
  <dc:creator>Financial Reporting / Neal Hartley</dc:creator>
  <cp:keywords/>
  <dc:description>Acct:   PRPT_ACCOUNT
BU:     Scope-based
Sunset: 12/4/2011 1:00:00 AM</dc:description>
  <cp:lastModifiedBy>American Electric Power®</cp:lastModifiedBy>
  <cp:lastPrinted>2012-01-26T00:43:10Z</cp:lastPrinted>
  <dcterms:created xsi:type="dcterms:W3CDTF">1997-11-19T15:48:19Z</dcterms:created>
  <dcterms:modified xsi:type="dcterms:W3CDTF">2012-01-26T00:43:13Z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Regulated style Comparative Income Statement</vt:lpwstr>
  </property>
</Properties>
</file>