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230" windowWidth="15480" windowHeight="826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egin_Print1">'Sheet1'!$F$8</definedName>
    <definedName name="Begin_Print2">'Sheet1'!$P$8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'Sheet1'!$N$576</definedName>
    <definedName name="End_Print2">'Sheet1'!$X$576</definedName>
    <definedName name="Keywords">'Modification History'!$C$15</definedName>
    <definedName name="NvsASD">"V2011-08-31"</definedName>
    <definedName name="NvsAutoDrillOk">"VN"</definedName>
    <definedName name="NvsDrillHyperLink" localSheetId="0">"http://psfinweb.aepsc.com/psp/fcm90prd_newwin/EMPLOYEE/ERP/c/REPORT_BOOKS.IC_RUN_DRILLDOWN.GBL?Action=A&amp;NVS_INSTANCE=3080981_3156340"</definedName>
    <definedName name="NvsElapsedTime">0.000393518515920732</definedName>
    <definedName name="NvsEndTime">40795.7460416667</definedName>
    <definedName name="NvsInstanceHook" localSheetId="0">"NvsMacro2"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'Sheet1'!$F$8:$N$576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'Sheet1'!$B$752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<sst xmlns="http://schemas.openxmlformats.org/spreadsheetml/2006/main" count="1689" uniqueCount="1571">
  <si>
    <t>Supervision - Residential</t>
  </si>
  <si>
    <t>Supervision - Comm &amp; Ind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</si>
  <si>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</si>
  <si>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</si>
  <si>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</si>
  <si>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</si>
  <si>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</si>
  <si>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</si>
  <si>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</si>
  <si>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</si>
  <si>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</si>
  <si>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</si>
  <si>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</si>
  <si>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AEPSC Billed to Client Co</t>
  </si>
  <si>
    <t>SSA Expense Transfers IT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</si>
  <si>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</si>
  <si>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</si>
  <si>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</si>
  <si>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</si>
  <si>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</si>
  <si>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</si>
  <si>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</si>
  <si>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</si>
  <si>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</si>
  <si>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</si>
  <si>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</si>
  <si>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</si>
  <si>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</si>
  <si>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</si>
  <si>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</si>
  <si>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</si>
  <si>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</si>
  <si>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</si>
  <si>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</si>
  <si>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</si>
  <si>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</si>
  <si>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</si>
  <si>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</si>
  <si>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</si>
  <si>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</si>
  <si>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</si>
  <si>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</si>
  <si>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</si>
  <si>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</si>
  <si>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</si>
  <si>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</si>
  <si>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</si>
  <si>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</si>
  <si>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</si>
  <si>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</si>
  <si>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</si>
  <si>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</si>
  <si>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</si>
  <si>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</si>
  <si>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Fairs, Shows, and Exhibits</t>
  </si>
  <si>
    <t>Publicity</t>
  </si>
  <si>
    <t>Dedications, Tours, &amp; Openings</t>
  </si>
  <si>
    <t>Public Opinion Surveys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</si>
  <si>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</si>
  <si>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</si>
  <si>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</si>
  <si>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</si>
  <si>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</si>
  <si>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 Dev - Materials Sold</t>
  </si>
  <si>
    <t>Assoc Business Development Exp</t>
  </si>
  <si>
    <t>Rents - Real Property</t>
  </si>
  <si>
    <t>Rents - Personal Property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</si>
  <si>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</si>
  <si>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</si>
  <si>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</si>
  <si>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</si>
  <si>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</si>
  <si>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</si>
  <si>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</si>
  <si>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</si>
  <si>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</si>
  <si>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</si>
  <si>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</si>
  <si>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</si>
  <si>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</si>
  <si>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Storm Expense Amortization</t>
  </si>
  <si>
    <t>EMI Device Expense - Affiliate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</si>
  <si>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</si>
  <si>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</si>
  <si>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</si>
  <si>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</si>
  <si>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</si>
  <si>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</si>
  <si>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</si>
  <si>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Radio Equip - Owned</t>
  </si>
  <si>
    <t>Maint of Data Equipment</t>
  </si>
  <si>
    <t>Maint of Cmmncation Eq-Unall</t>
  </si>
  <si>
    <t>Maint of Office Furniture &amp; Eq</t>
  </si>
  <si>
    <t>Maint of DA-AMI Comm Equip</t>
  </si>
  <si>
    <t>Depreciation Exp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</si>
  <si>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</si>
  <si>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</si>
  <si>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</si>
  <si>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</si>
  <si>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</si>
  <si>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</si>
  <si>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Real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</si>
  <si>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</si>
  <si>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</si>
  <si>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</si>
  <si>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</si>
  <si>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</si>
  <si>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</si>
  <si>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</si>
  <si>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 Publ Serv Comm Tax-Fees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</si>
  <si>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</si>
  <si>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</si>
  <si>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</si>
  <si>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</si>
  <si>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</si>
  <si>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</si>
  <si>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</si>
  <si>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</si>
  <si>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</si>
  <si>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</si>
  <si>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</si>
  <si>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</si>
  <si>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</si>
  <si>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</si>
  <si>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</si>
  <si>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 &amp; Dividend Inc - Nonassoc</t>
  </si>
  <si>
    <t>Interest Income - Assoc CBP</t>
  </si>
  <si>
    <t>Carrying Charges</t>
  </si>
  <si>
    <t>Non-Operatng Rental Income</t>
  </si>
  <si>
    <t>Non-Opratng Rntal Inc-Depr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</si>
  <si>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</si>
  <si>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</si>
  <si>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</si>
  <si>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</si>
  <si>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</si>
  <si>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</si>
  <si>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</si>
  <si>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</si>
  <si>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</si>
  <si>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</si>
  <si>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</si>
  <si>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</si>
  <si>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</si>
  <si>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</si>
  <si>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</si>
  <si>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</si>
  <si>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</si>
  <si>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</si>
  <si>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</si>
  <si>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St Lic-Registration Tax-Fees</t>
  </si>
  <si>
    <t>Exp of NonUtil Oper - Nonassoc</t>
  </si>
  <si>
    <t>Donations</t>
  </si>
  <si>
    <t>Penalties</t>
  </si>
  <si>
    <t>Civic &amp; Political Activities</t>
  </si>
  <si>
    <t>Other Deductions - Nonassoc</t>
  </si>
  <si>
    <t>Social &amp; Service Club Dues</t>
  </si>
  <si>
    <t>Regulatory Expenses</t>
  </si>
  <si>
    <t>Ohio Merger - Transition Costs</t>
  </si>
  <si>
    <t>Specul. Allow Loss-SO2</t>
  </si>
  <si>
    <t>Specul. Allow Loss-Seas NOx</t>
  </si>
  <si>
    <t>Specul. Allow Loss-CO2</t>
  </si>
  <si>
    <t>Inc Tax, Oth Inc &amp; Ded - State</t>
  </si>
  <si>
    <t>Inc Tax Oth Inc  Ded - State</t>
  </si>
  <si>
    <t>Inc Tax, Oth Inc&amp;Ded-Federal</t>
  </si>
  <si>
    <t>Prov Def I/T Oth I&amp;D - Federal</t>
  </si>
  <si>
    <t>Prv Def I/T-Cr Oth I&amp;D-Fed</t>
  </si>
  <si>
    <t>Int on LTD - Sen Unsec Notes</t>
  </si>
  <si>
    <t>Interest Exp - Assoc Non-CBP</t>
  </si>
  <si>
    <t>Int to Assoc Co - CBP</t>
  </si>
  <si>
    <t>Lines Of Credit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</si>
  <si>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</si>
  <si>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</si>
  <si>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</si>
  <si>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</si>
  <si>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</si>
  <si>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</si>
  <si>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</si>
  <si>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2011-08-31</t>
  </si>
  <si>
    <t>S144234</t>
  </si>
  <si>
    <t>GLR2100V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</si>
  <si>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</si>
  <si>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</si>
  <si>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</si>
  <si>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</si>
  <si>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</si>
  <si>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</si>
  <si>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</si>
  <si>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</si>
  <si>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%,ATF,FACCOUNT</t>
  </si>
  <si>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</si>
  <si>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</si>
  <si>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</si>
  <si>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</si>
  <si>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</si>
  <si>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</si>
  <si>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</si>
  <si>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</si>
  <si>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</si>
  <si>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</si>
  <si>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</si>
  <si>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</si>
  <si>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</si>
  <si>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</si>
  <si>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</si>
  <si>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</si>
  <si>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</si>
  <si>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</si>
  <si>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</si>
  <si>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</si>
  <si>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</si>
  <si>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</si>
  <si>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</si>
  <si>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</si>
  <si>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</si>
  <si>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</si>
  <si>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</si>
  <si>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</si>
  <si>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</si>
  <si>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</si>
  <si>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</si>
  <si>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</si>
  <si>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</si>
  <si>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</si>
  <si>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</si>
  <si>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</si>
  <si>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</si>
  <si>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</si>
  <si>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</si>
  <si>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</si>
  <si>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</si>
  <si>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</si>
  <si>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</si>
  <si>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</si>
  <si>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</si>
  <si>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</si>
  <si>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</si>
  <si>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%,LACTUALS,SPER-1YR</t>
  </si>
  <si>
    <t>%,C</t>
  </si>
  <si>
    <t>Comparative Income Statement</t>
  </si>
  <si>
    <t>ONE MONTH ENDED</t>
  </si>
  <si>
    <t>THREE MONTHS ENDED</t>
  </si>
  <si>
    <t>YEAR TO DATE</t>
  </si>
  <si>
    <t>TWELVE MONTHS ENDED</t>
  </si>
  <si>
    <t>$</t>
  </si>
  <si>
    <t>%</t>
  </si>
  <si>
    <t>%,R,FACCOUNT,TPRPT_ACCOUNT,NNET_OPRATNG_REVENUE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</si>
  <si>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</si>
  <si>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</si>
  <si>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</si>
  <si>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</si>
  <si>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</si>
  <si>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</si>
  <si>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</si>
  <si>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</si>
  <si>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</si>
  <si>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</si>
  <si>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</si>
  <si>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</si>
  <si>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</si>
  <si>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</si>
  <si>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</si>
  <si>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</si>
  <si>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</si>
  <si>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</si>
  <si>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</si>
  <si>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</si>
  <si>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</si>
  <si>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</si>
  <si>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</si>
  <si>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</si>
  <si>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</si>
  <si>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</si>
  <si>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</si>
  <si>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</si>
  <si>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</si>
  <si>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</si>
  <si>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</si>
  <si>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</si>
  <si>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</si>
  <si>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</si>
  <si>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</si>
  <si>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</si>
  <si>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</si>
  <si>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</si>
  <si>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</si>
  <si>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</si>
  <si>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</si>
  <si>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</si>
  <si>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</si>
  <si>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</si>
  <si>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</si>
  <si>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</si>
  <si>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</si>
  <si>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</si>
  <si>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</si>
  <si>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</si>
  <si>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</si>
  <si>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</si>
  <si>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</si>
  <si>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</si>
  <si>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</si>
  <si>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</si>
  <si>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</si>
  <si>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</si>
  <si>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</si>
  <si>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</si>
  <si>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</si>
  <si>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</si>
  <si>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</si>
  <si>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Variance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</si>
  <si>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</si>
  <si>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</si>
  <si>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</si>
  <si>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</si>
  <si>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</si>
  <si>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</si>
  <si>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</si>
  <si>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</si>
  <si>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</si>
  <si>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 xml:space="preserve">  </t>
  </si>
  <si>
    <t/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</si>
  <si>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</si>
  <si>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</si>
  <si>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</si>
  <si>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</si>
  <si>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</si>
  <si>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</si>
  <si>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</si>
  <si>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</si>
  <si>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</si>
  <si>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</si>
  <si>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</si>
  <si>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</si>
  <si>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</si>
  <si>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</si>
  <si>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</si>
  <si>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</si>
  <si>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</si>
  <si>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</si>
  <si>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</si>
  <si>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</si>
  <si>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</si>
  <si>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</si>
  <si>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</si>
  <si>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</si>
  <si>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</si>
  <si>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</si>
  <si>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</si>
  <si>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</si>
  <si>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</si>
  <si>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</si>
  <si>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</si>
  <si>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</si>
  <si>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</si>
  <si>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</si>
  <si>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</si>
  <si>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</si>
  <si>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</si>
  <si>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</si>
  <si>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</si>
  <si>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</si>
  <si>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</si>
  <si>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</si>
  <si>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</si>
  <si>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</si>
  <si>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</si>
  <si>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</si>
  <si>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</si>
  <si>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</si>
  <si>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</si>
  <si>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</si>
  <si>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</si>
  <si>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</si>
  <si>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</si>
  <si>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</si>
  <si>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</si>
  <si>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</si>
  <si>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</si>
  <si>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</si>
  <si>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</si>
  <si>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</si>
  <si>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</si>
  <si>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</si>
  <si>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</si>
  <si>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</si>
  <si>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</si>
  <si>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</si>
  <si>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</si>
  <si>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</si>
  <si>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</si>
  <si>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</si>
  <si>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</si>
  <si>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</si>
  <si>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</si>
  <si>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</si>
  <si>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</si>
  <si>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</si>
  <si>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</si>
  <si>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</si>
  <si>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</si>
  <si>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</si>
  <si>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</si>
  <si>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</si>
  <si>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</si>
  <si>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%,LACTUALS,SYTD</t>
  </si>
  <si>
    <t>%,LACTUALS,SYTD-1YR</t>
  </si>
  <si>
    <t>%,LACTUALS,SQTR</t>
  </si>
  <si>
    <t>%,LACTUALS,SQTR-1YR</t>
  </si>
  <si>
    <t>%,LACTUALS,SROLNG12-1Y</t>
  </si>
  <si>
    <t>%,LACTUALS,SROLLING12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</si>
  <si>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</si>
  <si>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</si>
  <si>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</si>
  <si>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</si>
  <si>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</si>
  <si>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</si>
  <si>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</si>
  <si>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</si>
  <si>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</si>
  <si>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</si>
  <si>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</si>
  <si>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</si>
  <si>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</si>
  <si>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</si>
  <si>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</si>
  <si>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%,FACCOUNT,TPRPT_ACCOUNT,XDYYNYN00,NSTEAM_POWER_FUEL</t>
  </si>
  <si>
    <t>%,FACCOUNT,TPRPT_ACCOUNT,XDYYNYN00,NNUCL_FUEL</t>
  </si>
  <si>
    <t>%,FACCOUNT,TPRPT_ACCOUNT,XDYYNYN00,NOTHER_POWER_FUEL</t>
  </si>
  <si>
    <t>%,FACCOUNT,TPRPT_ACCOUNT,NFUEL_FOR_ELEC_GEN</t>
  </si>
  <si>
    <t>Operator</t>
  </si>
  <si>
    <t>%,FACCOUNT,TPRPT_ACCOUNT,X,NSTATE_INCOME_TAXES,NLOCAL_INCOME_TAXES,NFOREIGN_INCOME_TAXES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</si>
  <si>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</si>
  <si>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</si>
  <si>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</si>
  <si>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</si>
  <si>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%,R,FACCOUNT,TPRPT_ACCOUNT,X,NTAXES_OTIT_OI&amp;D</t>
  </si>
  <si>
    <t>%,R,FACCOUNT,TPRPT_ACCOUNT,X,NLOSS_DISPOS_PROP</t>
  </si>
  <si>
    <t>%,R,FACCOUNT,TPRPT_ACCOUNT,X,NMISC_AMORTIZATION</t>
  </si>
  <si>
    <t>%,R,FACCOUNT,TPRPT_ACCOUNT,X,NMISC_INCOME_DEDUCTS</t>
  </si>
  <si>
    <t>PRPT_ACCOUNT</t>
  </si>
  <si>
    <t>Scope-based</t>
  </si>
  <si>
    <t>Regulated style Comparative Income Statement</t>
  </si>
  <si>
    <t>Income Statement</t>
  </si>
  <si>
    <t>Regulatory (FERC) style Comparative Income Statement</t>
  </si>
  <si>
    <t>Acct:   PRPT_ACCOUNT
BU:     Scope-based
Sunset: 12/4/2011 1:00:00 AM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</si>
  <si>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</si>
  <si>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</si>
  <si>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</si>
  <si>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</si>
  <si>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</si>
  <si>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</si>
  <si>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</si>
  <si>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</si>
  <si>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</si>
  <si>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</si>
  <si>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</si>
  <si>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</si>
  <si>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</si>
  <si>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</si>
  <si>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</si>
  <si>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</si>
  <si>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</si>
  <si>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</si>
  <si>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</si>
  <si>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</si>
  <si>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</si>
  <si>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</si>
  <si>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</si>
  <si>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</si>
  <si>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</si>
  <si>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</si>
  <si>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</si>
  <si>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</si>
  <si>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</si>
  <si>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</si>
  <si>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</si>
  <si>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</si>
  <si>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</si>
  <si>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</si>
  <si>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</si>
  <si>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</si>
  <si>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</si>
  <si>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</si>
  <si>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</si>
  <si>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</si>
  <si>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</si>
  <si>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</si>
  <si>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</si>
  <si>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</si>
  <si>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</si>
  <si>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</si>
  <si>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</si>
  <si>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</si>
  <si>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</si>
  <si>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</si>
  <si>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</si>
  <si>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</si>
  <si>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</si>
  <si>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</si>
  <si>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</si>
  <si>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</si>
  <si>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</si>
  <si>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</si>
  <si>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</si>
  <si>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</si>
  <si>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</si>
  <si>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</si>
  <si>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</si>
  <si>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</si>
  <si>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</si>
  <si>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</si>
  <si>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</si>
  <si>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</si>
  <si>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</si>
  <si>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</si>
  <si>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</si>
  <si>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</si>
  <si>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</si>
  <si>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</si>
  <si>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</si>
  <si>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</si>
  <si>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</si>
  <si>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</si>
  <si>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</si>
  <si>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</si>
  <si>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</si>
  <si>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</si>
  <si>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</si>
  <si>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</si>
  <si>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</si>
  <si>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</si>
  <si>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</si>
  <si>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</si>
  <si>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</si>
  <si>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</si>
  <si>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</si>
  <si>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</si>
  <si>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</si>
  <si>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</si>
  <si>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</si>
  <si>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</si>
  <si>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</si>
  <si>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</si>
  <si>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</si>
  <si>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</si>
  <si>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</si>
  <si>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</si>
  <si>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</si>
  <si>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</si>
  <si>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</si>
  <si>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</si>
  <si>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</si>
  <si>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</si>
  <si>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</si>
  <si>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</si>
  <si>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</si>
  <si>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</si>
  <si>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</si>
  <si>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</si>
  <si>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</si>
  <si>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</si>
  <si>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</si>
  <si>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</si>
  <si>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</si>
  <si>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</si>
  <si>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</si>
  <si>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</si>
  <si>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</si>
  <si>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</si>
  <si>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</si>
  <si>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</si>
  <si>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</si>
  <si>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</si>
  <si>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</si>
  <si>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</si>
  <si>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</si>
  <si>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</si>
  <si>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</si>
  <si>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</si>
  <si>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</si>
  <si>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</si>
  <si>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</si>
  <si>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</si>
  <si>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</si>
  <si>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</si>
  <si>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</si>
  <si>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</si>
  <si>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</si>
  <si>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</si>
  <si>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</si>
  <si>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</si>
  <si>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</si>
  <si>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</si>
  <si>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</si>
  <si>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</si>
  <si>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</si>
  <si>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</si>
  <si>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</si>
  <si>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</si>
  <si>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</si>
  <si>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</si>
  <si>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</si>
  <si>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</si>
  <si>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</si>
  <si>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</si>
  <si>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</si>
  <si>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</si>
  <si>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</si>
  <si>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</si>
  <si>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</si>
  <si>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</si>
  <si>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</si>
  <si>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</si>
  <si>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</si>
  <si>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</si>
  <si>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</si>
  <si>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</si>
  <si>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</si>
  <si>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</si>
  <si>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</si>
  <si>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</si>
  <si>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</si>
  <si>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</si>
  <si>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</si>
  <si>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</si>
  <si>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</si>
  <si>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</si>
  <si>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</si>
  <si>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</si>
  <si>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</si>
  <si>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</si>
  <si>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</si>
  <si>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</si>
  <si>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</si>
  <si>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</si>
  <si>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</si>
  <si>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</si>
  <si>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</si>
  <si>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</si>
  <si>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</si>
  <si>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</si>
  <si>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</si>
  <si>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</si>
  <si>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</si>
  <si>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</si>
  <si>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</si>
  <si>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</si>
  <si>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</si>
  <si>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</si>
  <si>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</si>
  <si>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</si>
  <si>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</si>
  <si>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</si>
  <si>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</si>
  <si>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</si>
  <si>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</si>
  <si>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</si>
  <si>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</si>
  <si>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</si>
  <si>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</si>
  <si>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</si>
  <si>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</si>
  <si>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</si>
  <si>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</si>
  <si>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</si>
  <si>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</si>
  <si>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</si>
  <si>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</si>
  <si>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</si>
  <si>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</si>
  <si>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</si>
  <si>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</si>
  <si>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</si>
  <si>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</si>
  <si>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</si>
  <si>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</si>
  <si>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</si>
  <si>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</si>
  <si>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</si>
  <si>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</si>
  <si>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</si>
  <si>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</si>
  <si>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</si>
  <si>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</si>
  <si>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</si>
  <si>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</si>
  <si>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</si>
  <si>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</si>
  <si>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</si>
  <si>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</si>
  <si>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</si>
  <si>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%,V4561004</t>
  </si>
  <si>
    <t>4561004</t>
  </si>
  <si>
    <t>SECA Transmission Rev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</si>
  <si>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</si>
  <si>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</si>
  <si>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</si>
  <si>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</si>
  <si>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</si>
  <si>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</si>
  <si>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</si>
  <si>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</si>
  <si>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</si>
  <si>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</si>
  <si>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</si>
  <si>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</si>
  <si>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</si>
  <si>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</si>
  <si>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</si>
  <si>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</si>
  <si>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</si>
  <si>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</si>
  <si>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</si>
  <si>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</si>
  <si>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</si>
  <si>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%,V4561058</t>
  </si>
  <si>
    <t>4561058</t>
  </si>
  <si>
    <t>NonAffil PJM Trans Enhncmt Rev</t>
  </si>
  <si>
    <t>%,V4561061</t>
  </si>
  <si>
    <t>4561061</t>
  </si>
  <si>
    <t>NAff PJM RTEP Rev for Whsl-FR</t>
  </si>
  <si>
    <t>%,V4561064</t>
  </si>
  <si>
    <t>4561064</t>
  </si>
  <si>
    <t>PROVISION PJM NITS WhslCus-NAf</t>
  </si>
  <si>
    <t>%,V4561065</t>
  </si>
  <si>
    <t>4561065</t>
  </si>
  <si>
    <t>PROVISION PJM NITS</t>
  </si>
  <si>
    <t>%,V4561031</t>
  </si>
  <si>
    <t>4561031</t>
  </si>
  <si>
    <t>%,V4561032</t>
  </si>
  <si>
    <t>4561032</t>
  </si>
  <si>
    <t>%,V4561033</t>
  </si>
  <si>
    <t>4561033</t>
  </si>
  <si>
    <t>%,V4561034</t>
  </si>
  <si>
    <t>4561034</t>
  </si>
  <si>
    <t>%,V4561035</t>
  </si>
  <si>
    <t>4561035</t>
  </si>
  <si>
    <t>%,V4561036</t>
  </si>
  <si>
    <t>4561036</t>
  </si>
  <si>
    <t>%,V4561059</t>
  </si>
  <si>
    <t>4561059</t>
  </si>
  <si>
    <t>%,V4561060</t>
  </si>
  <si>
    <t>4561060</t>
  </si>
  <si>
    <t>%,V4561062</t>
  </si>
  <si>
    <t>4561062</t>
  </si>
  <si>
    <t>%,V4561063</t>
  </si>
  <si>
    <t>4561063</t>
  </si>
  <si>
    <t>%,V4540002</t>
  </si>
  <si>
    <t>4540002</t>
  </si>
  <si>
    <t>%,V4540004</t>
  </si>
  <si>
    <t>4540004</t>
  </si>
  <si>
    <t>%,V4540001</t>
  </si>
  <si>
    <t>4540001</t>
  </si>
  <si>
    <t>%,V4500000</t>
  </si>
  <si>
    <t>4500000</t>
  </si>
  <si>
    <t>%,V4510001</t>
  </si>
  <si>
    <t>4510001</t>
  </si>
  <si>
    <t>%,V4118002</t>
  </si>
  <si>
    <t>4118002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</si>
  <si>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</si>
  <si>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</si>
  <si>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</si>
  <si>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</si>
  <si>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</si>
  <si>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</si>
  <si>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</si>
  <si>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</si>
  <si>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</si>
  <si>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</si>
  <si>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</si>
  <si>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</si>
  <si>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</si>
  <si>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</si>
  <si>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</si>
  <si>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</si>
  <si>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</si>
  <si>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</si>
  <si>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</si>
  <si>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</si>
  <si>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</si>
  <si>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</si>
  <si>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</si>
  <si>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</si>
  <si>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</si>
  <si>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</si>
  <si>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</si>
  <si>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</si>
  <si>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</si>
  <si>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</si>
  <si>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</si>
  <si>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</si>
  <si>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</si>
  <si>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</si>
  <si>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</si>
  <si>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</si>
  <si>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</si>
  <si>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</si>
  <si>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</si>
  <si>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</si>
  <si>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</si>
  <si>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</si>
  <si>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</si>
  <si>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</si>
  <si>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</si>
  <si>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</si>
  <si>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</si>
  <si>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</si>
  <si>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</si>
  <si>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</si>
  <si>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</si>
  <si>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</si>
  <si>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</si>
  <si>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</si>
  <si>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%,V5550096</t>
  </si>
  <si>
    <t>5550096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</si>
  <si>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</si>
  <si>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</si>
  <si>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</si>
  <si>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</si>
  <si>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</si>
  <si>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</si>
  <si>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</si>
  <si>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</si>
  <si>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</si>
  <si>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</si>
  <si>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</si>
  <si>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</si>
  <si>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</si>
  <si>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</si>
  <si>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</si>
  <si>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</si>
  <si>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</si>
  <si>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</si>
  <si>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</si>
  <si>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</si>
  <si>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</si>
  <si>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</si>
  <si>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</si>
  <si>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</si>
  <si>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</si>
  <si>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</si>
  <si>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</si>
  <si>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</si>
  <si>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</si>
  <si>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</si>
  <si>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</si>
  <si>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</si>
  <si>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</si>
  <si>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</si>
  <si>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%,V5020003</t>
  </si>
  <si>
    <t>5020003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</si>
  <si>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</si>
  <si>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</si>
  <si>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</si>
  <si>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</si>
  <si>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</si>
  <si>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</si>
  <si>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</si>
  <si>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</si>
  <si>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</si>
  <si>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</si>
  <si>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</si>
  <si>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</si>
  <si>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</si>
  <si>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</si>
  <si>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</si>
  <si>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</si>
  <si>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</si>
  <si>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</si>
  <si>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%,V5070000</t>
  </si>
  <si>
    <t>5070000</t>
  </si>
  <si>
    <t>%,V5090000</t>
  </si>
  <si>
    <t>5090000</t>
  </si>
  <si>
    <t>%,V5090002</t>
  </si>
  <si>
    <t>5090002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</si>
  <si>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</si>
  <si>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</si>
  <si>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</si>
  <si>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</si>
  <si>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</si>
  <si>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</si>
  <si>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</si>
  <si>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</si>
  <si>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</si>
  <si>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</si>
  <si>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</si>
  <si>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</si>
  <si>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</si>
  <si>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</si>
  <si>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</si>
  <si>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</si>
  <si>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</si>
  <si>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</si>
  <si>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</si>
  <si>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</si>
  <si>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</si>
  <si>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</si>
  <si>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</si>
  <si>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</si>
  <si>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</si>
  <si>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</si>
  <si>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</si>
  <si>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</si>
  <si>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</si>
  <si>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</si>
  <si>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</si>
  <si>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</si>
  <si>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</si>
  <si>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</si>
  <si>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</si>
  <si>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</si>
  <si>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</si>
  <si>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</si>
  <si>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%,V5640000</t>
  </si>
  <si>
    <t>5640000</t>
  </si>
  <si>
    <t>%,V5650002</t>
  </si>
  <si>
    <t>5650002</t>
  </si>
  <si>
    <t>%,V5650003</t>
  </si>
  <si>
    <t>5650003</t>
  </si>
  <si>
    <t>%,V5650012</t>
  </si>
  <si>
    <t>5650012</t>
  </si>
  <si>
    <t>%,V5650015</t>
  </si>
  <si>
    <t>5650015</t>
  </si>
  <si>
    <t>%,V5650016</t>
  </si>
  <si>
    <t>5650016</t>
  </si>
  <si>
    <t>%,V5650017</t>
  </si>
  <si>
    <t>5650017</t>
  </si>
  <si>
    <t>%,V5650018</t>
  </si>
  <si>
    <t>5650018</t>
  </si>
  <si>
    <t>%,V5650020</t>
  </si>
  <si>
    <t>5650020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</si>
  <si>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</si>
  <si>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</si>
  <si>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</si>
  <si>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</si>
  <si>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</si>
  <si>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</si>
  <si>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</si>
  <si>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</si>
  <si>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</si>
  <si>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</si>
  <si>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</si>
  <si>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</si>
  <si>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</si>
  <si>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</si>
  <si>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</si>
  <si>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</si>
  <si>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</si>
  <si>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</si>
  <si>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</si>
  <si>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</si>
  <si>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</si>
  <si>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</si>
  <si>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</si>
  <si>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</si>
  <si>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</si>
  <si>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</si>
  <si>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</si>
  <si>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</si>
  <si>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</si>
  <si>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</si>
  <si>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</si>
  <si>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</si>
  <si>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</si>
  <si>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</si>
  <si>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</si>
  <si>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</si>
  <si>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</si>
  <si>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</si>
  <si>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</si>
  <si>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</si>
  <si>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</si>
  <si>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</si>
  <si>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</si>
  <si>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</si>
  <si>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</si>
  <si>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</si>
  <si>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</si>
  <si>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</si>
  <si>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</si>
  <si>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</si>
  <si>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</si>
  <si>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</si>
  <si>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</si>
  <si>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</si>
  <si>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</si>
  <si>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</si>
  <si>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</si>
  <si>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</si>
  <si>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</si>
  <si>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</si>
  <si>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</si>
  <si>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</si>
  <si>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</si>
  <si>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</si>
  <si>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</si>
  <si>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</si>
  <si>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</si>
  <si>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</si>
  <si>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</si>
  <si>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</si>
  <si>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%,V9080004</t>
  </si>
  <si>
    <t>9080004</t>
  </si>
  <si>
    <t>%,V9080009</t>
  </si>
  <si>
    <t>9080009</t>
  </si>
  <si>
    <t>%,V9090000</t>
  </si>
  <si>
    <t>9090000</t>
  </si>
  <si>
    <t>%,V9100000</t>
  </si>
  <si>
    <t>9100000</t>
  </si>
  <si>
    <t>%,V9110001</t>
  </si>
  <si>
    <t>9110001</t>
  </si>
  <si>
    <t>%,V9110002</t>
  </si>
  <si>
    <t>9110002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</si>
  <si>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</si>
  <si>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</si>
  <si>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</si>
  <si>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</si>
  <si>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</si>
  <si>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</si>
  <si>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</si>
  <si>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</si>
  <si>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</si>
  <si>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</si>
  <si>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</si>
  <si>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</si>
  <si>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</si>
  <si>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</si>
  <si>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</si>
  <si>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</si>
  <si>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</si>
  <si>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</si>
  <si>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</si>
  <si>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</si>
  <si>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</si>
  <si>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</si>
  <si>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%,V9230003</t>
  </si>
  <si>
    <t>9230003</t>
  </si>
  <si>
    <t>%,V9230127</t>
  </si>
  <si>
    <t>9230127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</si>
  <si>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</si>
  <si>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</si>
  <si>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</si>
  <si>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</si>
  <si>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</si>
  <si>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</si>
  <si>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</si>
  <si>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</si>
  <si>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</si>
  <si>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</si>
  <si>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</si>
  <si>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</si>
  <si>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</si>
  <si>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</si>
  <si>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</si>
  <si>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</si>
  <si>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</si>
  <si>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</si>
  <si>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</si>
  <si>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</si>
  <si>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</si>
  <si>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</si>
  <si>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</si>
  <si>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</si>
  <si>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</si>
  <si>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</si>
  <si>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</si>
  <si>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</si>
  <si>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</si>
  <si>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</si>
  <si>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</si>
  <si>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</si>
  <si>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</si>
  <si>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</si>
  <si>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</si>
  <si>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</si>
  <si>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</si>
  <si>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</si>
  <si>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</si>
  <si>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</si>
  <si>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</si>
  <si>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</si>
  <si>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</si>
  <si>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</si>
  <si>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</si>
  <si>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</si>
  <si>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</si>
  <si>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</si>
  <si>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</si>
  <si>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</si>
  <si>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</si>
  <si>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</si>
  <si>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</si>
  <si>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</si>
  <si>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</si>
  <si>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</si>
  <si>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</si>
  <si>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</si>
  <si>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</si>
  <si>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</si>
  <si>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</si>
  <si>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</si>
  <si>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</si>
  <si>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</si>
  <si>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</si>
  <si>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</si>
  <si>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</si>
  <si>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</si>
  <si>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</si>
  <si>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</si>
  <si>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</si>
  <si>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</si>
  <si>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</si>
  <si>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</si>
  <si>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</si>
  <si>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</si>
  <si>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</si>
  <si>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</si>
  <si>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</si>
  <si>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</si>
  <si>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</si>
  <si>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</si>
  <si>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</si>
  <si>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</si>
  <si>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</si>
  <si>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</si>
  <si>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</si>
  <si>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</si>
  <si>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</si>
  <si>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</si>
  <si>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</si>
  <si>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</si>
  <si>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</si>
  <si>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</si>
  <si>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</si>
  <si>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</si>
  <si>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%,V9302006</t>
  </si>
  <si>
    <t>9302006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</si>
  <si>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</si>
  <si>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</si>
  <si>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</si>
  <si>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</si>
  <si>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</si>
  <si>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</si>
  <si>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</si>
  <si>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</si>
  <si>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</si>
  <si>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</si>
  <si>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</si>
  <si>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</si>
  <si>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</si>
  <si>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</si>
  <si>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</si>
  <si>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</si>
  <si>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</si>
  <si>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</si>
  <si>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</si>
  <si>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</si>
  <si>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</si>
  <si>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</si>
  <si>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</si>
  <si>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</si>
  <si>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</si>
  <si>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</si>
  <si>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</si>
  <si>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</si>
  <si>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</si>
  <si>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</si>
  <si>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</si>
  <si>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</si>
  <si>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</si>
  <si>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</si>
  <si>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</si>
  <si>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</si>
  <si>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</si>
  <si>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</si>
  <si>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</si>
  <si>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</si>
  <si>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</si>
  <si>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</si>
  <si>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</si>
  <si>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</si>
  <si>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</si>
  <si>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</si>
  <si>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%,V5930010</t>
  </si>
  <si>
    <t>5930010</t>
  </si>
  <si>
    <t>%,V5930011</t>
  </si>
  <si>
    <t>5930011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</si>
  <si>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</si>
  <si>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</si>
  <si>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</si>
  <si>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</si>
  <si>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</si>
  <si>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</si>
  <si>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</si>
  <si>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</si>
  <si>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</si>
  <si>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</si>
  <si>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</si>
  <si>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</si>
  <si>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</si>
  <si>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</si>
  <si>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</si>
  <si>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</si>
  <si>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</si>
  <si>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</si>
  <si>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</si>
  <si>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</si>
  <si>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</si>
  <si>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</si>
  <si>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</si>
  <si>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</si>
  <si>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%,V9350024</t>
  </si>
  <si>
    <t>9350024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</si>
  <si>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</si>
  <si>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</si>
  <si>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</si>
  <si>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</si>
  <si>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</si>
  <si>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</si>
  <si>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</si>
  <si>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</si>
  <si>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</si>
  <si>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</si>
  <si>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</si>
  <si>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</si>
  <si>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</si>
  <si>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</si>
  <si>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</si>
  <si>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</si>
  <si>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</si>
  <si>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</si>
  <si>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</si>
  <si>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</si>
  <si>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%,V408100510</t>
  </si>
  <si>
    <t>408100510</t>
  </si>
  <si>
    <t>%,V408100609</t>
  </si>
  <si>
    <t>408100609</t>
  </si>
  <si>
    <t>%,V408100610</t>
  </si>
  <si>
    <t>408100610</t>
  </si>
  <si>
    <t>%,V408100611</t>
  </si>
  <si>
    <t>408100611</t>
  </si>
  <si>
    <t>%,V4081007</t>
  </si>
  <si>
    <t>4081007</t>
  </si>
  <si>
    <t>%,V408100800</t>
  </si>
  <si>
    <t>408100800</t>
  </si>
  <si>
    <t>%,V408100808</t>
  </si>
  <si>
    <t>408100808</t>
  </si>
  <si>
    <t>%,V408100809</t>
  </si>
  <si>
    <t>408100809</t>
  </si>
  <si>
    <t>%,V408100810</t>
  </si>
  <si>
    <t>408100810</t>
  </si>
  <si>
    <t>%,V408100811</t>
  </si>
  <si>
    <t>408100811</t>
  </si>
  <si>
    <t>%,V408101409</t>
  </si>
  <si>
    <t>408101409</t>
  </si>
  <si>
    <t>%,V408101410</t>
  </si>
  <si>
    <t>408101410</t>
  </si>
  <si>
    <t>%,V408101411</t>
  </si>
  <si>
    <t>408101411</t>
  </si>
  <si>
    <t>%,V408101709</t>
  </si>
  <si>
    <t>408101709</t>
  </si>
  <si>
    <t>%,V408101710</t>
  </si>
  <si>
    <t>408101710</t>
  </si>
  <si>
    <t>%,V408101711</t>
  </si>
  <si>
    <t>408101711</t>
  </si>
  <si>
    <t>%,V408101809</t>
  </si>
  <si>
    <t>408101809</t>
  </si>
  <si>
    <t>%,V408101810</t>
  </si>
  <si>
    <t>408101810</t>
  </si>
  <si>
    <t>%,V408101811</t>
  </si>
  <si>
    <t>408101811</t>
  </si>
  <si>
    <t>%,V408101909</t>
  </si>
  <si>
    <t>408101909</t>
  </si>
  <si>
    <t>%,V408101910</t>
  </si>
  <si>
    <t>408101910</t>
  </si>
  <si>
    <t>%,V408101911</t>
  </si>
  <si>
    <t>408101911</t>
  </si>
  <si>
    <t>%,V408102210</t>
  </si>
  <si>
    <t>408102210</t>
  </si>
  <si>
    <t>%,V408102211</t>
  </si>
  <si>
    <t>408102211</t>
  </si>
  <si>
    <t>%,V408102908</t>
  </si>
  <si>
    <t>408102908</t>
  </si>
  <si>
    <t>%,V408102909</t>
  </si>
  <si>
    <t>408102909</t>
  </si>
  <si>
    <t>%,V408102910</t>
  </si>
  <si>
    <t>408102910</t>
  </si>
  <si>
    <t>%,V408102911</t>
  </si>
  <si>
    <t>408102911</t>
  </si>
  <si>
    <t>%,V4081033</t>
  </si>
  <si>
    <t>4081033</t>
  </si>
  <si>
    <t>%,V4081034</t>
  </si>
  <si>
    <t>4081034</t>
  </si>
  <si>
    <t>%,V4081035</t>
  </si>
  <si>
    <t>4081035</t>
  </si>
  <si>
    <t>%,V408103609</t>
  </si>
  <si>
    <t>408103609</t>
  </si>
  <si>
    <t>%,V408103610</t>
  </si>
  <si>
    <t>408103610</t>
  </si>
  <si>
    <t>%,V408103611</t>
  </si>
  <si>
    <t>408103611</t>
  </si>
  <si>
    <t>%,V409100206</t>
  </si>
  <si>
    <t>409100206</t>
  </si>
  <si>
    <t>%,V409100207</t>
  </si>
  <si>
    <t>409100207</t>
  </si>
  <si>
    <t>%,V409100208</t>
  </si>
  <si>
    <t>409100208</t>
  </si>
  <si>
    <t>%,V409100209</t>
  </si>
  <si>
    <t>409100209</t>
  </si>
  <si>
    <t>%,V409100210</t>
  </si>
  <si>
    <t>409100210</t>
  </si>
  <si>
    <t>%,V409100211</t>
  </si>
  <si>
    <t>409100211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</si>
  <si>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</si>
  <si>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</si>
  <si>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</si>
  <si>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</si>
  <si>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</si>
  <si>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</si>
  <si>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</si>
  <si>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</si>
  <si>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</si>
  <si>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</si>
  <si>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%,V4190002</t>
  </si>
  <si>
    <t>4190002</t>
  </si>
  <si>
    <t>%,V4190005</t>
  </si>
  <si>
    <t>4190005</t>
  </si>
  <si>
    <t>%,V4210039</t>
  </si>
  <si>
    <t>4210039</t>
  </si>
  <si>
    <t>%,V4180001</t>
  </si>
  <si>
    <t>4180001</t>
  </si>
  <si>
    <t>%,V4180005</t>
  </si>
  <si>
    <t>4180005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</si>
  <si>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</si>
  <si>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</si>
  <si>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</si>
  <si>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</si>
  <si>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</si>
  <si>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</si>
  <si>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</si>
  <si>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</si>
  <si>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</si>
  <si>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</si>
  <si>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</si>
  <si>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</si>
  <si>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</si>
  <si>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</si>
  <si>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</si>
  <si>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</si>
  <si>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</si>
  <si>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</si>
  <si>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</si>
  <si>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</si>
  <si>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</si>
  <si>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</si>
  <si>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</si>
  <si>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</si>
  <si>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</si>
  <si>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</si>
  <si>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</si>
  <si>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</si>
  <si>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</si>
  <si>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</si>
  <si>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</si>
  <si>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</si>
  <si>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</si>
  <si>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</si>
  <si>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</si>
  <si>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</si>
  <si>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</si>
  <si>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</si>
  <si>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%,V408200508</t>
  </si>
  <si>
    <t>408200508</t>
  </si>
  <si>
    <t>%,V408200509</t>
  </si>
  <si>
    <t>408200509</t>
  </si>
  <si>
    <t>%,V408200510</t>
  </si>
  <si>
    <t>408200510</t>
  </si>
  <si>
    <t>%,V408201410</t>
  </si>
  <si>
    <t>408201410</t>
  </si>
  <si>
    <t>%,V4171001</t>
  </si>
  <si>
    <t>4171001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</si>
  <si>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</si>
  <si>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</si>
  <si>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</si>
  <si>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</si>
  <si>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</si>
  <si>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</si>
  <si>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</si>
  <si>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</si>
  <si>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</si>
  <si>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</si>
  <si>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%,V4265007</t>
  </si>
  <si>
    <t>4265007</t>
  </si>
  <si>
    <t>%,V4265033</t>
  </si>
  <si>
    <t>4265033</t>
  </si>
  <si>
    <t>%,V4265053</t>
  </si>
  <si>
    <t>4265053</t>
  </si>
  <si>
    <t>%,V4265054</t>
  </si>
  <si>
    <t>4265054</t>
  </si>
  <si>
    <t>%,V4265056</t>
  </si>
  <si>
    <t>4265056</t>
  </si>
  <si>
    <t>%,V409200208</t>
  </si>
  <si>
    <t>409200208</t>
  </si>
  <si>
    <t>%,V409200209</t>
  </si>
  <si>
    <t>409200209</t>
  </si>
  <si>
    <t>%,V409200210</t>
  </si>
  <si>
    <t>409200210</t>
  </si>
  <si>
    <t>%,V409200211</t>
  </si>
  <si>
    <t>409200211</t>
  </si>
  <si>
    <t>%,V4092001</t>
  </si>
  <si>
    <t>4092001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</si>
  <si>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</si>
  <si>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</si>
  <si>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</si>
  <si>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</si>
  <si>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</si>
  <si>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</si>
  <si>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</si>
  <si>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</si>
  <si>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</si>
  <si>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</si>
  <si>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</si>
  <si>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</si>
  <si>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</si>
  <si>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</si>
  <si>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</si>
  <si>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</si>
  <si>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</si>
  <si>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</si>
  <si>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</si>
  <si>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</si>
  <si>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</si>
  <si>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</si>
  <si>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</si>
  <si>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</si>
  <si>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</si>
  <si>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</si>
  <si>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GFA Trans Base Rev Unb - Aff</t>
  </si>
  <si>
    <t>GFA Trans Ancillary Rev - Aff</t>
  </si>
  <si>
    <t>PJM NITS Revenue - Affiliated</t>
  </si>
  <si>
    <t>PJM TO Adm. Serv Rev - Aff</t>
  </si>
  <si>
    <t>PJM Affiliated Trans NITS Cost</t>
  </si>
  <si>
    <t>PJM Affiliated Trans TO Cost</t>
  </si>
  <si>
    <t>Affil PJM Trans Enhancmnt Rev</t>
  </si>
  <si>
    <t>Affil PJM Trans Enhancmnt Cost</t>
  </si>
  <si>
    <t>PROVISION PJM NITS Affil- Cost</t>
  </si>
  <si>
    <t>PROVISION PJM NITS Affiliated</t>
  </si>
  <si>
    <t>Rent From Elect Property-NAC</t>
  </si>
  <si>
    <t>Rent From Elect Prop-ABD-Nonaf</t>
  </si>
  <si>
    <t>Rent From Elect Property - Af</t>
  </si>
  <si>
    <t>Forfeited Discounts</t>
  </si>
  <si>
    <t>Misc Service Rev - Nonaffil</t>
  </si>
  <si>
    <t>Comp. Allow. Gains SO2</t>
  </si>
  <si>
    <t>Fuel Consumed</t>
  </si>
  <si>
    <t>Fuel - Procure Unload &amp; Handle</t>
  </si>
  <si>
    <t>Fuel - Deferred</t>
  </si>
  <si>
    <t>Fuel Survey Activity</t>
  </si>
  <si>
    <t>Fuel Oil Consumed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</si>
  <si>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</si>
  <si>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</si>
  <si>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</si>
  <si>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</si>
  <si>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</si>
  <si>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</si>
  <si>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</si>
  <si>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</si>
  <si>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</si>
  <si>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</si>
  <si>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</si>
  <si>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</si>
  <si>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</si>
  <si>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</si>
  <si>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</si>
  <si>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</si>
  <si>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</si>
  <si>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</si>
  <si>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</si>
  <si>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</si>
  <si>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</si>
  <si>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 Power-Non Trad-Non-Fuel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</si>
  <si>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</si>
  <si>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</si>
  <si>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</si>
  <si>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</si>
  <si>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</si>
  <si>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Power-Pool Capacity</t>
  </si>
  <si>
    <t>Purchased Power - Pool Energy</t>
  </si>
  <si>
    <t>Purch Pwr-Non-Fuel Portion-Aff</t>
  </si>
  <si>
    <t>Purch Power-Fuel Portion-Affil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</si>
  <si>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</si>
  <si>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</si>
  <si>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</si>
  <si>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</si>
  <si>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</si>
  <si>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</si>
  <si>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</si>
  <si>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</si>
  <si>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Trona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</si>
  <si>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</si>
  <si>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</si>
  <si>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</si>
  <si>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</si>
  <si>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</si>
  <si>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</si>
  <si>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</si>
  <si>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</si>
  <si>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</si>
  <si>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Rents</t>
  </si>
  <si>
    <t>Allowance Consumption SO2</t>
  </si>
  <si>
    <t>Allowance Expenses</t>
  </si>
  <si>
    <t>An. NOx Cons. Exp</t>
  </si>
  <si>
    <t>Sys Control &amp; Load Dispatching</t>
  </si>
  <si>
    <t>Other Expenses</t>
  </si>
  <si>
    <t>Other Pwr Exp - Wholesale RECs</t>
  </si>
  <si>
    <t>Other Pwr Exp - Voluntary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</si>
  <si>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</si>
  <si>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</si>
  <si>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</si>
  <si>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</si>
  <si>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</si>
  <si>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</si>
  <si>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</si>
  <si>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</si>
  <si>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</si>
  <si>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</si>
  <si>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</si>
  <si>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</si>
  <si>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</si>
  <si>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Underground Line Expenses</t>
  </si>
  <si>
    <t>Transmssn Elec by Others-NAC</t>
  </si>
  <si>
    <t>AEP Trans Equalization Agmt</t>
  </si>
  <si>
    <t>PJM Trans Enhancement Charge</t>
  </si>
  <si>
    <t>PJM TO Serv Exp - Aff</t>
  </si>
  <si>
    <t>PJM NITS Expense - Affiliated</t>
  </si>
  <si>
    <t>GFA Trans Exp Unb - Affiliate</t>
  </si>
  <si>
    <t>PJM Trans Enhancement Credits</t>
  </si>
  <si>
    <t>PROVISION PJM NITS Affl Expens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</si>
  <si>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</si>
  <si>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</si>
  <si>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</si>
  <si>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</si>
  <si>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</si>
  <si>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</si>
  <si>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</si>
  <si>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</si>
  <si>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</si>
  <si>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</si>
  <si>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</si>
  <si>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</si>
  <si>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</si>
  <si>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</si>
  <si>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</si>
  <si>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</si>
  <si>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</si>
  <si>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</si>
  <si>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</si>
  <si>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</si>
  <si>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</si>
  <si>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</si>
  <si>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</si>
  <si>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</si>
  <si>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</si>
  <si>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</si>
  <si>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</si>
  <si>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</si>
  <si>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</si>
  <si>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</si>
  <si>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Assistnce Exp - DSM - Ind</t>
  </si>
  <si>
    <t>Cust Assistance Expense - DSM</t>
  </si>
  <si>
    <t>Information &amp; Instruct Advrtis</t>
  </si>
  <si>
    <t>Misc Cust Svc&amp;Informational Ex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</si>
</sst>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1" applyNumberFormat="0" applyAlignment="0" applyProtection="0"/>
    <xf numFmtId="0" fontId="20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9" borderId="0" applyNumberFormat="0" applyBorder="0" applyAlignment="0" applyProtection="0"/>
    <xf numFmtId="0" fontId="0" fillId="4" borderId="1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9" borderId="0" xfId="0" applyNumberFormat="1" applyFont="1" applyFill="1" applyAlignment="1">
      <alignment/>
    </xf>
    <xf numFmtId="3" fontId="14" fillId="9" borderId="0" xfId="0" applyNumberFormat="1" applyFont="1" applyFill="1" applyBorder="1" applyAlignment="1">
      <alignment horizontal="left"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19" borderId="0" xfId="0" applyNumberFormat="1" applyFont="1" applyFill="1" applyAlignment="1">
      <alignment horizontal="left" indent="6"/>
    </xf>
    <xf numFmtId="3" fontId="8" fillId="0" borderId="8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40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2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2" xfId="0" applyNumberFormat="1" applyFont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2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11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1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9" borderId="0" xfId="0" applyNumberFormat="1" applyFont="1" applyFill="1" applyAlignment="1">
      <alignment/>
    </xf>
    <xf numFmtId="39" fontId="0" fillId="9" borderId="0" xfId="0" applyNumberFormat="1" applyFont="1" applyFill="1" applyAlignment="1" applyProtection="1">
      <alignment horizontal="centerContinuous"/>
      <protection hidden="1"/>
    </xf>
    <xf numFmtId="39" fontId="0" fillId="9" borderId="0" xfId="0" applyNumberFormat="1" applyFont="1" applyFill="1" applyAlignment="1">
      <alignment horizontal="centerContinuous"/>
    </xf>
    <xf numFmtId="39" fontId="0" fillId="19" borderId="0" xfId="0" applyNumberFormat="1" applyFont="1" applyFill="1" applyAlignment="1">
      <alignment/>
    </xf>
    <xf numFmtId="39" fontId="0" fillId="0" borderId="0" xfId="0" applyNumberFormat="1" applyFont="1" applyAlignment="1">
      <alignment horizontal="centerContinuous"/>
    </xf>
    <xf numFmtId="191" fontId="1" fillId="0" borderId="11" xfId="0" applyNumberFormat="1" applyFont="1" applyBorder="1" applyAlignment="1">
      <alignment horizontal="center"/>
    </xf>
    <xf numFmtId="190" fontId="1" fillId="0" borderId="13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 horizontal="right"/>
    </xf>
    <xf numFmtId="190" fontId="0" fillId="0" borderId="14" xfId="59" applyNumberFormat="1" applyFont="1" applyFill="1" applyBorder="1" applyAlignment="1">
      <alignment horizontal="right"/>
    </xf>
    <xf numFmtId="190" fontId="0" fillId="0" borderId="15" xfId="59" applyNumberFormat="1" applyFont="1" applyFill="1" applyBorder="1" applyAlignment="1">
      <alignment horizontal="right"/>
    </xf>
    <xf numFmtId="190" fontId="0" fillId="0" borderId="16" xfId="59" applyNumberFormat="1" applyFont="1" applyFill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1" fillId="0" borderId="15" xfId="59" applyNumberFormat="1" applyFont="1" applyFill="1" applyBorder="1" applyAlignment="1">
      <alignment horizontal="right"/>
    </xf>
    <xf numFmtId="190" fontId="11" fillId="0" borderId="14" xfId="59" applyNumberFormat="1" applyFont="1" applyBorder="1" applyAlignment="1">
      <alignment horizontal="right"/>
    </xf>
    <xf numFmtId="190" fontId="11" fillId="0" borderId="14" xfId="59" applyNumberFormat="1" applyFont="1" applyFill="1" applyBorder="1" applyAlignment="1">
      <alignment horizontal="right"/>
    </xf>
    <xf numFmtId="190" fontId="1" fillId="0" borderId="17" xfId="59" applyNumberFormat="1" applyFont="1" applyFill="1" applyBorder="1" applyAlignment="1">
      <alignment horizontal="right"/>
    </xf>
    <xf numFmtId="190" fontId="0" fillId="19" borderId="14" xfId="0" applyNumberFormat="1" applyFont="1" applyFill="1" applyBorder="1" applyAlignment="1">
      <alignment horizontal="right"/>
    </xf>
    <xf numFmtId="8" fontId="0" fillId="19" borderId="18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 horizontal="centerContinuous"/>
    </xf>
    <xf numFmtId="8" fontId="0" fillId="0" borderId="18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 horizontal="right"/>
    </xf>
    <xf numFmtId="8" fontId="1" fillId="0" borderId="20" xfId="0" applyNumberFormat="1" applyFont="1" applyFill="1" applyBorder="1" applyAlignment="1">
      <alignment/>
    </xf>
    <xf numFmtId="8" fontId="0" fillId="0" borderId="18" xfId="0" applyNumberFormat="1" applyFont="1" applyFill="1" applyBorder="1" applyAlignment="1">
      <alignment horizontal="centerContinuous"/>
    </xf>
    <xf numFmtId="190" fontId="1" fillId="0" borderId="19" xfId="0" applyNumberFormat="1" applyFont="1" applyFill="1" applyBorder="1" applyAlignment="1">
      <alignment horizontal="center"/>
    </xf>
    <xf numFmtId="40" fontId="1" fillId="0" borderId="20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 quotePrefix="1">
      <alignment horizontal="left"/>
    </xf>
    <xf numFmtId="0" fontId="5" fillId="0" borderId="18" xfId="0" applyNumberFormat="1" applyFont="1" applyFill="1" applyBorder="1" applyAlignment="1" quotePrefix="1">
      <alignment horizontal="left"/>
    </xf>
    <xf numFmtId="40" fontId="12" fillId="0" borderId="18" xfId="0" applyNumberFormat="1" applyFont="1" applyFill="1" applyBorder="1" applyAlignment="1">
      <alignment horizontal="center"/>
    </xf>
    <xf numFmtId="190" fontId="11" fillId="0" borderId="14" xfId="0" applyNumberFormat="1" applyFont="1" applyBorder="1" applyAlignment="1">
      <alignment horizontal="center"/>
    </xf>
    <xf numFmtId="190" fontId="0" fillId="0" borderId="14" xfId="0" applyNumberFormat="1" applyFont="1" applyFill="1" applyBorder="1" applyAlignment="1">
      <alignment/>
    </xf>
    <xf numFmtId="190" fontId="0" fillId="9" borderId="14" xfId="0" applyNumberFormat="1" applyFont="1" applyFill="1" applyBorder="1" applyAlignment="1">
      <alignment/>
    </xf>
    <xf numFmtId="8" fontId="0" fillId="9" borderId="18" xfId="0" applyNumberFormat="1" applyFont="1" applyFill="1" applyBorder="1" applyAlignment="1">
      <alignment/>
    </xf>
    <xf numFmtId="39" fontId="1" fillId="0" borderId="0" xfId="0" applyNumberFormat="1" applyFont="1" applyAlignment="1">
      <alignment horizontal="left" indent="14"/>
    </xf>
    <xf numFmtId="39" fontId="1" fillId="0" borderId="0" xfId="0" applyNumberFormat="1" applyFont="1" applyAlignment="1">
      <alignment horizontal="left" indent="1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12" xfId="0" applyNumberFormat="1" applyFont="1" applyFill="1" applyBorder="1" applyAlignment="1">
      <alignment/>
    </xf>
    <xf numFmtId="40" fontId="1" fillId="0" borderId="12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center"/>
    </xf>
    <xf numFmtId="40" fontId="1" fillId="0" borderId="22" xfId="0" applyNumberFormat="1" applyFont="1" applyBorder="1" applyAlignment="1">
      <alignment/>
    </xf>
    <xf numFmtId="40" fontId="0" fillId="0" borderId="0" xfId="0" applyNumberFormat="1" applyFont="1" applyFill="1" applyAlignment="1">
      <alignment horizontal="right"/>
    </xf>
    <xf numFmtId="40" fontId="0" fillId="0" borderId="21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1" fillId="0" borderId="22" xfId="0" applyNumberFormat="1" applyFont="1" applyFill="1" applyBorder="1" applyAlignment="1">
      <alignment/>
    </xf>
    <xf numFmtId="3" fontId="14" fillId="9" borderId="0" xfId="0" applyNumberFormat="1" applyFont="1" applyFill="1" applyAlignment="1" applyProtection="1" quotePrefix="1">
      <alignment horizontal="right"/>
      <protection hidden="1"/>
    </xf>
    <xf numFmtId="38" fontId="14" fillId="9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104775</xdr:rowOff>
    </xdr:from>
    <xdr:to>
      <xdr:col>2</xdr:col>
      <xdr:colOff>771525</xdr:colOff>
      <xdr:row>3</xdr:row>
      <xdr:rowOff>142875</xdr:rowOff>
    </xdr:to>
    <xdr:sp macro="[0]!Print1">
      <xdr:nvSpPr>
        <xdr:cNvPr id="1" name="AutoShape 2"/>
        <xdr:cNvSpPr>
          <a:spLocks/>
        </xdr:cNvSpPr>
      </xdr:nvSpPr>
      <xdr:spPr>
        <a:xfrm>
          <a:off x="133350" y="266700"/>
          <a:ext cx="1390650" cy="20002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MTD and YTD</a:t>
          </a:r>
        </a:p>
      </xdr:txBody>
    </xdr:sp>
    <xdr:clientData fPrintsWithSheet="0"/>
  </xdr:twoCellAnchor>
  <xdr:twoCellAnchor>
    <xdr:from>
      <xdr:col>2</xdr:col>
      <xdr:colOff>1028700</xdr:colOff>
      <xdr:row>2</xdr:row>
      <xdr:rowOff>133350</xdr:rowOff>
    </xdr:from>
    <xdr:to>
      <xdr:col>2</xdr:col>
      <xdr:colOff>2771775</xdr:colOff>
      <xdr:row>4</xdr:row>
      <xdr:rowOff>0</xdr:rowOff>
    </xdr:to>
    <xdr:sp macro="[0]!Print2">
      <xdr:nvSpPr>
        <xdr:cNvPr id="2" name="AutoShape 3"/>
        <xdr:cNvSpPr>
          <a:spLocks/>
        </xdr:cNvSpPr>
      </xdr:nvSpPr>
      <xdr:spPr>
        <a:xfrm>
          <a:off x="1781175" y="295275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QTD and 12mo Roll</a:t>
          </a:r>
        </a:p>
      </xdr:txBody>
    </xdr:sp>
    <xdr:clientData fPrintsWithSheet="0"/>
  </xdr:twoCellAnchor>
  <xdr:twoCellAnchor>
    <xdr:from>
      <xdr:col>2</xdr:col>
      <xdr:colOff>180975</xdr:colOff>
      <xdr:row>1</xdr:row>
      <xdr:rowOff>19050</xdr:rowOff>
    </xdr:from>
    <xdr:to>
      <xdr:col>2</xdr:col>
      <xdr:colOff>1924050</xdr:colOff>
      <xdr:row>2</xdr:row>
      <xdr:rowOff>47625</xdr:rowOff>
    </xdr:to>
    <xdr:sp macro="[0]!Print2">
      <xdr:nvSpPr>
        <xdr:cNvPr id="3" name="AutoShape 4"/>
        <xdr:cNvSpPr>
          <a:spLocks/>
        </xdr:cNvSpPr>
      </xdr:nvSpPr>
      <xdr:spPr>
        <a:xfrm>
          <a:off x="933450" y="190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X599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48.140625" style="9" hidden="1" customWidth="1"/>
    <col min="2" max="2" width="11.28125" style="9" customWidth="1"/>
    <col min="3" max="3" width="46.28125" style="9" customWidth="1"/>
    <col min="4" max="5" width="2.7109375" style="17" customWidth="1"/>
    <col min="6" max="7" width="21.00390625" style="86" customWidth="1"/>
    <col min="8" max="8" width="19.28125" style="35" customWidth="1" collapsed="1"/>
    <col min="9" max="9" width="12.7109375" style="94" hidden="1" customWidth="1" outlineLevel="1"/>
    <col min="10" max="10" width="2.7109375" style="106" customWidth="1"/>
    <col min="11" max="12" width="21.00390625" style="86" customWidth="1"/>
    <col min="13" max="13" width="19.28125" style="35" customWidth="1" collapsed="1"/>
    <col min="14" max="14" width="12.7109375" style="94" hidden="1" customWidth="1" outlineLevel="1"/>
    <col min="15" max="15" width="2.7109375" style="106" customWidth="1"/>
    <col min="16" max="17" width="21.00390625" style="86" customWidth="1"/>
    <col min="18" max="18" width="19.28125" style="35" customWidth="1" collapsed="1"/>
    <col min="19" max="19" width="12.7109375" style="94" hidden="1" customWidth="1" outlineLevel="1"/>
    <col min="20" max="20" width="2.7109375" style="106" customWidth="1"/>
    <col min="21" max="22" width="21.00390625" style="86" customWidth="1"/>
    <col min="23" max="23" width="19.28125" style="35" customWidth="1" collapsed="1"/>
    <col min="24" max="24" width="12.7109375" style="94" hidden="1" customWidth="1" outlineLevel="1"/>
    <col min="25" max="16384" width="9.140625" style="9" customWidth="1"/>
  </cols>
  <sheetData>
    <row r="1" spans="1:24" s="14" customFormat="1" ht="13.5" customHeight="1" hidden="1">
      <c r="A1" s="14" t="s">
        <v>235</v>
      </c>
      <c r="B1" s="14" t="s">
        <v>188</v>
      </c>
      <c r="C1" s="54" t="s">
        <v>189</v>
      </c>
      <c r="D1" s="15"/>
      <c r="E1" s="15"/>
      <c r="F1" s="15" t="s">
        <v>235</v>
      </c>
      <c r="G1" s="15" t="s">
        <v>236</v>
      </c>
      <c r="H1" s="90" t="s">
        <v>237</v>
      </c>
      <c r="I1" s="103" t="s">
        <v>237</v>
      </c>
      <c r="J1" s="104"/>
      <c r="K1" s="15" t="s">
        <v>404</v>
      </c>
      <c r="L1" s="15" t="s">
        <v>405</v>
      </c>
      <c r="M1" s="90" t="s">
        <v>237</v>
      </c>
      <c r="N1" s="103" t="s">
        <v>237</v>
      </c>
      <c r="O1" s="104"/>
      <c r="P1" s="15" t="s">
        <v>406</v>
      </c>
      <c r="Q1" s="15" t="s">
        <v>407</v>
      </c>
      <c r="R1" s="90" t="s">
        <v>237</v>
      </c>
      <c r="S1" s="103" t="s">
        <v>237</v>
      </c>
      <c r="T1" s="104"/>
      <c r="U1" s="15" t="s">
        <v>409</v>
      </c>
      <c r="V1" s="15" t="s">
        <v>408</v>
      </c>
      <c r="W1" s="90" t="s">
        <v>237</v>
      </c>
      <c r="X1" s="103" t="s">
        <v>237</v>
      </c>
    </row>
    <row r="2" spans="3:24" ht="12.75">
      <c r="C2" s="16"/>
      <c r="F2" s="122"/>
      <c r="G2" s="123" t="str">
        <f>IF($C$588="Error",$C$593,IF($C$594="Error",$C$590&amp;" - "&amp;$C$589,IF($C$594=$C$593,$C$594&amp;" - "&amp;$C$588,$C$594&amp;" - "&amp;$C$593)))</f>
        <v>Kentucky Power Corp Consol</v>
      </c>
      <c r="H2" s="18"/>
      <c r="I2" s="105"/>
      <c r="K2" s="122"/>
      <c r="L2" s="123" t="str">
        <f>IF($C$588="Error",$C$593,IF($C$594="Error",$C$590&amp;" - "&amp;$C$589,IF($C$594=$C$593,$C$594&amp;" -"&amp;$C$588,$C$594&amp;" - "&amp;$C$593)))</f>
        <v>Kentucky Power Corp Consol</v>
      </c>
      <c r="M2" s="18"/>
      <c r="N2" s="105"/>
      <c r="P2" s="122"/>
      <c r="Q2" s="123" t="str">
        <f>IF($C$588="Error",$C$593,IF($C$594="Error",$C$590&amp;" - "&amp;$C$589,IF($C$594=$C$593,$C$594&amp;" -"&amp;$C$588,$C$594&amp;" - "&amp;$C$593)))</f>
        <v>Kentucky Power Corp Consol</v>
      </c>
      <c r="R2" s="18"/>
      <c r="S2" s="105"/>
      <c r="U2" s="122"/>
      <c r="V2" s="123" t="str">
        <f>IF($C$588="Error",$C$593,IF($C$594="Error",$C$590&amp;" - "&amp;$C$589,IF($C$594=$C$593,$C$594&amp;" -"&amp;$C$588,$C$594&amp;" - "&amp;$C$593)))</f>
        <v>Kentucky Power Corp Consol</v>
      </c>
      <c r="W2" s="18"/>
      <c r="X2" s="105"/>
    </row>
    <row r="3" spans="3:24" ht="12.75">
      <c r="C3" s="20">
        <f>IF(C584&gt;0,"REPORT HAS "&amp;C584&amp;" DATA ERROR(S)","")</f>
      </c>
      <c r="F3" s="82"/>
      <c r="G3" s="124" t="s">
        <v>238</v>
      </c>
      <c r="H3" s="18"/>
      <c r="I3" s="105"/>
      <c r="K3" s="82"/>
      <c r="L3" s="124" t="s">
        <v>238</v>
      </c>
      <c r="M3" s="18"/>
      <c r="N3" s="105"/>
      <c r="P3" s="82"/>
      <c r="Q3" s="124" t="s">
        <v>238</v>
      </c>
      <c r="R3" s="18"/>
      <c r="S3" s="105"/>
      <c r="U3" s="82"/>
      <c r="V3" s="124" t="s">
        <v>238</v>
      </c>
      <c r="W3" s="18"/>
      <c r="X3" s="105"/>
    </row>
    <row r="4" spans="3:24" ht="12.75">
      <c r="C4" s="27"/>
      <c r="F4" s="121"/>
      <c r="G4" s="124" t="str">
        <f>TEXT(+$C$578,"MMMM YYYY")</f>
        <v>August 2011</v>
      </c>
      <c r="H4" s="18"/>
      <c r="I4" s="105"/>
      <c r="K4" s="121"/>
      <c r="L4" s="124" t="str">
        <f>TEXT(+$C$578,"MMMM YYYY")</f>
        <v>August 2011</v>
      </c>
      <c r="M4" s="18"/>
      <c r="N4" s="105"/>
      <c r="P4" s="121"/>
      <c r="Q4" s="124" t="str">
        <f>TEXT(+$C$578,"MMMM YYYY")</f>
        <v>August 2011</v>
      </c>
      <c r="R4" s="18"/>
      <c r="S4" s="105"/>
      <c r="U4" s="121"/>
      <c r="V4" s="124" t="str">
        <f>TEXT(+$C$578,"MMMM YYYY")</f>
        <v>August 2011</v>
      </c>
      <c r="W4" s="18"/>
      <c r="X4" s="105"/>
    </row>
    <row r="5" spans="2:24" ht="13.5" thickBot="1">
      <c r="B5" s="55" t="str">
        <f>"Run Date: "&amp;TEXT(NvsEndTime,"MM/DD/YYYY  hh:mm")</f>
        <v>Run Date: 09/09/2011  17:54</v>
      </c>
      <c r="C5" s="22"/>
      <c r="D5" s="23"/>
      <c r="E5" s="23"/>
      <c r="F5" s="83"/>
      <c r="G5" s="83"/>
      <c r="H5" s="25"/>
      <c r="I5" s="107"/>
      <c r="J5" s="108"/>
      <c r="K5" s="83"/>
      <c r="L5" s="83"/>
      <c r="M5" s="25"/>
      <c r="N5" s="107"/>
      <c r="O5" s="108"/>
      <c r="P5" s="83"/>
      <c r="Q5" s="83"/>
      <c r="R5" s="25"/>
      <c r="S5" s="107"/>
      <c r="T5" s="108"/>
      <c r="U5" s="83"/>
      <c r="V5" s="83"/>
      <c r="W5" s="25"/>
      <c r="X5" s="107"/>
    </row>
    <row r="6" spans="2:24" ht="12.75">
      <c r="B6" s="26" t="str">
        <f>IF(C591&lt;&gt;"Error",C591,"")</f>
        <v>X_OPR_COS</v>
      </c>
      <c r="C6" s="47" t="str">
        <f>"Rpt ID: "&amp;C586&amp;"      Layout: "&amp;C587</f>
        <v>Rpt ID: GLR2100V      Layout: GLR2100V</v>
      </c>
      <c r="D6" s="19"/>
      <c r="E6" s="19"/>
      <c r="F6" s="84" t="s">
        <v>239</v>
      </c>
      <c r="G6" s="91"/>
      <c r="H6" s="59" t="s">
        <v>309</v>
      </c>
      <c r="I6" s="105"/>
      <c r="J6" s="109"/>
      <c r="K6" s="84" t="s">
        <v>241</v>
      </c>
      <c r="L6" s="91"/>
      <c r="M6" s="59" t="s">
        <v>309</v>
      </c>
      <c r="N6" s="105"/>
      <c r="O6" s="109"/>
      <c r="P6" s="84" t="s">
        <v>240</v>
      </c>
      <c r="Q6" s="91"/>
      <c r="R6" s="59" t="s">
        <v>309</v>
      </c>
      <c r="S6" s="105"/>
      <c r="T6" s="109"/>
      <c r="U6" s="84" t="s">
        <v>242</v>
      </c>
      <c r="V6" s="91"/>
      <c r="W6" s="59" t="s">
        <v>309</v>
      </c>
      <c r="X6" s="105"/>
    </row>
    <row r="7" spans="1:24" s="12" customFormat="1" ht="13.5" thickBot="1">
      <c r="A7" s="9"/>
      <c r="B7" s="21" t="str">
        <f>IF(C588="Error",""&amp;C594,IF(C594="Error",""&amp;C590,""&amp;C594))</f>
        <v>KYP_CORP_CONSOL</v>
      </c>
      <c r="C7" s="8" t="str">
        <f>IF($C$588="Error",NvsTreeASD&amp;" Acct: PRPT_ACCOUNT      BU: "&amp;+$C$595,IF(C594="Error",NvsTreeASD&amp;" Acct: PRPT_ACCOUNT     BU: "&amp;+$C$590,NvsTreeASD&amp;"  Acct: PRPT_ACCOUNT    BU: "&amp;+$C$594))</f>
        <v>V2099-01-01 Acct: PRPT_ACCOUNT      BU: GL_PRPT_CONS</v>
      </c>
      <c r="D7" s="5"/>
      <c r="E7" s="5"/>
      <c r="F7" s="85" t="str">
        <f>TEXT($C$578,"YYYY")</f>
        <v>2011</v>
      </c>
      <c r="G7" s="92">
        <f>+F7-1</f>
        <v>2010</v>
      </c>
      <c r="H7" s="24" t="s">
        <v>243</v>
      </c>
      <c r="I7" s="110" t="s">
        <v>244</v>
      </c>
      <c r="J7" s="111"/>
      <c r="K7" s="85" t="str">
        <f>TEXT($C$578,"YYYY")</f>
        <v>2011</v>
      </c>
      <c r="L7" s="92">
        <f>+K7-1</f>
        <v>2010</v>
      </c>
      <c r="M7" s="24" t="s">
        <v>243</v>
      </c>
      <c r="N7" s="110" t="s">
        <v>244</v>
      </c>
      <c r="O7" s="111"/>
      <c r="P7" s="85" t="str">
        <f>TEXT($C$578,"YYYY")</f>
        <v>2011</v>
      </c>
      <c r="Q7" s="92">
        <f>+P7-1</f>
        <v>2010</v>
      </c>
      <c r="R7" s="24" t="s">
        <v>243</v>
      </c>
      <c r="S7" s="110" t="s">
        <v>244</v>
      </c>
      <c r="T7" s="111"/>
      <c r="U7" s="85" t="str">
        <f>TEXT($C$578,"YYYY")</f>
        <v>2011</v>
      </c>
      <c r="V7" s="92">
        <f>+U7-1</f>
        <v>2010</v>
      </c>
      <c r="W7" s="24" t="s">
        <v>243</v>
      </c>
      <c r="X7" s="110" t="s">
        <v>244</v>
      </c>
    </row>
    <row r="8" spans="3:24" ht="13.5" thickTop="1">
      <c r="C8" s="10"/>
      <c r="D8" s="28"/>
      <c r="E8" s="28"/>
      <c r="F8" s="17"/>
      <c r="G8" s="17"/>
      <c r="H8" s="29"/>
      <c r="I8" s="93"/>
      <c r="J8" s="112"/>
      <c r="K8" s="17"/>
      <c r="L8" s="17"/>
      <c r="M8" s="29"/>
      <c r="N8" s="93"/>
      <c r="O8" s="112"/>
      <c r="P8" s="17"/>
      <c r="Q8" s="17"/>
      <c r="R8" s="29"/>
      <c r="S8" s="93"/>
      <c r="T8" s="112"/>
      <c r="U8" s="17"/>
      <c r="V8" s="17"/>
      <c r="W8" s="29"/>
      <c r="X8" s="93"/>
    </row>
    <row r="9" spans="3:24" ht="0.75" customHeight="1" hidden="1" outlineLevel="1">
      <c r="C9" s="10"/>
      <c r="D9" s="28"/>
      <c r="E9" s="28"/>
      <c r="F9" s="17"/>
      <c r="G9" s="17"/>
      <c r="H9" s="132">
        <f>IF(D9&lt;0,IF(F9=0,0,IF(OR(D9=0,B9=0),"N.M.",IF(ABS(F9/D9)&gt;=10,"N.M.",F9/(-D9)))),IF(F9=0,0,IF(OR(D9=0,B9=0),"N.M.",IF(ABS(F9/D9)&gt;=10,"N.M.",F9/D9))))</f>
        <v>0</v>
      </c>
      <c r="I9" s="94">
        <f>IF(E9&lt;0,IF(G9=0,0,IF(OR(E9=0,C9=0),"N.M.",IF(ABS(G9/E9)&gt;=10,"N.M.",G9/(-E9)))),IF(G9=0,0,IF(OR(E9=0,C9=0),"N.M.",IF(ABS(G9/E9)&gt;=10,"N.M.",G9/E9))))</f>
        <v>0</v>
      </c>
      <c r="J9" s="113">
        <f>IF(E9&lt;0,IF(G9=0,0,IF(OR(E9=0,C9=0),"N.M.",IF(ABS(G9/E9)&gt;=10,"N.M.",G9/(-E9)))),IF(G9=0,0,IF(OR(E9=0,C9=0),"N.M.",IF(ABS(G9/E9)&gt;=10,"N.M.",G9/E9))))</f>
        <v>0</v>
      </c>
      <c r="K9" s="17"/>
      <c r="L9" s="17"/>
      <c r="M9" s="132">
        <f>IF(I9&lt;0,IF(K9=0,0,IF(OR(I9=0,G9=0),"N.M.",IF(ABS(K9/I9)&gt;=10,"N.M.",K9/(-I9)))),IF(K9=0,0,IF(OR(I9=0,G9=0),"N.M.",IF(ABS(K9/I9)&gt;=10,"N.M.",K9/I9))))</f>
        <v>0</v>
      </c>
      <c r="N9" s="94">
        <f>IF(J9&lt;0,IF(L9=0,0,IF(OR(J9=0,H9=0),"N.M.",IF(ABS(L9/J9)&gt;=10,"N.M.",L9/(-J9)))),IF(L9=0,0,IF(OR(J9=0,H9=0),"N.M.",IF(ABS(L9/J9)&gt;=10,"N.M.",L9/J9))))</f>
        <v>0</v>
      </c>
      <c r="O9" s="113"/>
      <c r="P9" s="17"/>
      <c r="Q9" s="17"/>
      <c r="R9" s="132">
        <f>IF(N9&lt;0,IF(P9=0,0,IF(OR(N9=0,L9=0),"N.M.",IF(ABS(P9/N9)&gt;=10,"N.M.",P9/(-N9)))),IF(P9=0,0,IF(OR(N9=0,L9=0),"N.M.",IF(ABS(P9/N9)&gt;=10,"N.M.",P9/N9))))</f>
        <v>0</v>
      </c>
      <c r="S9" s="94">
        <f>IF(O9&lt;0,IF(Q9=0,0,IF(OR(O9=0,M9=0),"N.M.",IF(ABS(Q9/O9)&gt;=10,"N.M.",Q9/(-O9)))),IF(Q9=0,0,IF(OR(O9=0,M9=0),"N.M.",IF(ABS(Q9/O9)&gt;=10,"N.M.",Q9/O9))))</f>
        <v>0</v>
      </c>
      <c r="T9" s="113"/>
      <c r="U9" s="17"/>
      <c r="V9" s="17"/>
      <c r="W9" s="132">
        <f>IF(S9&lt;0,IF(U9=0,0,IF(OR(S9=0,Q9=0),"N.M.",IF(ABS(U9/S9)&gt;=10,"N.M.",U9/(-S9)))),IF(U9=0,0,IF(OR(S9=0,Q9=0),"N.M.",IF(ABS(U9/S9)&gt;=10,"N.M.",U9/S9))))</f>
        <v>0</v>
      </c>
      <c r="X9" s="94">
        <f>IF(T9&lt;0,IF(V9=0,0,IF(OR(T9=0,R9=0),"N.M.",IF(ABS(V9/T9)&gt;=10,"N.M.",V9/(-T9)))),IF(V9=0,0,IF(OR(T9=0,R9=0),"N.M.",IF(ABS(V9/T9)&gt;=10,"N.M.",V9/T9))))</f>
        <v>0</v>
      </c>
    </row>
    <row r="10" spans="1:24" s="14" customFormat="1" ht="12.75" hidden="1" outlineLevel="2">
      <c r="A10" s="14" t="s">
        <v>445</v>
      </c>
      <c r="B10" s="14" t="s">
        <v>446</v>
      </c>
      <c r="C10" s="54" t="s">
        <v>447</v>
      </c>
      <c r="D10" s="15"/>
      <c r="E10" s="15"/>
      <c r="F10" s="15">
        <v>8600053.47</v>
      </c>
      <c r="G10" s="15">
        <v>9656645.79</v>
      </c>
      <c r="H10" s="90">
        <f>+F10-G10</f>
        <v>-1056592.3199999984</v>
      </c>
      <c r="I10" s="103">
        <f>IF(G10&lt;0,IF(H10=0,0,IF(OR(G10=0,F10=0),"N.M.",IF(ABS(H10/G10)&gt;=10,"N.M.",H10/(-G10)))),IF(H10=0,0,IF(OR(G10=0,F10=0),"N.M.",IF(ABS(H10/G10)&gt;=10,"N.M.",H10/G10))))</f>
        <v>-0.10941607914149232</v>
      </c>
      <c r="J10" s="104"/>
      <c r="K10" s="15">
        <v>75606289.9</v>
      </c>
      <c r="L10" s="15">
        <v>66829283.95</v>
      </c>
      <c r="M10" s="90">
        <f>+K10-L10</f>
        <v>8777005.950000003</v>
      </c>
      <c r="N10" s="103">
        <f>IF(L10&lt;0,IF(M10=0,0,IF(OR(L10=0,K10=0),"N.M.",IF(ABS(M10/L10)&gt;=10,"N.M.",M10/(-L10)))),IF(M10=0,0,IF(OR(L10=0,K10=0),"N.M.",IF(ABS(M10/L10)&gt;=10,"N.M.",M10/L10))))</f>
        <v>0.13133472979550012</v>
      </c>
      <c r="O10" s="104"/>
      <c r="P10" s="15">
        <v>24963088.53</v>
      </c>
      <c r="Q10" s="15">
        <v>25078008.82</v>
      </c>
      <c r="R10" s="90">
        <f>+P10-Q10</f>
        <v>-114920.2899999991</v>
      </c>
      <c r="S10" s="103">
        <f>IF(Q10&lt;0,IF(R10=0,0,IF(OR(Q10=0,P10=0),"N.M.",IF(ABS(R10/Q10)&gt;=10,"N.M.",R10/(-Q10)))),IF(R10=0,0,IF(OR(Q10=0,P10=0),"N.M.",IF(ABS(R10/Q10)&gt;=10,"N.M.",R10/Q10))))</f>
        <v>-0.004582512544151785</v>
      </c>
      <c r="T10" s="104"/>
      <c r="U10" s="15">
        <v>113259095.53</v>
      </c>
      <c r="V10" s="15">
        <v>92222260.1</v>
      </c>
      <c r="W10" s="90">
        <f>+U10-V10</f>
        <v>21036835.430000007</v>
      </c>
      <c r="X10" s="103">
        <f>IF(V10&lt;0,IF(W10=0,0,IF(OR(V10=0,U10=0),"N.M.",IF(ABS(W10/V10)&gt;=10,"N.M.",W10/(-V10)))),IF(W10=0,0,IF(OR(V10=0,U10=0),"N.M.",IF(ABS(W10/V10)&gt;=10,"N.M.",W10/V10))))</f>
        <v>0.22811017000872666</v>
      </c>
    </row>
    <row r="11" spans="1:24" s="14" customFormat="1" ht="12.75" hidden="1" outlineLevel="2">
      <c r="A11" s="14" t="s">
        <v>448</v>
      </c>
      <c r="B11" s="14" t="s">
        <v>449</v>
      </c>
      <c r="C11" s="54" t="s">
        <v>450</v>
      </c>
      <c r="D11" s="15"/>
      <c r="E11" s="15"/>
      <c r="F11" s="15">
        <v>5337428.65</v>
      </c>
      <c r="G11" s="15">
        <v>6012750.66</v>
      </c>
      <c r="H11" s="90">
        <f>+F11-G11</f>
        <v>-675322.0099999998</v>
      </c>
      <c r="I11" s="103">
        <f>IF(G11&lt;0,IF(H11=0,0,IF(OR(G11=0,F11=0),"N.M.",IF(ABS(H11/G11)&gt;=10,"N.M.",H11/(-G11)))),IF(H11=0,0,IF(OR(G11=0,F11=0),"N.M.",IF(ABS(H11/G11)&gt;=10,"N.M.",H11/G11))))</f>
        <v>-0.11231498663209157</v>
      </c>
      <c r="J11" s="104"/>
      <c r="K11" s="15">
        <v>36710113.32</v>
      </c>
      <c r="L11" s="15">
        <v>33323216.24</v>
      </c>
      <c r="M11" s="90">
        <f>+K11-L11</f>
        <v>3386897.080000002</v>
      </c>
      <c r="N11" s="103">
        <f>IF(L11&lt;0,IF(M11=0,0,IF(OR(L11=0,K11=0),"N.M.",IF(ABS(M11/L11)&gt;=10,"N.M.",M11/(-L11)))),IF(M11=0,0,IF(OR(L11=0,K11=0),"N.M.",IF(ABS(M11/L11)&gt;=10,"N.M.",M11/L11))))</f>
        <v>0.10163776076135447</v>
      </c>
      <c r="O11" s="104"/>
      <c r="P11" s="15">
        <v>15169152.08</v>
      </c>
      <c r="Q11" s="15">
        <v>15533672.3</v>
      </c>
      <c r="R11" s="90">
        <f>+P11-Q11</f>
        <v>-364520.22000000067</v>
      </c>
      <c r="S11" s="103">
        <f>IF(Q11&lt;0,IF(R11=0,0,IF(OR(Q11=0,P11=0),"N.M.",IF(ABS(R11/Q11)&gt;=10,"N.M.",R11/(-Q11)))),IF(R11=0,0,IF(OR(Q11=0,P11=0),"N.M.",IF(ABS(R11/Q11)&gt;=10,"N.M.",R11/Q11))))</f>
        <v>-0.023466454870430132</v>
      </c>
      <c r="T11" s="104"/>
      <c r="U11" s="15">
        <v>54310439</v>
      </c>
      <c r="V11" s="15">
        <v>45767595.269999996</v>
      </c>
      <c r="W11" s="90">
        <f>+U11-V11</f>
        <v>8542843.730000004</v>
      </c>
      <c r="X11" s="103">
        <f>IF(V11&lt;0,IF(W11=0,0,IF(OR(V11=0,U11=0),"N.M.",IF(ABS(W11/V11)&gt;=10,"N.M.",W11/(-V11)))),IF(W11=0,0,IF(OR(V11=0,U11=0),"N.M.",IF(ABS(W11/V11)&gt;=10,"N.M.",W11/V11))))</f>
        <v>0.18665703713735898</v>
      </c>
    </row>
    <row r="12" spans="1:24" s="14" customFormat="1" ht="12.75" hidden="1" outlineLevel="2">
      <c r="A12" s="14" t="s">
        <v>451</v>
      </c>
      <c r="B12" s="14" t="s">
        <v>452</v>
      </c>
      <c r="C12" s="54" t="s">
        <v>453</v>
      </c>
      <c r="D12" s="15"/>
      <c r="E12" s="15"/>
      <c r="F12" s="15">
        <v>5936554.46</v>
      </c>
      <c r="G12" s="15">
        <v>4999164.04</v>
      </c>
      <c r="H12" s="90">
        <f>+F12-G12</f>
        <v>937390.4199999999</v>
      </c>
      <c r="I12" s="103">
        <f>IF(G12&lt;0,IF(H12=0,0,IF(OR(G12=0,F12=0),"N.M.",IF(ABS(H12/G12)&gt;=10,"N.M.",H12/(-G12)))),IF(H12=0,0,IF(OR(G12=0,F12=0),"N.M.",IF(ABS(H12/G12)&gt;=10,"N.M.",H12/G12))))</f>
        <v>0.18750943407730222</v>
      </c>
      <c r="J12" s="104"/>
      <c r="K12" s="15">
        <v>46822909.82</v>
      </c>
      <c r="L12" s="15">
        <v>48371365.34</v>
      </c>
      <c r="M12" s="90">
        <f>+K12-L12</f>
        <v>-1548455.5200000033</v>
      </c>
      <c r="N12" s="103">
        <f>IF(L12&lt;0,IF(M12=0,0,IF(OR(L12=0,K12=0),"N.M.",IF(ABS(M12/L12)&gt;=10,"N.M.",M12/(-L12)))),IF(M12=0,0,IF(OR(L12=0,K12=0),"N.M.",IF(ABS(M12/L12)&gt;=10,"N.M.",M12/L12))))</f>
        <v>-0.03201182164522303</v>
      </c>
      <c r="O12" s="104"/>
      <c r="P12" s="15">
        <v>16645325.76</v>
      </c>
      <c r="Q12" s="15">
        <v>16780295.74</v>
      </c>
      <c r="R12" s="90">
        <f>+P12-Q12</f>
        <v>-134969.97999999858</v>
      </c>
      <c r="S12" s="103">
        <f>IF(Q12&lt;0,IF(R12=0,0,IF(OR(Q12=0,P12=0),"N.M.",IF(ABS(R12/Q12)&gt;=10,"N.M.",R12/(-Q12)))),IF(R12=0,0,IF(OR(Q12=0,P12=0),"N.M.",IF(ABS(R12/Q12)&gt;=10,"N.M.",R12/Q12))))</f>
        <v>-0.008043361219091279</v>
      </c>
      <c r="T12" s="104"/>
      <c r="U12" s="15">
        <v>68983526.78</v>
      </c>
      <c r="V12" s="15">
        <v>66711257.14</v>
      </c>
      <c r="W12" s="90">
        <f>+U12-V12</f>
        <v>2272269.6400000006</v>
      </c>
      <c r="X12" s="103">
        <f>IF(V12&lt;0,IF(W12=0,0,IF(OR(V12=0,U12=0),"N.M.",IF(ABS(W12/V12)&gt;=10,"N.M.",W12/(-V12)))),IF(W12=0,0,IF(OR(V12=0,U12=0),"N.M.",IF(ABS(W12/V12)&gt;=10,"N.M.",W12/V12))))</f>
        <v>0.03406126248275346</v>
      </c>
    </row>
    <row r="13" spans="1:24" ht="12.75" hidden="1" outlineLevel="1">
      <c r="A13" s="1" t="s">
        <v>337</v>
      </c>
      <c r="B13" s="9" t="s">
        <v>322</v>
      </c>
      <c r="C13" s="66" t="s">
        <v>317</v>
      </c>
      <c r="D13" s="28"/>
      <c r="E13" s="28"/>
      <c r="F13" s="17">
        <v>19874036.580000002</v>
      </c>
      <c r="G13" s="17">
        <v>20668560.49</v>
      </c>
      <c r="H13" s="35">
        <f>+F13-G13</f>
        <v>-794523.9099999964</v>
      </c>
      <c r="I13" s="95">
        <f>IF(G13&lt;0,IF(H13=0,0,IF(OR(G13=0,F13=0),"N.M.",IF(ABS(H13/G13)&gt;=10,"N.M.",H13/(-G13)))),IF(H13=0,0,IF(OR(G13=0,F13=0),"N.M.",IF(ABS(H13/G13)&gt;=10,"N.M.",H13/G13))))</f>
        <v>-0.0384411827028016</v>
      </c>
      <c r="K13" s="17">
        <v>159139313.04</v>
      </c>
      <c r="L13" s="17">
        <v>148523865.53</v>
      </c>
      <c r="M13" s="35">
        <f>+K13-L13</f>
        <v>10615447.50999999</v>
      </c>
      <c r="N13" s="95">
        <f>IF(L13&lt;0,IF(M13=0,0,IF(OR(L13=0,K13=0),"N.M.",IF(ABS(M13/L13)&gt;=10,"N.M.",M13/(-L13)))),IF(M13=0,0,IF(OR(L13=0,K13=0),"N.M.",IF(ABS(M13/L13)&gt;=10,"N.M.",M13/L13))))</f>
        <v>0.07147300854390838</v>
      </c>
      <c r="P13" s="17">
        <v>56777566.37</v>
      </c>
      <c r="Q13" s="17">
        <v>57391976.86</v>
      </c>
      <c r="R13" s="35">
        <f>+P13-Q13</f>
        <v>-614410.4900000021</v>
      </c>
      <c r="S13" s="95">
        <f>IF(Q13&lt;0,IF(R13=0,0,IF(OR(Q13=0,P13=0),"N.M.",IF(ABS(R13/Q13)&gt;=10,"N.M.",R13/(-Q13)))),IF(R13=0,0,IF(OR(Q13=0,P13=0),"N.M.",IF(ABS(R13/Q13)&gt;=10,"N.M.",R13/Q13))))</f>
        <v>-0.010705511878407216</v>
      </c>
      <c r="U13" s="17">
        <v>236553061.31</v>
      </c>
      <c r="V13" s="17">
        <v>204701112.51000002</v>
      </c>
      <c r="W13" s="35">
        <f>+U13-V13</f>
        <v>31851948.799999982</v>
      </c>
      <c r="X13" s="95">
        <f>IF(V13&lt;0,IF(W13=0,0,IF(OR(V13=0,U13=0),"N.M.",IF(ABS(W13/V13)&gt;=10,"N.M.",W13/(-V13)))),IF(W13=0,0,IF(OR(V13=0,U13=0),"N.M.",IF(ABS(W13/V13)&gt;=10,"N.M.",W13/V13))))</f>
        <v>0.15560222614053432</v>
      </c>
    </row>
    <row r="14" spans="1:24" s="14" customFormat="1" ht="12.75" hidden="1" outlineLevel="2">
      <c r="A14" s="14" t="s">
        <v>454</v>
      </c>
      <c r="B14" s="14" t="s">
        <v>455</v>
      </c>
      <c r="C14" s="54" t="s">
        <v>456</v>
      </c>
      <c r="D14" s="15"/>
      <c r="E14" s="15"/>
      <c r="F14" s="15">
        <v>6218104.5</v>
      </c>
      <c r="G14" s="15">
        <v>7127261.85</v>
      </c>
      <c r="H14" s="90">
        <f aca="true" t="shared" si="0" ref="H14:H20">+F14-G14</f>
        <v>-909157.3499999996</v>
      </c>
      <c r="I14" s="103">
        <f aca="true" t="shared" si="1" ref="I14:I20">IF(G14&lt;0,IF(H14=0,0,IF(OR(G14=0,F14=0),"N.M.",IF(ABS(H14/G14)&gt;=10,"N.M.",H14/(-G14)))),IF(H14=0,0,IF(OR(G14=0,F14=0),"N.M.",IF(ABS(H14/G14)&gt;=10,"N.M.",H14/G14))))</f>
        <v>-0.1275605371507432</v>
      </c>
      <c r="J14" s="104"/>
      <c r="K14" s="15">
        <v>48042182.58</v>
      </c>
      <c r="L14" s="15">
        <v>42566106.73</v>
      </c>
      <c r="M14" s="90">
        <f aca="true" t="shared" si="2" ref="M14:M20">+K14-L14</f>
        <v>5476075.8500000015</v>
      </c>
      <c r="N14" s="103">
        <f aca="true" t="shared" si="3" ref="N14:N20">IF(L14&lt;0,IF(M14=0,0,IF(OR(L14=0,K14=0),"N.M.",IF(ABS(M14/L14)&gt;=10,"N.M.",M14/(-L14)))),IF(M14=0,0,IF(OR(L14=0,K14=0),"N.M.",IF(ABS(M14/L14)&gt;=10,"N.M.",M14/L14))))</f>
        <v>0.12864873653433143</v>
      </c>
      <c r="O14" s="104"/>
      <c r="P14" s="15">
        <v>19288063.08</v>
      </c>
      <c r="Q14" s="15">
        <v>19162379.09</v>
      </c>
      <c r="R14" s="90">
        <f aca="true" t="shared" si="4" ref="R14:R20">+P14-Q14</f>
        <v>125683.98999999836</v>
      </c>
      <c r="S14" s="103">
        <f aca="true" t="shared" si="5" ref="S14:S20">IF(Q14&lt;0,IF(R14=0,0,IF(OR(Q14=0,P14=0),"N.M.",IF(ABS(R14/Q14)&gt;=10,"N.M.",R14/(-Q14)))),IF(R14=0,0,IF(OR(Q14=0,P14=0),"N.M.",IF(ABS(R14/Q14)&gt;=10,"N.M.",R14/Q14))))</f>
        <v>0.0065588927872524605</v>
      </c>
      <c r="T14" s="104"/>
      <c r="U14" s="15">
        <v>72178639.08</v>
      </c>
      <c r="V14" s="15">
        <v>59927407.239999995</v>
      </c>
      <c r="W14" s="90">
        <f aca="true" t="shared" si="6" ref="W14:W20">+U14-V14</f>
        <v>12251231.840000004</v>
      </c>
      <c r="X14" s="103">
        <f aca="true" t="shared" si="7" ref="X14:X20">IF(V14&lt;0,IF(W14=0,0,IF(OR(V14=0,U14=0),"N.M.",IF(ABS(W14/V14)&gt;=10,"N.M.",W14/(-V14)))),IF(W14=0,0,IF(OR(V14=0,U14=0),"N.M.",IF(ABS(W14/V14)&gt;=10,"N.M.",W14/V14))))</f>
        <v>0.2044345384564314</v>
      </c>
    </row>
    <row r="15" spans="1:24" s="14" customFormat="1" ht="12.75" hidden="1" outlineLevel="2">
      <c r="A15" s="14" t="s">
        <v>457</v>
      </c>
      <c r="B15" s="14" t="s">
        <v>458</v>
      </c>
      <c r="C15" s="54" t="s">
        <v>459</v>
      </c>
      <c r="D15" s="15"/>
      <c r="E15" s="15"/>
      <c r="F15" s="15">
        <v>5048044.43</v>
      </c>
      <c r="G15" s="15">
        <v>6534140.5600000005</v>
      </c>
      <c r="H15" s="90">
        <f t="shared" si="0"/>
        <v>-1486096.1300000008</v>
      </c>
      <c r="I15" s="103">
        <f t="shared" si="1"/>
        <v>-0.2274355925395031</v>
      </c>
      <c r="J15" s="104"/>
      <c r="K15" s="15">
        <v>40991925.98</v>
      </c>
      <c r="L15" s="15">
        <v>37371872.69</v>
      </c>
      <c r="M15" s="90">
        <f t="shared" si="2"/>
        <v>3620053.289999999</v>
      </c>
      <c r="N15" s="103">
        <f t="shared" si="3"/>
        <v>0.09686571823757327</v>
      </c>
      <c r="O15" s="104"/>
      <c r="P15" s="15">
        <v>16461031.99</v>
      </c>
      <c r="Q15" s="15">
        <v>15549710.2</v>
      </c>
      <c r="R15" s="90">
        <f t="shared" si="4"/>
        <v>911321.790000001</v>
      </c>
      <c r="S15" s="103">
        <f t="shared" si="5"/>
        <v>0.0586069951322952</v>
      </c>
      <c r="T15" s="104"/>
      <c r="U15" s="15">
        <v>61370104.73</v>
      </c>
      <c r="V15" s="15">
        <v>53330432.01</v>
      </c>
      <c r="W15" s="90">
        <f t="shared" si="6"/>
        <v>8039672.719999999</v>
      </c>
      <c r="X15" s="103">
        <f t="shared" si="7"/>
        <v>0.15075206438403646</v>
      </c>
    </row>
    <row r="16" spans="1:24" s="14" customFormat="1" ht="12.75" hidden="1" outlineLevel="2">
      <c r="A16" s="14" t="s">
        <v>460</v>
      </c>
      <c r="B16" s="14" t="s">
        <v>461</v>
      </c>
      <c r="C16" s="54" t="s">
        <v>462</v>
      </c>
      <c r="D16" s="15"/>
      <c r="E16" s="15"/>
      <c r="F16" s="15">
        <v>3209019.37</v>
      </c>
      <c r="G16" s="15">
        <v>3451771.68</v>
      </c>
      <c r="H16" s="90">
        <f t="shared" si="0"/>
        <v>-242752.31000000006</v>
      </c>
      <c r="I16" s="103">
        <f t="shared" si="1"/>
        <v>-0.07032687341591494</v>
      </c>
      <c r="J16" s="104"/>
      <c r="K16" s="15">
        <v>27752813.76</v>
      </c>
      <c r="L16" s="15">
        <v>25039219.08</v>
      </c>
      <c r="M16" s="90">
        <f t="shared" si="2"/>
        <v>2713594.6800000034</v>
      </c>
      <c r="N16" s="103">
        <f t="shared" si="3"/>
        <v>0.10837377441085928</v>
      </c>
      <c r="O16" s="104"/>
      <c r="P16" s="15">
        <v>10246508.89</v>
      </c>
      <c r="Q16" s="15">
        <v>9911578.99</v>
      </c>
      <c r="R16" s="90">
        <f t="shared" si="4"/>
        <v>334929.9000000004</v>
      </c>
      <c r="S16" s="103">
        <f t="shared" si="5"/>
        <v>0.03379178033468917</v>
      </c>
      <c r="T16" s="104"/>
      <c r="U16" s="15">
        <v>41703270.260000005</v>
      </c>
      <c r="V16" s="15">
        <v>36435149.019999996</v>
      </c>
      <c r="W16" s="90">
        <f t="shared" si="6"/>
        <v>5268121.24000001</v>
      </c>
      <c r="X16" s="103">
        <f t="shared" si="7"/>
        <v>0.1445889856827052</v>
      </c>
    </row>
    <row r="17" spans="1:24" s="14" customFormat="1" ht="12.75" hidden="1" outlineLevel="2">
      <c r="A17" s="14" t="s">
        <v>463</v>
      </c>
      <c r="B17" s="14" t="s">
        <v>464</v>
      </c>
      <c r="C17" s="54" t="s">
        <v>465</v>
      </c>
      <c r="D17" s="15"/>
      <c r="E17" s="15"/>
      <c r="F17" s="15">
        <v>1115852.7</v>
      </c>
      <c r="G17" s="15">
        <v>1191546.47</v>
      </c>
      <c r="H17" s="90">
        <f t="shared" si="0"/>
        <v>-75693.77000000002</v>
      </c>
      <c r="I17" s="103">
        <f t="shared" si="1"/>
        <v>-0.06352565502543935</v>
      </c>
      <c r="J17" s="104"/>
      <c r="K17" s="15">
        <v>8629976.54</v>
      </c>
      <c r="L17" s="15">
        <v>7351885.29</v>
      </c>
      <c r="M17" s="90">
        <f t="shared" si="2"/>
        <v>1278091.249999999</v>
      </c>
      <c r="N17" s="103">
        <f t="shared" si="3"/>
        <v>0.17384537429310176</v>
      </c>
      <c r="O17" s="104"/>
      <c r="P17" s="15">
        <v>3096393.11</v>
      </c>
      <c r="Q17" s="15">
        <v>3066392.92</v>
      </c>
      <c r="R17" s="90">
        <f t="shared" si="4"/>
        <v>30000.189999999944</v>
      </c>
      <c r="S17" s="103">
        <f t="shared" si="5"/>
        <v>0.009783543982354337</v>
      </c>
      <c r="T17" s="104"/>
      <c r="U17" s="15">
        <v>13430584</v>
      </c>
      <c r="V17" s="15">
        <v>10668052.89</v>
      </c>
      <c r="W17" s="90">
        <f t="shared" si="6"/>
        <v>2762531.1099999994</v>
      </c>
      <c r="X17" s="103">
        <f t="shared" si="7"/>
        <v>0.25895363835227475</v>
      </c>
    </row>
    <row r="18" spans="1:24" s="14" customFormat="1" ht="12.75" hidden="1" outlineLevel="2">
      <c r="A18" s="14" t="s">
        <v>466</v>
      </c>
      <c r="B18" s="14" t="s">
        <v>467</v>
      </c>
      <c r="C18" s="54" t="s">
        <v>468</v>
      </c>
      <c r="D18" s="15"/>
      <c r="E18" s="15"/>
      <c r="F18" s="15">
        <v>1106575.89</v>
      </c>
      <c r="G18" s="15">
        <v>1230874.26</v>
      </c>
      <c r="H18" s="90">
        <f t="shared" si="0"/>
        <v>-124298.37000000011</v>
      </c>
      <c r="I18" s="103">
        <f t="shared" si="1"/>
        <v>-0.10098380804551077</v>
      </c>
      <c r="J18" s="104"/>
      <c r="K18" s="15">
        <v>8756098.98</v>
      </c>
      <c r="L18" s="15">
        <v>7338005.77</v>
      </c>
      <c r="M18" s="90">
        <f t="shared" si="2"/>
        <v>1418093.210000001</v>
      </c>
      <c r="N18" s="103">
        <f t="shared" si="3"/>
        <v>0.19325321544411936</v>
      </c>
      <c r="O18" s="104"/>
      <c r="P18" s="15">
        <v>3501801.39</v>
      </c>
      <c r="Q18" s="15">
        <v>3310175.79</v>
      </c>
      <c r="R18" s="90">
        <f t="shared" si="4"/>
        <v>191625.6000000001</v>
      </c>
      <c r="S18" s="103">
        <f t="shared" si="5"/>
        <v>0.057889856055046575</v>
      </c>
      <c r="T18" s="104"/>
      <c r="U18" s="15">
        <v>13062894.95</v>
      </c>
      <c r="V18" s="15">
        <v>10433104.78</v>
      </c>
      <c r="W18" s="90">
        <f t="shared" si="6"/>
        <v>2629790.17</v>
      </c>
      <c r="X18" s="103">
        <f t="shared" si="7"/>
        <v>0.2520620875045022</v>
      </c>
    </row>
    <row r="19" spans="1:24" s="14" customFormat="1" ht="12.75" hidden="1" outlineLevel="2">
      <c r="A19" s="14" t="s">
        <v>469</v>
      </c>
      <c r="B19" s="14" t="s">
        <v>470</v>
      </c>
      <c r="C19" s="54" t="s">
        <v>471</v>
      </c>
      <c r="D19" s="15"/>
      <c r="E19" s="15"/>
      <c r="F19" s="15">
        <v>3555067.5</v>
      </c>
      <c r="G19" s="15">
        <v>3021236.86</v>
      </c>
      <c r="H19" s="90">
        <f t="shared" si="0"/>
        <v>533830.6400000001</v>
      </c>
      <c r="I19" s="103">
        <f t="shared" si="1"/>
        <v>0.17669274695662232</v>
      </c>
      <c r="J19" s="104"/>
      <c r="K19" s="15">
        <v>26518970.27</v>
      </c>
      <c r="L19" s="15">
        <v>26617207.99</v>
      </c>
      <c r="M19" s="90">
        <f t="shared" si="2"/>
        <v>-98237.71999999881</v>
      </c>
      <c r="N19" s="103">
        <f t="shared" si="3"/>
        <v>-0.0036907597534988046</v>
      </c>
      <c r="O19" s="104"/>
      <c r="P19" s="15">
        <v>10685814.13</v>
      </c>
      <c r="Q19" s="15">
        <v>10598122.6</v>
      </c>
      <c r="R19" s="90">
        <f t="shared" si="4"/>
        <v>87691.53000000119</v>
      </c>
      <c r="S19" s="103">
        <f t="shared" si="5"/>
        <v>0.008274251328249514</v>
      </c>
      <c r="T19" s="104"/>
      <c r="U19" s="15">
        <v>39348317.22</v>
      </c>
      <c r="V19" s="15">
        <v>37872863.64</v>
      </c>
      <c r="W19" s="90">
        <f t="shared" si="6"/>
        <v>1475453.5799999982</v>
      </c>
      <c r="X19" s="103">
        <f t="shared" si="7"/>
        <v>0.0389580675500248</v>
      </c>
    </row>
    <row r="20" spans="1:24" s="14" customFormat="1" ht="12.75" hidden="1" outlineLevel="2">
      <c r="A20" s="14" t="s">
        <v>472</v>
      </c>
      <c r="B20" s="14" t="s">
        <v>473</v>
      </c>
      <c r="C20" s="54" t="s">
        <v>474</v>
      </c>
      <c r="D20" s="15"/>
      <c r="E20" s="15"/>
      <c r="F20" s="15">
        <v>7186048.66</v>
      </c>
      <c r="G20" s="15">
        <v>6965895.32</v>
      </c>
      <c r="H20" s="90">
        <f t="shared" si="0"/>
        <v>220153.33999999985</v>
      </c>
      <c r="I20" s="103">
        <f t="shared" si="1"/>
        <v>0.031604457128132646</v>
      </c>
      <c r="J20" s="104"/>
      <c r="K20" s="15">
        <v>60959659.76</v>
      </c>
      <c r="L20" s="15">
        <v>58067350.54</v>
      </c>
      <c r="M20" s="90">
        <f t="shared" si="2"/>
        <v>2892309.219999999</v>
      </c>
      <c r="N20" s="103">
        <f t="shared" si="3"/>
        <v>0.04980956067571253</v>
      </c>
      <c r="O20" s="104"/>
      <c r="P20" s="15">
        <v>23405497.59</v>
      </c>
      <c r="Q20" s="15">
        <v>22521501.04</v>
      </c>
      <c r="R20" s="90">
        <f t="shared" si="4"/>
        <v>883996.5500000007</v>
      </c>
      <c r="S20" s="103">
        <f t="shared" si="5"/>
        <v>0.039251227013241775</v>
      </c>
      <c r="T20" s="104"/>
      <c r="U20" s="15">
        <v>89895720.72999999</v>
      </c>
      <c r="V20" s="15">
        <v>84940377.75</v>
      </c>
      <c r="W20" s="90">
        <f t="shared" si="6"/>
        <v>4955342.979999989</v>
      </c>
      <c r="X20" s="103">
        <f t="shared" si="7"/>
        <v>0.058339073962971506</v>
      </c>
    </row>
    <row r="21" spans="1:24" ht="12.75" hidden="1" outlineLevel="1">
      <c r="A21" s="1" t="s">
        <v>338</v>
      </c>
      <c r="B21" s="9" t="s">
        <v>322</v>
      </c>
      <c r="C21" s="66" t="s">
        <v>410</v>
      </c>
      <c r="D21" s="28"/>
      <c r="E21" s="28"/>
      <c r="F21" s="17">
        <v>27438713.05</v>
      </c>
      <c r="G21" s="17">
        <v>29522727</v>
      </c>
      <c r="H21" s="35">
        <f aca="true" t="shared" si="8" ref="H21:H26">+F21-G21</f>
        <v>-2084013.9499999993</v>
      </c>
      <c r="I21" s="95">
        <f aca="true" t="shared" si="9" ref="I21:I26">IF(G21&lt;0,IF(H21=0,0,IF(OR(G21=0,F21=0),"N.M.",IF(ABS(H21/G21)&gt;=10,"N.M.",H21/(-G21)))),IF(H21=0,0,IF(OR(G21=0,F21=0),"N.M.",IF(ABS(H21/G21)&gt;=10,"N.M.",H21/G21))))</f>
        <v>-0.07059015754201836</v>
      </c>
      <c r="J21" s="106" t="s">
        <v>319</v>
      </c>
      <c r="K21" s="17">
        <v>221651627.87</v>
      </c>
      <c r="L21" s="17">
        <v>204351648.08999997</v>
      </c>
      <c r="M21" s="35">
        <f aca="true" t="shared" si="10" ref="M21:M26">+K21-L21</f>
        <v>17299979.78000003</v>
      </c>
      <c r="N21" s="95">
        <f aca="true" t="shared" si="11" ref="N21:N26">IF(L21&lt;0,IF(M21=0,0,IF(OR(L21=0,K21=0),"N.M.",IF(ABS(M21/L21)&gt;=10,"N.M.",M21/(-L21)))),IF(M21=0,0,IF(OR(L21=0,K21=0),"N.M.",IF(ABS(M21/L21)&gt;=10,"N.M.",M21/L21))))</f>
        <v>0.08465789212710838</v>
      </c>
      <c r="P21" s="17">
        <v>86685110.18</v>
      </c>
      <c r="Q21" s="17">
        <v>84119860.63</v>
      </c>
      <c r="R21" s="35">
        <f aca="true" t="shared" si="12" ref="R21:R26">+P21-Q21</f>
        <v>2565249.550000012</v>
      </c>
      <c r="S21" s="95">
        <f aca="true" t="shared" si="13" ref="S21:S26">IF(Q21&lt;0,IF(R21=0,0,IF(OR(Q21=0,P21=0),"N.M.",IF(ABS(R21/Q21)&gt;=10,"N.M.",R21/(-Q21)))),IF(R21=0,0,IF(OR(Q21=0,P21=0),"N.M.",IF(ABS(R21/Q21)&gt;=10,"N.M.",R21/Q21))))</f>
        <v>0.030495171185354497</v>
      </c>
      <c r="T21" s="106" t="s">
        <v>320</v>
      </c>
      <c r="U21" s="17">
        <v>330989530.96999997</v>
      </c>
      <c r="V21" s="17">
        <v>293607387.33000004</v>
      </c>
      <c r="W21" s="35">
        <f aca="true" t="shared" si="14" ref="W21:W26">+U21-V21</f>
        <v>37382143.639999926</v>
      </c>
      <c r="X21" s="95">
        <f aca="true" t="shared" si="15" ref="X21:X26">IF(V21&lt;0,IF(W21=0,0,IF(OR(V21=0,U21=0),"N.M.",IF(ABS(W21/V21)&gt;=10,"N.M.",W21/(-V21)))),IF(W21=0,0,IF(OR(V21=0,U21=0),"N.M.",IF(ABS(W21/V21)&gt;=10,"N.M.",W21/V21))))</f>
        <v>0.12732017399134532</v>
      </c>
    </row>
    <row r="22" spans="1:24" ht="12.75" hidden="1" outlineLevel="1">
      <c r="A22" s="1" t="s">
        <v>339</v>
      </c>
      <c r="B22" s="9" t="s">
        <v>321</v>
      </c>
      <c r="C22" s="66" t="s">
        <v>323</v>
      </c>
      <c r="D22" s="28"/>
      <c r="E22" s="28"/>
      <c r="F22" s="17">
        <v>0</v>
      </c>
      <c r="G22" s="17">
        <v>0</v>
      </c>
      <c r="H22" s="35">
        <f t="shared" si="8"/>
        <v>0</v>
      </c>
      <c r="I22" s="95">
        <f t="shared" si="9"/>
        <v>0</v>
      </c>
      <c r="J22" s="106" t="s">
        <v>319</v>
      </c>
      <c r="K22" s="17">
        <v>0</v>
      </c>
      <c r="L22" s="17">
        <v>0</v>
      </c>
      <c r="M22" s="35">
        <f t="shared" si="10"/>
        <v>0</v>
      </c>
      <c r="N22" s="95">
        <f t="shared" si="11"/>
        <v>0</v>
      </c>
      <c r="P22" s="17">
        <v>0</v>
      </c>
      <c r="Q22" s="17">
        <v>0</v>
      </c>
      <c r="R22" s="35">
        <f t="shared" si="12"/>
        <v>0</v>
      </c>
      <c r="S22" s="95">
        <f t="shared" si="13"/>
        <v>0</v>
      </c>
      <c r="T22" s="106" t="s">
        <v>320</v>
      </c>
      <c r="U22" s="17">
        <v>0</v>
      </c>
      <c r="V22" s="17">
        <v>0</v>
      </c>
      <c r="W22" s="35">
        <f t="shared" si="14"/>
        <v>0</v>
      </c>
      <c r="X22" s="95">
        <f t="shared" si="15"/>
        <v>0</v>
      </c>
    </row>
    <row r="23" spans="1:24" s="14" customFormat="1" ht="12.75" hidden="1" outlineLevel="2">
      <c r="A23" s="14" t="s">
        <v>475</v>
      </c>
      <c r="B23" s="14" t="s">
        <v>476</v>
      </c>
      <c r="C23" s="54" t="s">
        <v>477</v>
      </c>
      <c r="D23" s="15"/>
      <c r="E23" s="15"/>
      <c r="F23" s="15">
        <v>104331.21</v>
      </c>
      <c r="G23" s="15">
        <v>114426.55</v>
      </c>
      <c r="H23" s="90">
        <f t="shared" si="8"/>
        <v>-10095.339999999997</v>
      </c>
      <c r="I23" s="103">
        <f t="shared" si="9"/>
        <v>-0.0882255036090837</v>
      </c>
      <c r="J23" s="104"/>
      <c r="K23" s="15">
        <v>876953.22</v>
      </c>
      <c r="L23" s="15">
        <v>759273.28</v>
      </c>
      <c r="M23" s="90">
        <f t="shared" si="10"/>
        <v>117679.93999999994</v>
      </c>
      <c r="N23" s="103">
        <f t="shared" si="11"/>
        <v>0.15499022960481362</v>
      </c>
      <c r="O23" s="104"/>
      <c r="P23" s="15">
        <v>329133.68</v>
      </c>
      <c r="Q23" s="15">
        <v>334920.89</v>
      </c>
      <c r="R23" s="90">
        <f t="shared" si="12"/>
        <v>-5787.210000000021</v>
      </c>
      <c r="S23" s="103">
        <f t="shared" si="13"/>
        <v>-0.017279334233227497</v>
      </c>
      <c r="T23" s="104"/>
      <c r="U23" s="15">
        <v>1294799.92</v>
      </c>
      <c r="V23" s="15">
        <v>1104084.86</v>
      </c>
      <c r="W23" s="90">
        <f t="shared" si="14"/>
        <v>190715.05999999982</v>
      </c>
      <c r="X23" s="103">
        <f t="shared" si="15"/>
        <v>0.17273587104527438</v>
      </c>
    </row>
    <row r="24" spans="1:24" s="14" customFormat="1" ht="12.75" hidden="1" outlineLevel="2">
      <c r="A24" s="14" t="s">
        <v>478</v>
      </c>
      <c r="B24" s="14" t="s">
        <v>479</v>
      </c>
      <c r="C24" s="54" t="s">
        <v>480</v>
      </c>
      <c r="D24" s="15"/>
      <c r="E24" s="15"/>
      <c r="F24" s="15">
        <v>20075.760000000002</v>
      </c>
      <c r="G24" s="15">
        <v>18827.2</v>
      </c>
      <c r="H24" s="90">
        <f t="shared" si="8"/>
        <v>1248.5600000000013</v>
      </c>
      <c r="I24" s="103">
        <f t="shared" si="9"/>
        <v>0.06631681822044708</v>
      </c>
      <c r="J24" s="104"/>
      <c r="K24" s="15">
        <v>181591.03</v>
      </c>
      <c r="L24" s="15">
        <v>175226.25</v>
      </c>
      <c r="M24" s="90">
        <f t="shared" si="10"/>
        <v>6364.779999999999</v>
      </c>
      <c r="N24" s="103">
        <f t="shared" si="11"/>
        <v>0.03632321070615846</v>
      </c>
      <c r="O24" s="104"/>
      <c r="P24" s="15">
        <v>57633.16</v>
      </c>
      <c r="Q24" s="15">
        <v>58794.380000000005</v>
      </c>
      <c r="R24" s="90">
        <f t="shared" si="12"/>
        <v>-1161.2200000000012</v>
      </c>
      <c r="S24" s="103">
        <f t="shared" si="13"/>
        <v>-0.01975052717623693</v>
      </c>
      <c r="T24" s="104"/>
      <c r="U24" s="15">
        <v>281545.69</v>
      </c>
      <c r="V24" s="15">
        <v>275438.48</v>
      </c>
      <c r="W24" s="90">
        <f t="shared" si="14"/>
        <v>6107.210000000021</v>
      </c>
      <c r="X24" s="103">
        <f t="shared" si="15"/>
        <v>0.02217268262589897</v>
      </c>
    </row>
    <row r="25" spans="1:24" ht="12.75" hidden="1" outlineLevel="1">
      <c r="A25" s="1" t="s">
        <v>340</v>
      </c>
      <c r="B25" s="9" t="s">
        <v>322</v>
      </c>
      <c r="C25" s="67" t="s">
        <v>318</v>
      </c>
      <c r="D25" s="28"/>
      <c r="E25" s="28"/>
      <c r="F25" s="125">
        <v>124406.97</v>
      </c>
      <c r="G25" s="125">
        <v>133253.75</v>
      </c>
      <c r="H25" s="128">
        <f t="shared" si="8"/>
        <v>-8846.779999999999</v>
      </c>
      <c r="I25" s="96">
        <f t="shared" si="9"/>
        <v>-0.06639047681584945</v>
      </c>
      <c r="J25" s="106" t="s">
        <v>319</v>
      </c>
      <c r="K25" s="125">
        <v>1058544.25</v>
      </c>
      <c r="L25" s="125">
        <v>934499.53</v>
      </c>
      <c r="M25" s="128">
        <f t="shared" si="10"/>
        <v>124044.71999999997</v>
      </c>
      <c r="N25" s="96">
        <f t="shared" si="11"/>
        <v>0.1327391999865425</v>
      </c>
      <c r="P25" s="125">
        <v>386766.83999999997</v>
      </c>
      <c r="Q25" s="125">
        <v>393715.27</v>
      </c>
      <c r="R25" s="128">
        <f t="shared" si="12"/>
        <v>-6948.430000000051</v>
      </c>
      <c r="S25" s="96">
        <f t="shared" si="13"/>
        <v>-0.01764836299084882</v>
      </c>
      <c r="T25" s="106" t="s">
        <v>320</v>
      </c>
      <c r="U25" s="125">
        <v>1576345.61</v>
      </c>
      <c r="V25" s="125">
        <v>1379523.34</v>
      </c>
      <c r="W25" s="128">
        <f t="shared" si="14"/>
        <v>196822.27000000002</v>
      </c>
      <c r="X25" s="96">
        <f t="shared" si="15"/>
        <v>0.14267411379933595</v>
      </c>
    </row>
    <row r="26" spans="1:24" ht="12.75" collapsed="1">
      <c r="A26" s="1" t="s">
        <v>341</v>
      </c>
      <c r="C26" s="62" t="s">
        <v>333</v>
      </c>
      <c r="D26" s="28"/>
      <c r="E26" s="28"/>
      <c r="F26" s="17">
        <v>47437156.599999994</v>
      </c>
      <c r="G26" s="17">
        <v>50324541.239999995</v>
      </c>
      <c r="H26" s="35">
        <f t="shared" si="8"/>
        <v>-2887384.6400000006</v>
      </c>
      <c r="I26" s="95">
        <f t="shared" si="9"/>
        <v>-0.05737527991025162</v>
      </c>
      <c r="J26" s="106" t="s">
        <v>319</v>
      </c>
      <c r="K26" s="17">
        <v>381849485.15999997</v>
      </c>
      <c r="L26" s="17">
        <v>353810013.15</v>
      </c>
      <c r="M26" s="35">
        <f t="shared" si="10"/>
        <v>28039472.00999999</v>
      </c>
      <c r="N26" s="95">
        <f t="shared" si="11"/>
        <v>0.07925008046087288</v>
      </c>
      <c r="P26" s="17">
        <v>143849443.39000002</v>
      </c>
      <c r="Q26" s="17">
        <v>141905552.76000002</v>
      </c>
      <c r="R26" s="35">
        <f t="shared" si="12"/>
        <v>1943890.6299999952</v>
      </c>
      <c r="S26" s="95">
        <f t="shared" si="13"/>
        <v>0.01369848178730279</v>
      </c>
      <c r="T26" s="106" t="s">
        <v>320</v>
      </c>
      <c r="U26" s="17">
        <v>569118937.89</v>
      </c>
      <c r="V26" s="17">
        <v>499688023.17999995</v>
      </c>
      <c r="W26" s="35">
        <f t="shared" si="14"/>
        <v>69430914.71000004</v>
      </c>
      <c r="X26" s="95">
        <f t="shared" si="15"/>
        <v>0.13894852685910647</v>
      </c>
    </row>
    <row r="27" spans="1:24" ht="0.75" customHeight="1" hidden="1" outlineLevel="1">
      <c r="A27" s="1"/>
      <c r="C27" s="61"/>
      <c r="D27" s="28"/>
      <c r="E27" s="28"/>
      <c r="F27" s="17"/>
      <c r="G27" s="17"/>
      <c r="I27" s="95"/>
      <c r="K27" s="17"/>
      <c r="L27" s="17"/>
      <c r="N27" s="95"/>
      <c r="P27" s="17"/>
      <c r="Q27" s="17"/>
      <c r="S27" s="95"/>
      <c r="U27" s="17"/>
      <c r="V27" s="17"/>
      <c r="X27" s="95"/>
    </row>
    <row r="28" spans="1:24" s="14" customFormat="1" ht="12.75" hidden="1" outlineLevel="2">
      <c r="A28" s="14" t="s">
        <v>481</v>
      </c>
      <c r="B28" s="14" t="s">
        <v>482</v>
      </c>
      <c r="C28" s="54" t="s">
        <v>483</v>
      </c>
      <c r="D28" s="15"/>
      <c r="E28" s="15"/>
      <c r="F28" s="15">
        <v>1278572.69</v>
      </c>
      <c r="G28" s="15">
        <v>1335716.57</v>
      </c>
      <c r="H28" s="90">
        <f aca="true" t="shared" si="16" ref="H28:H59">+F28-G28</f>
        <v>-57143.88000000012</v>
      </c>
      <c r="I28" s="103">
        <f aca="true" t="shared" si="17" ref="I28:I59">IF(G28&lt;0,IF(H28=0,0,IF(OR(G28=0,F28=0),"N.M.",IF(ABS(H28/G28)&gt;=10,"N.M.",H28/(-G28)))),IF(H28=0,0,IF(OR(G28=0,F28=0),"N.M.",IF(ABS(H28/G28)&gt;=10,"N.M.",H28/G28))))</f>
        <v>-0.04278144127537485</v>
      </c>
      <c r="J28" s="104"/>
      <c r="K28" s="15">
        <v>7818715.93</v>
      </c>
      <c r="L28" s="15">
        <v>8966507.08</v>
      </c>
      <c r="M28" s="90">
        <f aca="true" t="shared" si="18" ref="M28:M59">+K28-L28</f>
        <v>-1147791.1500000004</v>
      </c>
      <c r="N28" s="103">
        <f aca="true" t="shared" si="19" ref="N28:N59">IF(L28&lt;0,IF(M28=0,0,IF(OR(L28=0,K28=0),"N.M.",IF(ABS(M28/L28)&gt;=10,"N.M.",M28/(-L28)))),IF(M28=0,0,IF(OR(L28=0,K28=0),"N.M.",IF(ABS(M28/L28)&gt;=10,"N.M.",M28/L28))))</f>
        <v>-0.12800872622519585</v>
      </c>
      <c r="O28" s="104"/>
      <c r="P28" s="15">
        <v>4241773.45</v>
      </c>
      <c r="Q28" s="15">
        <v>4610960.45</v>
      </c>
      <c r="R28" s="90">
        <f aca="true" t="shared" si="20" ref="R28:R59">+P28-Q28</f>
        <v>-369187</v>
      </c>
      <c r="S28" s="103">
        <f aca="true" t="shared" si="21" ref="S28:S59">IF(Q28&lt;0,IF(R28=0,0,IF(OR(Q28=0,P28=0),"N.M.",IF(ABS(R28/Q28)&gt;=10,"N.M.",R28/(-Q28)))),IF(R28=0,0,IF(OR(Q28=0,P28=0),"N.M.",IF(ABS(R28/Q28)&gt;=10,"N.M.",R28/Q28))))</f>
        <v>-0.08006726667976516</v>
      </c>
      <c r="T28" s="104"/>
      <c r="U28" s="15">
        <v>10220121.37</v>
      </c>
      <c r="V28" s="15">
        <v>13741196.3</v>
      </c>
      <c r="W28" s="90">
        <f aca="true" t="shared" si="22" ref="W28:W59">+U28-V28</f>
        <v>-3521074.9300000016</v>
      </c>
      <c r="X28" s="103">
        <f aca="true" t="shared" si="23" ref="X28:X59">IF(V28&lt;0,IF(W28=0,0,IF(OR(V28=0,U28=0),"N.M.",IF(ABS(W28/V28)&gt;=10,"N.M.",W28/(-V28)))),IF(W28=0,0,IF(OR(V28=0,U28=0),"N.M.",IF(ABS(W28/V28)&gt;=10,"N.M.",W28/V28))))</f>
        <v>-0.25624224071378715</v>
      </c>
    </row>
    <row r="29" spans="1:24" s="14" customFormat="1" ht="12.75" hidden="1" outlineLevel="2">
      <c r="A29" s="14" t="s">
        <v>484</v>
      </c>
      <c r="B29" s="14" t="s">
        <v>485</v>
      </c>
      <c r="C29" s="54" t="s">
        <v>486</v>
      </c>
      <c r="D29" s="15"/>
      <c r="E29" s="15"/>
      <c r="F29" s="15">
        <v>0</v>
      </c>
      <c r="G29" s="15">
        <v>1043.48</v>
      </c>
      <c r="H29" s="90">
        <f t="shared" si="16"/>
        <v>-1043.48</v>
      </c>
      <c r="I29" s="103" t="str">
        <f t="shared" si="17"/>
        <v>N.M.</v>
      </c>
      <c r="J29" s="104"/>
      <c r="K29" s="15">
        <v>0</v>
      </c>
      <c r="L29" s="15">
        <v>6548.6900000000005</v>
      </c>
      <c r="M29" s="90">
        <f t="shared" si="18"/>
        <v>-6548.6900000000005</v>
      </c>
      <c r="N29" s="103" t="str">
        <f t="shared" si="19"/>
        <v>N.M.</v>
      </c>
      <c r="O29" s="104"/>
      <c r="P29" s="15">
        <v>0</v>
      </c>
      <c r="Q29" s="15">
        <v>2857.2000000000003</v>
      </c>
      <c r="R29" s="90">
        <f t="shared" si="20"/>
        <v>-2857.2000000000003</v>
      </c>
      <c r="S29" s="103" t="str">
        <f t="shared" si="21"/>
        <v>N.M.</v>
      </c>
      <c r="T29" s="104"/>
      <c r="U29" s="15">
        <v>4108</v>
      </c>
      <c r="V29" s="15">
        <v>26766.61</v>
      </c>
      <c r="W29" s="90">
        <f t="shared" si="22"/>
        <v>-22658.61</v>
      </c>
      <c r="X29" s="103">
        <f t="shared" si="23"/>
        <v>-0.8465252043497477</v>
      </c>
    </row>
    <row r="30" spans="1:24" s="14" customFormat="1" ht="12.75" hidden="1" outlineLevel="2">
      <c r="A30" s="14" t="s">
        <v>487</v>
      </c>
      <c r="B30" s="14" t="s">
        <v>488</v>
      </c>
      <c r="C30" s="54" t="s">
        <v>489</v>
      </c>
      <c r="D30" s="15"/>
      <c r="E30" s="15"/>
      <c r="F30" s="15">
        <v>0</v>
      </c>
      <c r="G30" s="15">
        <v>25874.38</v>
      </c>
      <c r="H30" s="90">
        <f t="shared" si="16"/>
        <v>-25874.38</v>
      </c>
      <c r="I30" s="103" t="str">
        <f t="shared" si="17"/>
        <v>N.M.</v>
      </c>
      <c r="J30" s="104"/>
      <c r="K30" s="15">
        <v>0</v>
      </c>
      <c r="L30" s="15">
        <v>233145.19</v>
      </c>
      <c r="M30" s="90">
        <f t="shared" si="18"/>
        <v>-233145.19</v>
      </c>
      <c r="N30" s="103" t="str">
        <f t="shared" si="19"/>
        <v>N.M.</v>
      </c>
      <c r="O30" s="104"/>
      <c r="P30" s="15">
        <v>0</v>
      </c>
      <c r="Q30" s="15">
        <v>81871.64</v>
      </c>
      <c r="R30" s="90">
        <f t="shared" si="20"/>
        <v>-81871.64</v>
      </c>
      <c r="S30" s="103" t="str">
        <f t="shared" si="21"/>
        <v>N.M.</v>
      </c>
      <c r="T30" s="104"/>
      <c r="U30" s="15">
        <v>103497.52</v>
      </c>
      <c r="V30" s="15">
        <v>509068.37</v>
      </c>
      <c r="W30" s="90">
        <f t="shared" si="22"/>
        <v>-405570.85</v>
      </c>
      <c r="X30" s="103">
        <f t="shared" si="23"/>
        <v>-0.7966922989145838</v>
      </c>
    </row>
    <row r="31" spans="1:24" s="14" customFormat="1" ht="12.75" hidden="1" outlineLevel="2">
      <c r="A31" s="14" t="s">
        <v>490</v>
      </c>
      <c r="B31" s="14" t="s">
        <v>491</v>
      </c>
      <c r="C31" s="54" t="s">
        <v>492</v>
      </c>
      <c r="D31" s="15"/>
      <c r="E31" s="15"/>
      <c r="F31" s="15">
        <v>3988571.85</v>
      </c>
      <c r="G31" s="15">
        <v>5493804.26</v>
      </c>
      <c r="H31" s="90">
        <f t="shared" si="16"/>
        <v>-1505232.4099999997</v>
      </c>
      <c r="I31" s="103">
        <f t="shared" si="17"/>
        <v>-0.27398726615716734</v>
      </c>
      <c r="J31" s="104"/>
      <c r="K31" s="15">
        <v>29282937.7</v>
      </c>
      <c r="L31" s="15">
        <v>41388232.24</v>
      </c>
      <c r="M31" s="90">
        <f t="shared" si="18"/>
        <v>-12105294.540000003</v>
      </c>
      <c r="N31" s="103">
        <f t="shared" si="19"/>
        <v>-0.29248155538039</v>
      </c>
      <c r="O31" s="104"/>
      <c r="P31" s="15">
        <v>11231850.57</v>
      </c>
      <c r="Q31" s="15">
        <v>16817716.08</v>
      </c>
      <c r="R31" s="90">
        <f t="shared" si="20"/>
        <v>-5585865.509999998</v>
      </c>
      <c r="S31" s="103">
        <f t="shared" si="21"/>
        <v>-0.3321417416864846</v>
      </c>
      <c r="T31" s="104"/>
      <c r="U31" s="15">
        <v>47165838.08</v>
      </c>
      <c r="V31" s="15">
        <v>60284844.25</v>
      </c>
      <c r="W31" s="90">
        <f t="shared" si="22"/>
        <v>-13119006.170000002</v>
      </c>
      <c r="X31" s="103">
        <f t="shared" si="23"/>
        <v>-0.21761698704231125</v>
      </c>
    </row>
    <row r="32" spans="1:24" s="14" customFormat="1" ht="12.75" hidden="1" outlineLevel="2">
      <c r="A32" s="14" t="s">
        <v>493</v>
      </c>
      <c r="B32" s="14" t="s">
        <v>494</v>
      </c>
      <c r="C32" s="54" t="s">
        <v>495</v>
      </c>
      <c r="D32" s="15"/>
      <c r="E32" s="15"/>
      <c r="F32" s="15">
        <v>-3494905.26</v>
      </c>
      <c r="G32" s="15">
        <v>-4701825.85</v>
      </c>
      <c r="H32" s="90">
        <f t="shared" si="16"/>
        <v>1206920.5899999999</v>
      </c>
      <c r="I32" s="103">
        <f t="shared" si="17"/>
        <v>0.25669189555372407</v>
      </c>
      <c r="J32" s="104"/>
      <c r="K32" s="15">
        <v>-25132664.97</v>
      </c>
      <c r="L32" s="15">
        <v>-35720525.17</v>
      </c>
      <c r="M32" s="90">
        <f t="shared" si="18"/>
        <v>10587860.200000003</v>
      </c>
      <c r="N32" s="103">
        <f t="shared" si="19"/>
        <v>0.2964083016587968</v>
      </c>
      <c r="O32" s="104"/>
      <c r="P32" s="15">
        <v>-10335708.62</v>
      </c>
      <c r="Q32" s="15">
        <v>-14493023.47</v>
      </c>
      <c r="R32" s="90">
        <f t="shared" si="20"/>
        <v>4157314.8500000015</v>
      </c>
      <c r="S32" s="103">
        <f t="shared" si="21"/>
        <v>0.28684938367798013</v>
      </c>
      <c r="T32" s="104"/>
      <c r="U32" s="15">
        <v>-39746740.57</v>
      </c>
      <c r="V32" s="15">
        <v>-53038668.06</v>
      </c>
      <c r="W32" s="90">
        <f t="shared" si="22"/>
        <v>13291927.490000002</v>
      </c>
      <c r="X32" s="103">
        <f t="shared" si="23"/>
        <v>0.2506082444408956</v>
      </c>
    </row>
    <row r="33" spans="1:24" s="14" customFormat="1" ht="12.75" hidden="1" outlineLevel="2">
      <c r="A33" s="14" t="s">
        <v>496</v>
      </c>
      <c r="B33" s="14" t="s">
        <v>497</v>
      </c>
      <c r="C33" s="54" t="s">
        <v>498</v>
      </c>
      <c r="D33" s="15"/>
      <c r="E33" s="15"/>
      <c r="F33" s="15">
        <v>250346.09</v>
      </c>
      <c r="G33" s="15">
        <v>242703.91</v>
      </c>
      <c r="H33" s="90">
        <f t="shared" si="16"/>
        <v>7642.179999999993</v>
      </c>
      <c r="I33" s="103">
        <f t="shared" si="17"/>
        <v>0.03148766742159198</v>
      </c>
      <c r="J33" s="104"/>
      <c r="K33" s="15">
        <v>1812156.4500000002</v>
      </c>
      <c r="L33" s="15">
        <v>1791647.05</v>
      </c>
      <c r="M33" s="90">
        <f t="shared" si="18"/>
        <v>20509.40000000014</v>
      </c>
      <c r="N33" s="103">
        <f t="shared" si="19"/>
        <v>0.01144723231062733</v>
      </c>
      <c r="O33" s="104"/>
      <c r="P33" s="15">
        <v>724773.56</v>
      </c>
      <c r="Q33" s="15">
        <v>779271.64</v>
      </c>
      <c r="R33" s="90">
        <f t="shared" si="20"/>
        <v>-54498.07999999996</v>
      </c>
      <c r="S33" s="103">
        <f t="shared" si="21"/>
        <v>-0.06993463793960211</v>
      </c>
      <c r="T33" s="104"/>
      <c r="U33" s="15">
        <v>2661089.79</v>
      </c>
      <c r="V33" s="15">
        <v>2630924.92</v>
      </c>
      <c r="W33" s="90">
        <f t="shared" si="22"/>
        <v>30164.87000000011</v>
      </c>
      <c r="X33" s="103">
        <f t="shared" si="23"/>
        <v>0.011465500125332392</v>
      </c>
    </row>
    <row r="34" spans="1:24" s="14" customFormat="1" ht="12.75" hidden="1" outlineLevel="2">
      <c r="A34" s="14" t="s">
        <v>499</v>
      </c>
      <c r="B34" s="14" t="s">
        <v>500</v>
      </c>
      <c r="C34" s="54" t="s">
        <v>501</v>
      </c>
      <c r="D34" s="15"/>
      <c r="E34" s="15"/>
      <c r="F34" s="15">
        <v>1986888.21</v>
      </c>
      <c r="G34" s="15">
        <v>2365877.92</v>
      </c>
      <c r="H34" s="90">
        <f t="shared" si="16"/>
        <v>-378989.70999999996</v>
      </c>
      <c r="I34" s="103">
        <f t="shared" si="17"/>
        <v>-0.1601898841847258</v>
      </c>
      <c r="J34" s="104"/>
      <c r="K34" s="15">
        <v>13669189.05</v>
      </c>
      <c r="L34" s="15">
        <v>17464597.54</v>
      </c>
      <c r="M34" s="90">
        <f t="shared" si="18"/>
        <v>-3795408.4899999984</v>
      </c>
      <c r="N34" s="103">
        <f t="shared" si="19"/>
        <v>-0.21732012325547118</v>
      </c>
      <c r="O34" s="104"/>
      <c r="P34" s="15">
        <v>6488963.73</v>
      </c>
      <c r="Q34" s="15">
        <v>6537277.89</v>
      </c>
      <c r="R34" s="90">
        <f t="shared" si="20"/>
        <v>-48314.15999999922</v>
      </c>
      <c r="S34" s="103">
        <f t="shared" si="21"/>
        <v>-0.007390562373660885</v>
      </c>
      <c r="T34" s="104"/>
      <c r="U34" s="15">
        <v>23437304.86</v>
      </c>
      <c r="V34" s="15">
        <v>27159972.32</v>
      </c>
      <c r="W34" s="90">
        <f t="shared" si="22"/>
        <v>-3722667.460000001</v>
      </c>
      <c r="X34" s="103">
        <f t="shared" si="23"/>
        <v>-0.1370644791584972</v>
      </c>
    </row>
    <row r="35" spans="1:24" s="14" customFormat="1" ht="12.75" hidden="1" outlineLevel="2">
      <c r="A35" s="14" t="s">
        <v>502</v>
      </c>
      <c r="B35" s="14" t="s">
        <v>503</v>
      </c>
      <c r="C35" s="54" t="s">
        <v>504</v>
      </c>
      <c r="D35" s="15"/>
      <c r="E35" s="15"/>
      <c r="F35" s="15">
        <v>256998.77000000002</v>
      </c>
      <c r="G35" s="15">
        <v>263893.48</v>
      </c>
      <c r="H35" s="90">
        <f t="shared" si="16"/>
        <v>-6894.709999999963</v>
      </c>
      <c r="I35" s="103">
        <f t="shared" si="17"/>
        <v>-0.02612686755277153</v>
      </c>
      <c r="J35" s="104"/>
      <c r="K35" s="15">
        <v>2476229.16</v>
      </c>
      <c r="L35" s="15">
        <v>1939509.8599999999</v>
      </c>
      <c r="M35" s="90">
        <f t="shared" si="18"/>
        <v>536719.3000000003</v>
      </c>
      <c r="N35" s="103">
        <f t="shared" si="19"/>
        <v>0.2767293485169497</v>
      </c>
      <c r="O35" s="104"/>
      <c r="P35" s="15">
        <v>786452.67</v>
      </c>
      <c r="Q35" s="15">
        <v>742992.91</v>
      </c>
      <c r="R35" s="90">
        <f t="shared" si="20"/>
        <v>43459.76000000001</v>
      </c>
      <c r="S35" s="103">
        <f t="shared" si="21"/>
        <v>0.058492832724339194</v>
      </c>
      <c r="T35" s="104"/>
      <c r="U35" s="15">
        <v>3419697.0500000003</v>
      </c>
      <c r="V35" s="15">
        <v>2791930.38</v>
      </c>
      <c r="W35" s="90">
        <f t="shared" si="22"/>
        <v>627766.6700000004</v>
      </c>
      <c r="X35" s="103">
        <f t="shared" si="23"/>
        <v>0.22485040260925146</v>
      </c>
    </row>
    <row r="36" spans="1:24" s="14" customFormat="1" ht="12.75" hidden="1" outlineLevel="2">
      <c r="A36" s="14" t="s">
        <v>505</v>
      </c>
      <c r="B36" s="14" t="s">
        <v>506</v>
      </c>
      <c r="C36" s="54" t="s">
        <v>507</v>
      </c>
      <c r="D36" s="15"/>
      <c r="E36" s="15"/>
      <c r="F36" s="15">
        <v>-9868</v>
      </c>
      <c r="G36" s="15">
        <v>-835</v>
      </c>
      <c r="H36" s="90">
        <f t="shared" si="16"/>
        <v>-9033</v>
      </c>
      <c r="I36" s="103" t="str">
        <f t="shared" si="17"/>
        <v>N.M.</v>
      </c>
      <c r="J36" s="104"/>
      <c r="K36" s="15">
        <v>-27184.24</v>
      </c>
      <c r="L36" s="15">
        <v>-24613</v>
      </c>
      <c r="M36" s="90">
        <f t="shared" si="18"/>
        <v>-2571.2400000000016</v>
      </c>
      <c r="N36" s="103">
        <f t="shared" si="19"/>
        <v>-0.10446674521594286</v>
      </c>
      <c r="O36" s="104"/>
      <c r="P36" s="15">
        <v>-11934</v>
      </c>
      <c r="Q36" s="15">
        <v>-6296</v>
      </c>
      <c r="R36" s="90">
        <f t="shared" si="20"/>
        <v>-5638</v>
      </c>
      <c r="S36" s="103">
        <f t="shared" si="21"/>
        <v>-0.8954891994917408</v>
      </c>
      <c r="T36" s="104"/>
      <c r="U36" s="15">
        <v>-35578.240000000005</v>
      </c>
      <c r="V36" s="15">
        <v>-22666.12</v>
      </c>
      <c r="W36" s="90">
        <f t="shared" si="22"/>
        <v>-12912.120000000006</v>
      </c>
      <c r="X36" s="103">
        <f t="shared" si="23"/>
        <v>-0.5696660919469237</v>
      </c>
    </row>
    <row r="37" spans="1:24" s="14" customFormat="1" ht="12.75" hidden="1" outlineLevel="2">
      <c r="A37" s="14" t="s">
        <v>508</v>
      </c>
      <c r="B37" s="14" t="s">
        <v>509</v>
      </c>
      <c r="C37" s="54" t="s">
        <v>510</v>
      </c>
      <c r="D37" s="15"/>
      <c r="E37" s="15"/>
      <c r="F37" s="15">
        <v>16511.33</v>
      </c>
      <c r="G37" s="15">
        <v>7671.31</v>
      </c>
      <c r="H37" s="90">
        <f t="shared" si="16"/>
        <v>8840.02</v>
      </c>
      <c r="I37" s="103">
        <f t="shared" si="17"/>
        <v>1.1523481647854148</v>
      </c>
      <c r="J37" s="104"/>
      <c r="K37" s="15">
        <v>47699.42</v>
      </c>
      <c r="L37" s="15">
        <v>35957.43</v>
      </c>
      <c r="M37" s="90">
        <f t="shared" si="18"/>
        <v>11741.989999999998</v>
      </c>
      <c r="N37" s="103">
        <f t="shared" si="19"/>
        <v>0.32655253726420375</v>
      </c>
      <c r="O37" s="104"/>
      <c r="P37" s="15">
        <v>27807.929</v>
      </c>
      <c r="Q37" s="15">
        <v>-7138.78</v>
      </c>
      <c r="R37" s="90">
        <f t="shared" si="20"/>
        <v>34946.709</v>
      </c>
      <c r="S37" s="103">
        <f t="shared" si="21"/>
        <v>4.895333516371145</v>
      </c>
      <c r="T37" s="104"/>
      <c r="U37" s="15">
        <v>60875.31</v>
      </c>
      <c r="V37" s="15">
        <v>-99047.63</v>
      </c>
      <c r="W37" s="90">
        <f t="shared" si="22"/>
        <v>159922.94</v>
      </c>
      <c r="X37" s="103">
        <f t="shared" si="23"/>
        <v>1.61460642723102</v>
      </c>
    </row>
    <row r="38" spans="1:24" s="14" customFormat="1" ht="12.75" hidden="1" outlineLevel="2">
      <c r="A38" s="14" t="s">
        <v>511</v>
      </c>
      <c r="B38" s="14" t="s">
        <v>512</v>
      </c>
      <c r="C38" s="54" t="s">
        <v>513</v>
      </c>
      <c r="D38" s="15"/>
      <c r="E38" s="15"/>
      <c r="F38" s="15">
        <v>-192050.17</v>
      </c>
      <c r="G38" s="15">
        <v>-219675.91</v>
      </c>
      <c r="H38" s="90">
        <f t="shared" si="16"/>
        <v>27625.73999999999</v>
      </c>
      <c r="I38" s="103">
        <f t="shared" si="17"/>
        <v>0.12575680237309586</v>
      </c>
      <c r="J38" s="104"/>
      <c r="K38" s="15">
        <v>-1041296</v>
      </c>
      <c r="L38" s="15">
        <v>-5314863.76</v>
      </c>
      <c r="M38" s="90">
        <f t="shared" si="18"/>
        <v>4273567.76</v>
      </c>
      <c r="N38" s="103">
        <f t="shared" si="19"/>
        <v>0.8040785150812596</v>
      </c>
      <c r="O38" s="104"/>
      <c r="P38" s="15">
        <v>625274.87</v>
      </c>
      <c r="Q38" s="15">
        <v>-910560.65</v>
      </c>
      <c r="R38" s="90">
        <f t="shared" si="20"/>
        <v>1535835.52</v>
      </c>
      <c r="S38" s="103">
        <f t="shared" si="21"/>
        <v>1.6866921714660084</v>
      </c>
      <c r="T38" s="104"/>
      <c r="U38" s="15">
        <v>-4989118.109999999</v>
      </c>
      <c r="V38" s="15">
        <v>-7055942.1</v>
      </c>
      <c r="W38" s="90">
        <f t="shared" si="22"/>
        <v>2066823.9900000002</v>
      </c>
      <c r="X38" s="103">
        <f t="shared" si="23"/>
        <v>0.2929196357776236</v>
      </c>
    </row>
    <row r="39" spans="1:24" s="14" customFormat="1" ht="12.75" hidden="1" outlineLevel="2">
      <c r="A39" s="14" t="s">
        <v>514</v>
      </c>
      <c r="B39" s="14" t="s">
        <v>515</v>
      </c>
      <c r="C39" s="54" t="s">
        <v>516</v>
      </c>
      <c r="D39" s="15"/>
      <c r="E39" s="15"/>
      <c r="F39" s="15">
        <v>724355.48</v>
      </c>
      <c r="G39" s="15">
        <v>876714.77</v>
      </c>
      <c r="H39" s="90">
        <f t="shared" si="16"/>
        <v>-152359.29000000004</v>
      </c>
      <c r="I39" s="103">
        <f t="shared" si="17"/>
        <v>-0.1737843312483489</v>
      </c>
      <c r="J39" s="104"/>
      <c r="K39" s="15">
        <v>8036747.95</v>
      </c>
      <c r="L39" s="15">
        <v>4168530.87</v>
      </c>
      <c r="M39" s="90">
        <f t="shared" si="18"/>
        <v>3868217.08</v>
      </c>
      <c r="N39" s="103">
        <f t="shared" si="19"/>
        <v>0.9279569231065812</v>
      </c>
      <c r="O39" s="104"/>
      <c r="P39" s="15">
        <v>5690714.05</v>
      </c>
      <c r="Q39" s="15">
        <v>4569339.27</v>
      </c>
      <c r="R39" s="90">
        <f t="shared" si="20"/>
        <v>1121374.7800000003</v>
      </c>
      <c r="S39" s="103">
        <f t="shared" si="21"/>
        <v>0.2454128953309261</v>
      </c>
      <c r="T39" s="104"/>
      <c r="U39" s="15">
        <v>7526563.0600000005</v>
      </c>
      <c r="V39" s="15">
        <v>3118751.81</v>
      </c>
      <c r="W39" s="90">
        <f t="shared" si="22"/>
        <v>4407811.25</v>
      </c>
      <c r="X39" s="103">
        <f t="shared" si="23"/>
        <v>1.4133254322664426</v>
      </c>
    </row>
    <row r="40" spans="1:24" s="14" customFormat="1" ht="12.75" hidden="1" outlineLevel="2">
      <c r="A40" s="14" t="s">
        <v>517</v>
      </c>
      <c r="B40" s="14" t="s">
        <v>518</v>
      </c>
      <c r="C40" s="54" t="s">
        <v>519</v>
      </c>
      <c r="D40" s="15"/>
      <c r="E40" s="15"/>
      <c r="F40" s="15">
        <v>0</v>
      </c>
      <c r="G40" s="15">
        <v>0</v>
      </c>
      <c r="H40" s="90">
        <f t="shared" si="16"/>
        <v>0</v>
      </c>
      <c r="I40" s="103">
        <f t="shared" si="17"/>
        <v>0</v>
      </c>
      <c r="J40" s="104"/>
      <c r="K40" s="15">
        <v>0</v>
      </c>
      <c r="L40" s="15">
        <v>0</v>
      </c>
      <c r="M40" s="90">
        <f t="shared" si="18"/>
        <v>0</v>
      </c>
      <c r="N40" s="103">
        <f t="shared" si="19"/>
        <v>0</v>
      </c>
      <c r="O40" s="104"/>
      <c r="P40" s="15">
        <v>0</v>
      </c>
      <c r="Q40" s="15">
        <v>0</v>
      </c>
      <c r="R40" s="90">
        <f t="shared" si="20"/>
        <v>0</v>
      </c>
      <c r="S40" s="103">
        <f t="shared" si="21"/>
        <v>0</v>
      </c>
      <c r="T40" s="104"/>
      <c r="U40" s="15">
        <v>0</v>
      </c>
      <c r="V40" s="15">
        <v>94.29</v>
      </c>
      <c r="W40" s="90">
        <f t="shared" si="22"/>
        <v>-94.29</v>
      </c>
      <c r="X40" s="103" t="str">
        <f t="shared" si="23"/>
        <v>N.M.</v>
      </c>
    </row>
    <row r="41" spans="1:24" s="14" customFormat="1" ht="12.75" hidden="1" outlineLevel="2">
      <c r="A41" s="14" t="s">
        <v>520</v>
      </c>
      <c r="B41" s="14" t="s">
        <v>521</v>
      </c>
      <c r="C41" s="54" t="s">
        <v>522</v>
      </c>
      <c r="D41" s="15"/>
      <c r="E41" s="15"/>
      <c r="F41" s="15">
        <v>-377668.71</v>
      </c>
      <c r="G41" s="15">
        <v>-553887.1</v>
      </c>
      <c r="H41" s="90">
        <f t="shared" si="16"/>
        <v>176218.38999999996</v>
      </c>
      <c r="I41" s="103">
        <f t="shared" si="17"/>
        <v>0.31814857215486686</v>
      </c>
      <c r="J41" s="104"/>
      <c r="K41" s="15">
        <v>-7548719.86</v>
      </c>
      <c r="L41" s="15">
        <v>-7282486.91</v>
      </c>
      <c r="M41" s="90">
        <f t="shared" si="18"/>
        <v>-266232.9500000002</v>
      </c>
      <c r="N41" s="103">
        <f t="shared" si="19"/>
        <v>-0.03655797165037406</v>
      </c>
      <c r="O41" s="104"/>
      <c r="P41" s="15">
        <v>-3537316.9</v>
      </c>
      <c r="Q41" s="15">
        <v>-2444728.75</v>
      </c>
      <c r="R41" s="90">
        <f t="shared" si="20"/>
        <v>-1092588.15</v>
      </c>
      <c r="S41" s="103">
        <f t="shared" si="21"/>
        <v>-0.4469159001791098</v>
      </c>
      <c r="T41" s="104"/>
      <c r="U41" s="15">
        <v>-11217957.46</v>
      </c>
      <c r="V41" s="15">
        <v>-8608622.8</v>
      </c>
      <c r="W41" s="90">
        <f t="shared" si="22"/>
        <v>-2609334.66</v>
      </c>
      <c r="X41" s="103">
        <f t="shared" si="23"/>
        <v>-0.3031070962941947</v>
      </c>
    </row>
    <row r="42" spans="1:24" s="14" customFormat="1" ht="12.75" hidden="1" outlineLevel="2">
      <c r="A42" s="14" t="s">
        <v>523</v>
      </c>
      <c r="B42" s="14" t="s">
        <v>524</v>
      </c>
      <c r="C42" s="54" t="s">
        <v>525</v>
      </c>
      <c r="D42" s="15"/>
      <c r="E42" s="15"/>
      <c r="F42" s="15">
        <v>20169.04</v>
      </c>
      <c r="G42" s="15">
        <v>34891.18</v>
      </c>
      <c r="H42" s="90">
        <f t="shared" si="16"/>
        <v>-14722.14</v>
      </c>
      <c r="I42" s="103">
        <f t="shared" si="17"/>
        <v>-0.42194445702323624</v>
      </c>
      <c r="J42" s="104"/>
      <c r="K42" s="15">
        <v>755234.5700000001</v>
      </c>
      <c r="L42" s="15">
        <v>457561.59</v>
      </c>
      <c r="M42" s="90">
        <f t="shared" si="18"/>
        <v>297672.98000000004</v>
      </c>
      <c r="N42" s="103">
        <f t="shared" si="19"/>
        <v>0.6505637415937819</v>
      </c>
      <c r="O42" s="104"/>
      <c r="P42" s="15">
        <v>244864.97</v>
      </c>
      <c r="Q42" s="15">
        <v>107969.25</v>
      </c>
      <c r="R42" s="90">
        <f t="shared" si="20"/>
        <v>136895.72</v>
      </c>
      <c r="S42" s="103">
        <f t="shared" si="21"/>
        <v>1.267913966245019</v>
      </c>
      <c r="T42" s="104"/>
      <c r="U42" s="15">
        <v>1480418.12</v>
      </c>
      <c r="V42" s="15">
        <v>654504.18</v>
      </c>
      <c r="W42" s="90">
        <f t="shared" si="22"/>
        <v>825913.9400000001</v>
      </c>
      <c r="X42" s="103">
        <f t="shared" si="23"/>
        <v>1.2618925367291007</v>
      </c>
    </row>
    <row r="43" spans="1:24" s="14" customFormat="1" ht="12.75" hidden="1" outlineLevel="2">
      <c r="A43" s="14" t="s">
        <v>526</v>
      </c>
      <c r="B43" s="14" t="s">
        <v>527</v>
      </c>
      <c r="C43" s="54" t="s">
        <v>528</v>
      </c>
      <c r="D43" s="15"/>
      <c r="E43" s="15"/>
      <c r="F43" s="15">
        <v>372938.13</v>
      </c>
      <c r="G43" s="15">
        <v>477001.79000000004</v>
      </c>
      <c r="H43" s="90">
        <f t="shared" si="16"/>
        <v>-104063.66000000003</v>
      </c>
      <c r="I43" s="103">
        <f t="shared" si="17"/>
        <v>-0.21816199054515084</v>
      </c>
      <c r="J43" s="104"/>
      <c r="K43" s="15">
        <v>3438945.9</v>
      </c>
      <c r="L43" s="15">
        <v>2533250.701</v>
      </c>
      <c r="M43" s="90">
        <f t="shared" si="18"/>
        <v>905695.199</v>
      </c>
      <c r="N43" s="103">
        <f t="shared" si="19"/>
        <v>0.3575229244553163</v>
      </c>
      <c r="O43" s="104"/>
      <c r="P43" s="15">
        <v>1059666.85</v>
      </c>
      <c r="Q43" s="15">
        <v>1455987.73</v>
      </c>
      <c r="R43" s="90">
        <f t="shared" si="20"/>
        <v>-396320.8799999999</v>
      </c>
      <c r="S43" s="103">
        <f t="shared" si="21"/>
        <v>-0.2722007004825514</v>
      </c>
      <c r="T43" s="104"/>
      <c r="U43" s="15">
        <v>5296478.75</v>
      </c>
      <c r="V43" s="15">
        <v>3260126.0409999997</v>
      </c>
      <c r="W43" s="90">
        <f t="shared" si="22"/>
        <v>2036352.7090000003</v>
      </c>
      <c r="X43" s="103">
        <f t="shared" si="23"/>
        <v>0.6246239204835702</v>
      </c>
    </row>
    <row r="44" spans="1:24" s="14" customFormat="1" ht="12.75" hidden="1" outlineLevel="2">
      <c r="A44" s="14" t="s">
        <v>529</v>
      </c>
      <c r="B44" s="14" t="s">
        <v>530</v>
      </c>
      <c r="C44" s="54" t="s">
        <v>531</v>
      </c>
      <c r="D44" s="15"/>
      <c r="E44" s="15"/>
      <c r="F44" s="15">
        <v>104415.42</v>
      </c>
      <c r="G44" s="15">
        <v>190709.65</v>
      </c>
      <c r="H44" s="90">
        <f t="shared" si="16"/>
        <v>-86294.23</v>
      </c>
      <c r="I44" s="103">
        <f t="shared" si="17"/>
        <v>-0.45249010734380773</v>
      </c>
      <c r="J44" s="104"/>
      <c r="K44" s="15">
        <v>711191.2000000001</v>
      </c>
      <c r="L44" s="15">
        <v>1019987.4</v>
      </c>
      <c r="M44" s="90">
        <f t="shared" si="18"/>
        <v>-308796.19999999995</v>
      </c>
      <c r="N44" s="103">
        <f t="shared" si="19"/>
        <v>-0.3027451123415838</v>
      </c>
      <c r="O44" s="104"/>
      <c r="P44" s="15">
        <v>549584.34</v>
      </c>
      <c r="Q44" s="15">
        <v>399624.2</v>
      </c>
      <c r="R44" s="90">
        <f t="shared" si="20"/>
        <v>149960.13999999996</v>
      </c>
      <c r="S44" s="103">
        <f t="shared" si="21"/>
        <v>0.3752529000996435</v>
      </c>
      <c r="T44" s="104"/>
      <c r="U44" s="15">
        <v>940638.56</v>
      </c>
      <c r="V44" s="15">
        <v>1113485.99</v>
      </c>
      <c r="W44" s="90">
        <f t="shared" si="22"/>
        <v>-172847.42999999993</v>
      </c>
      <c r="X44" s="103">
        <f t="shared" si="23"/>
        <v>-0.15523089787595795</v>
      </c>
    </row>
    <row r="45" spans="1:24" s="14" customFormat="1" ht="12.75" hidden="1" outlineLevel="2">
      <c r="A45" s="14" t="s">
        <v>532</v>
      </c>
      <c r="B45" s="14" t="s">
        <v>533</v>
      </c>
      <c r="C45" s="54" t="s">
        <v>534</v>
      </c>
      <c r="D45" s="15"/>
      <c r="E45" s="15"/>
      <c r="F45" s="15">
        <v>304984.26</v>
      </c>
      <c r="G45" s="15">
        <v>553916.89</v>
      </c>
      <c r="H45" s="90">
        <f t="shared" si="16"/>
        <v>-248932.63</v>
      </c>
      <c r="I45" s="103">
        <f t="shared" si="17"/>
        <v>-0.4494042960127105</v>
      </c>
      <c r="J45" s="104"/>
      <c r="K45" s="15">
        <v>5794266.22</v>
      </c>
      <c r="L45" s="15">
        <v>6691554.0600000005</v>
      </c>
      <c r="M45" s="90">
        <f t="shared" si="18"/>
        <v>-897287.8400000008</v>
      </c>
      <c r="N45" s="103">
        <f t="shared" si="19"/>
        <v>-0.13409259373150767</v>
      </c>
      <c r="O45" s="104"/>
      <c r="P45" s="15">
        <v>3075621.67</v>
      </c>
      <c r="Q45" s="15">
        <v>1845154.63</v>
      </c>
      <c r="R45" s="90">
        <f t="shared" si="20"/>
        <v>1230467.04</v>
      </c>
      <c r="S45" s="103">
        <f t="shared" si="21"/>
        <v>0.6668639148145541</v>
      </c>
      <c r="T45" s="104"/>
      <c r="U45" s="15">
        <v>9619756.09</v>
      </c>
      <c r="V45" s="15">
        <v>7494034.0600000005</v>
      </c>
      <c r="W45" s="90">
        <f t="shared" si="22"/>
        <v>2125722.0299999993</v>
      </c>
      <c r="X45" s="103">
        <f t="shared" si="23"/>
        <v>0.28365524001901843</v>
      </c>
    </row>
    <row r="46" spans="1:24" s="14" customFormat="1" ht="12.75" hidden="1" outlineLevel="2">
      <c r="A46" s="14" t="s">
        <v>535</v>
      </c>
      <c r="B46" s="14" t="s">
        <v>536</v>
      </c>
      <c r="C46" s="54" t="s">
        <v>537</v>
      </c>
      <c r="D46" s="15"/>
      <c r="E46" s="15"/>
      <c r="F46" s="15">
        <v>4916552.44</v>
      </c>
      <c r="G46" s="15">
        <v>5495475.67</v>
      </c>
      <c r="H46" s="90">
        <f t="shared" si="16"/>
        <v>-578923.2299999995</v>
      </c>
      <c r="I46" s="103">
        <f t="shared" si="17"/>
        <v>-0.1053454268136173</v>
      </c>
      <c r="J46" s="104"/>
      <c r="K46" s="15">
        <v>31971733.35</v>
      </c>
      <c r="L46" s="15">
        <v>31907406.6</v>
      </c>
      <c r="M46" s="90">
        <f t="shared" si="18"/>
        <v>64326.75</v>
      </c>
      <c r="N46" s="103">
        <f t="shared" si="19"/>
        <v>0.0020160444503189425</v>
      </c>
      <c r="O46" s="104"/>
      <c r="P46" s="15">
        <v>16786968.45</v>
      </c>
      <c r="Q46" s="15">
        <v>17584886.35</v>
      </c>
      <c r="R46" s="90">
        <f t="shared" si="20"/>
        <v>-797917.9000000022</v>
      </c>
      <c r="S46" s="103">
        <f t="shared" si="21"/>
        <v>-0.04537520937688643</v>
      </c>
      <c r="T46" s="104"/>
      <c r="U46" s="15">
        <v>37095930.43</v>
      </c>
      <c r="V46" s="15">
        <v>40102180.03</v>
      </c>
      <c r="W46" s="90">
        <f t="shared" si="22"/>
        <v>-3006249.6000000015</v>
      </c>
      <c r="X46" s="103">
        <f t="shared" si="23"/>
        <v>-0.07496474250903715</v>
      </c>
    </row>
    <row r="47" spans="1:24" s="14" customFormat="1" ht="12.75" hidden="1" outlineLevel="2">
      <c r="A47" s="14" t="s">
        <v>538</v>
      </c>
      <c r="B47" s="14" t="s">
        <v>539</v>
      </c>
      <c r="C47" s="54" t="s">
        <v>540</v>
      </c>
      <c r="D47" s="15"/>
      <c r="E47" s="15"/>
      <c r="F47" s="15">
        <v>-464.93</v>
      </c>
      <c r="G47" s="15">
        <v>-865.6800000000001</v>
      </c>
      <c r="H47" s="90">
        <f t="shared" si="16"/>
        <v>400.75000000000006</v>
      </c>
      <c r="I47" s="103">
        <f t="shared" si="17"/>
        <v>0.462930875150171</v>
      </c>
      <c r="J47" s="104"/>
      <c r="K47" s="15">
        <v>-1712.14</v>
      </c>
      <c r="L47" s="15">
        <v>-1954.17</v>
      </c>
      <c r="M47" s="90">
        <f t="shared" si="18"/>
        <v>242.02999999999997</v>
      </c>
      <c r="N47" s="103">
        <f t="shared" si="19"/>
        <v>0.12385309364077841</v>
      </c>
      <c r="O47" s="104"/>
      <c r="P47" s="15">
        <v>-891.54</v>
      </c>
      <c r="Q47" s="15">
        <v>-937.6800000000001</v>
      </c>
      <c r="R47" s="90">
        <f t="shared" si="20"/>
        <v>46.1400000000001</v>
      </c>
      <c r="S47" s="103">
        <f t="shared" si="21"/>
        <v>0.04920655234195045</v>
      </c>
      <c r="T47" s="104"/>
      <c r="U47" s="15">
        <v>-7654.56</v>
      </c>
      <c r="V47" s="15">
        <v>-3250.04</v>
      </c>
      <c r="W47" s="90">
        <f t="shared" si="22"/>
        <v>-4404.52</v>
      </c>
      <c r="X47" s="103">
        <f t="shared" si="23"/>
        <v>-1.3552202434431577</v>
      </c>
    </row>
    <row r="48" spans="1:24" s="14" customFormat="1" ht="12.75" hidden="1" outlineLevel="2">
      <c r="A48" s="14" t="s">
        <v>541</v>
      </c>
      <c r="B48" s="14" t="s">
        <v>542</v>
      </c>
      <c r="C48" s="54" t="s">
        <v>543</v>
      </c>
      <c r="D48" s="15"/>
      <c r="E48" s="15"/>
      <c r="F48" s="15">
        <v>-3061.03</v>
      </c>
      <c r="G48" s="15">
        <v>4843.36</v>
      </c>
      <c r="H48" s="90">
        <f t="shared" si="16"/>
        <v>-7904.389999999999</v>
      </c>
      <c r="I48" s="103">
        <f t="shared" si="17"/>
        <v>-1.6320054672789137</v>
      </c>
      <c r="J48" s="104"/>
      <c r="K48" s="15">
        <v>2154.76</v>
      </c>
      <c r="L48" s="15">
        <v>3667.89</v>
      </c>
      <c r="M48" s="90">
        <f t="shared" si="18"/>
        <v>-1513.1299999999997</v>
      </c>
      <c r="N48" s="103">
        <f t="shared" si="19"/>
        <v>-0.41253418177753415</v>
      </c>
      <c r="O48" s="104"/>
      <c r="P48" s="15">
        <v>-5066.09</v>
      </c>
      <c r="Q48" s="15">
        <v>2315.18</v>
      </c>
      <c r="R48" s="90">
        <f t="shared" si="20"/>
        <v>-7381.27</v>
      </c>
      <c r="S48" s="103">
        <f t="shared" si="21"/>
        <v>-3.1882056686737106</v>
      </c>
      <c r="T48" s="104"/>
      <c r="U48" s="15">
        <v>21110.58</v>
      </c>
      <c r="V48" s="15">
        <v>7120.15</v>
      </c>
      <c r="W48" s="90">
        <f t="shared" si="22"/>
        <v>13990.430000000002</v>
      </c>
      <c r="X48" s="103">
        <f t="shared" si="23"/>
        <v>1.9649066382028473</v>
      </c>
    </row>
    <row r="49" spans="1:24" s="14" customFormat="1" ht="12.75" hidden="1" outlineLevel="2">
      <c r="A49" s="14" t="s">
        <v>544</v>
      </c>
      <c r="B49" s="14" t="s">
        <v>545</v>
      </c>
      <c r="C49" s="54" t="s">
        <v>546</v>
      </c>
      <c r="D49" s="15"/>
      <c r="E49" s="15"/>
      <c r="F49" s="15">
        <v>29082.96</v>
      </c>
      <c r="G49" s="15">
        <v>23383.2</v>
      </c>
      <c r="H49" s="90">
        <f t="shared" si="16"/>
        <v>5699.759999999998</v>
      </c>
      <c r="I49" s="103">
        <f t="shared" si="17"/>
        <v>0.24375449040336644</v>
      </c>
      <c r="J49" s="104"/>
      <c r="K49" s="15">
        <v>145780.61000000002</v>
      </c>
      <c r="L49" s="15">
        <v>138049.16</v>
      </c>
      <c r="M49" s="90">
        <f t="shared" si="18"/>
        <v>7731.450000000012</v>
      </c>
      <c r="N49" s="103">
        <f t="shared" si="19"/>
        <v>0.05600504921580118</v>
      </c>
      <c r="O49" s="104"/>
      <c r="P49" s="15">
        <v>138589.48</v>
      </c>
      <c r="Q49" s="15">
        <v>282748.82</v>
      </c>
      <c r="R49" s="90">
        <f t="shared" si="20"/>
        <v>-144159.34</v>
      </c>
      <c r="S49" s="103">
        <f t="shared" si="21"/>
        <v>-0.5098494840756541</v>
      </c>
      <c r="T49" s="104"/>
      <c r="U49" s="15">
        <v>374228.04000000004</v>
      </c>
      <c r="V49" s="15">
        <v>-90406.81</v>
      </c>
      <c r="W49" s="90">
        <f t="shared" si="22"/>
        <v>464634.85000000003</v>
      </c>
      <c r="X49" s="103">
        <f t="shared" si="23"/>
        <v>5.139378880860856</v>
      </c>
    </row>
    <row r="50" spans="1:24" s="14" customFormat="1" ht="12.75" hidden="1" outlineLevel="2">
      <c r="A50" s="14" t="s">
        <v>547</v>
      </c>
      <c r="B50" s="14" t="s">
        <v>548</v>
      </c>
      <c r="C50" s="54" t="s">
        <v>549</v>
      </c>
      <c r="D50" s="15"/>
      <c r="E50" s="15"/>
      <c r="F50" s="15">
        <v>-237.94</v>
      </c>
      <c r="G50" s="15">
        <v>-846.19</v>
      </c>
      <c r="H50" s="90">
        <f t="shared" si="16"/>
        <v>608.25</v>
      </c>
      <c r="I50" s="103">
        <f t="shared" si="17"/>
        <v>0.7188101962916129</v>
      </c>
      <c r="J50" s="104"/>
      <c r="K50" s="15">
        <v>-2334.86</v>
      </c>
      <c r="L50" s="15">
        <v>-7603.9400000000005</v>
      </c>
      <c r="M50" s="90">
        <f t="shared" si="18"/>
        <v>5269.08</v>
      </c>
      <c r="N50" s="103">
        <f t="shared" si="19"/>
        <v>0.6929407649192392</v>
      </c>
      <c r="O50" s="104"/>
      <c r="P50" s="15">
        <v>-735.88</v>
      </c>
      <c r="Q50" s="15">
        <v>-2605.96</v>
      </c>
      <c r="R50" s="90">
        <f t="shared" si="20"/>
        <v>1870.08</v>
      </c>
      <c r="S50" s="103">
        <f t="shared" si="21"/>
        <v>0.7176165405455187</v>
      </c>
      <c r="T50" s="104"/>
      <c r="U50" s="15">
        <v>-5083.030000000001</v>
      </c>
      <c r="V50" s="15">
        <v>-9630.2</v>
      </c>
      <c r="W50" s="90">
        <f t="shared" si="22"/>
        <v>4547.17</v>
      </c>
      <c r="X50" s="103">
        <f t="shared" si="23"/>
        <v>0.4721781479097007</v>
      </c>
    </row>
    <row r="51" spans="1:24" s="14" customFormat="1" ht="12.75" hidden="1" outlineLevel="2">
      <c r="A51" s="14" t="s">
        <v>550</v>
      </c>
      <c r="B51" s="14" t="s">
        <v>551</v>
      </c>
      <c r="C51" s="54" t="s">
        <v>552</v>
      </c>
      <c r="D51" s="15"/>
      <c r="E51" s="15"/>
      <c r="F51" s="15">
        <v>-290.47</v>
      </c>
      <c r="G51" s="15">
        <v>16851.91</v>
      </c>
      <c r="H51" s="90">
        <f t="shared" si="16"/>
        <v>-17142.38</v>
      </c>
      <c r="I51" s="103">
        <f t="shared" si="17"/>
        <v>-1.0172366218428655</v>
      </c>
      <c r="J51" s="104"/>
      <c r="K51" s="15">
        <v>11655.36</v>
      </c>
      <c r="L51" s="15">
        <v>1051282.542</v>
      </c>
      <c r="M51" s="90">
        <f t="shared" si="18"/>
        <v>-1039627.1819999999</v>
      </c>
      <c r="N51" s="103">
        <f t="shared" si="19"/>
        <v>-0.9889131993214437</v>
      </c>
      <c r="O51" s="104"/>
      <c r="P51" s="15">
        <v>2186.19</v>
      </c>
      <c r="Q51" s="15">
        <v>42842.93</v>
      </c>
      <c r="R51" s="90">
        <f t="shared" si="20"/>
        <v>-40656.74</v>
      </c>
      <c r="S51" s="103">
        <f t="shared" si="21"/>
        <v>-0.948971977406774</v>
      </c>
      <c r="T51" s="104"/>
      <c r="U51" s="15">
        <v>32474.27</v>
      </c>
      <c r="V51" s="15">
        <v>1114723.9619999998</v>
      </c>
      <c r="W51" s="90">
        <f t="shared" si="22"/>
        <v>-1082249.6919999998</v>
      </c>
      <c r="X51" s="103">
        <f t="shared" si="23"/>
        <v>-0.970867881998575</v>
      </c>
    </row>
    <row r="52" spans="1:24" s="14" customFormat="1" ht="12.75" hidden="1" outlineLevel="2">
      <c r="A52" s="14" t="s">
        <v>553</v>
      </c>
      <c r="B52" s="14" t="s">
        <v>554</v>
      </c>
      <c r="C52" s="54" t="s">
        <v>555</v>
      </c>
      <c r="D52" s="15"/>
      <c r="E52" s="15"/>
      <c r="F52" s="15">
        <v>-4120.4</v>
      </c>
      <c r="G52" s="15">
        <v>-19871.72</v>
      </c>
      <c r="H52" s="90">
        <f t="shared" si="16"/>
        <v>15751.320000000002</v>
      </c>
      <c r="I52" s="103">
        <f t="shared" si="17"/>
        <v>0.7926500574686036</v>
      </c>
      <c r="J52" s="104"/>
      <c r="K52" s="15">
        <v>-37375.63</v>
      </c>
      <c r="L52" s="15">
        <v>-123038.86</v>
      </c>
      <c r="M52" s="90">
        <f t="shared" si="18"/>
        <v>85663.23000000001</v>
      </c>
      <c r="N52" s="103">
        <f t="shared" si="19"/>
        <v>0.6962290612900673</v>
      </c>
      <c r="O52" s="104"/>
      <c r="P52" s="15">
        <v>-22126.78</v>
      </c>
      <c r="Q52" s="15">
        <v>-111589.87</v>
      </c>
      <c r="R52" s="90">
        <f t="shared" si="20"/>
        <v>89463.09</v>
      </c>
      <c r="S52" s="103">
        <f t="shared" si="21"/>
        <v>0.8017133634083452</v>
      </c>
      <c r="T52" s="104"/>
      <c r="U52" s="15">
        <v>25693.950000000004</v>
      </c>
      <c r="V52" s="15">
        <v>-138763.31</v>
      </c>
      <c r="W52" s="90">
        <f t="shared" si="22"/>
        <v>164457.26</v>
      </c>
      <c r="X52" s="103">
        <f t="shared" si="23"/>
        <v>1.185163859236278</v>
      </c>
    </row>
    <row r="53" spans="1:24" s="14" customFormat="1" ht="12.75" hidden="1" outlineLevel="2">
      <c r="A53" s="14" t="s">
        <v>556</v>
      </c>
      <c r="B53" s="14" t="s">
        <v>557</v>
      </c>
      <c r="C53" s="54" t="s">
        <v>558</v>
      </c>
      <c r="D53" s="15"/>
      <c r="E53" s="15"/>
      <c r="F53" s="15">
        <v>-31094.08</v>
      </c>
      <c r="G53" s="15">
        <v>-5529.59</v>
      </c>
      <c r="H53" s="90">
        <f t="shared" si="16"/>
        <v>-25564.49</v>
      </c>
      <c r="I53" s="103">
        <f t="shared" si="17"/>
        <v>-4.623216187818627</v>
      </c>
      <c r="J53" s="104"/>
      <c r="K53" s="15">
        <v>145496.02</v>
      </c>
      <c r="L53" s="15">
        <v>25517.28</v>
      </c>
      <c r="M53" s="90">
        <f t="shared" si="18"/>
        <v>119978.73999999999</v>
      </c>
      <c r="N53" s="103">
        <f t="shared" si="19"/>
        <v>4.7018624242082225</v>
      </c>
      <c r="O53" s="104"/>
      <c r="P53" s="15">
        <v>3348.06</v>
      </c>
      <c r="Q53" s="15">
        <v>24881.03</v>
      </c>
      <c r="R53" s="90">
        <f t="shared" si="20"/>
        <v>-21532.969999999998</v>
      </c>
      <c r="S53" s="103">
        <f t="shared" si="21"/>
        <v>-0.8654372427508025</v>
      </c>
      <c r="T53" s="104"/>
      <c r="U53" s="15">
        <v>122927.48999999999</v>
      </c>
      <c r="V53" s="15">
        <v>20283.69</v>
      </c>
      <c r="W53" s="90">
        <f t="shared" si="22"/>
        <v>102643.79999999999</v>
      </c>
      <c r="X53" s="103">
        <f t="shared" si="23"/>
        <v>5.060410605762561</v>
      </c>
    </row>
    <row r="54" spans="1:24" s="14" customFormat="1" ht="12.75" hidden="1" outlineLevel="2">
      <c r="A54" s="14" t="s">
        <v>559</v>
      </c>
      <c r="B54" s="14" t="s">
        <v>560</v>
      </c>
      <c r="C54" s="54" t="s">
        <v>561</v>
      </c>
      <c r="D54" s="15"/>
      <c r="E54" s="15"/>
      <c r="F54" s="15">
        <v>-0.05</v>
      </c>
      <c r="G54" s="15">
        <v>-3.5300000000000002</v>
      </c>
      <c r="H54" s="90">
        <f t="shared" si="16"/>
        <v>3.4800000000000004</v>
      </c>
      <c r="I54" s="103">
        <f t="shared" si="17"/>
        <v>0.9858356940509916</v>
      </c>
      <c r="J54" s="104"/>
      <c r="K54" s="15">
        <v>1617.03</v>
      </c>
      <c r="L54" s="15">
        <v>-3959.9</v>
      </c>
      <c r="M54" s="90">
        <f t="shared" si="18"/>
        <v>5576.93</v>
      </c>
      <c r="N54" s="103">
        <f t="shared" si="19"/>
        <v>1.4083512209904292</v>
      </c>
      <c r="O54" s="104"/>
      <c r="P54" s="15">
        <v>-1.97</v>
      </c>
      <c r="Q54" s="15">
        <v>-3.54</v>
      </c>
      <c r="R54" s="90">
        <f t="shared" si="20"/>
        <v>1.57</v>
      </c>
      <c r="S54" s="103">
        <f t="shared" si="21"/>
        <v>0.4435028248587571</v>
      </c>
      <c r="T54" s="104"/>
      <c r="U54" s="15">
        <v>1614.6299999999999</v>
      </c>
      <c r="V54" s="15">
        <v>4587.33</v>
      </c>
      <c r="W54" s="90">
        <f t="shared" si="22"/>
        <v>-2972.7</v>
      </c>
      <c r="X54" s="103">
        <f t="shared" si="23"/>
        <v>-0.64802401396891</v>
      </c>
    </row>
    <row r="55" spans="1:24" s="14" customFormat="1" ht="12.75" hidden="1" outlineLevel="2">
      <c r="A55" s="14" t="s">
        <v>562</v>
      </c>
      <c r="B55" s="14" t="s">
        <v>563</v>
      </c>
      <c r="C55" s="54" t="s">
        <v>564</v>
      </c>
      <c r="D55" s="15"/>
      <c r="E55" s="15"/>
      <c r="F55" s="15">
        <v>0</v>
      </c>
      <c r="G55" s="15">
        <v>0</v>
      </c>
      <c r="H55" s="90">
        <f t="shared" si="16"/>
        <v>0</v>
      </c>
      <c r="I55" s="103">
        <f t="shared" si="17"/>
        <v>0</v>
      </c>
      <c r="J55" s="104"/>
      <c r="K55" s="15">
        <v>0</v>
      </c>
      <c r="L55" s="15">
        <v>0</v>
      </c>
      <c r="M55" s="90">
        <f t="shared" si="18"/>
        <v>0</v>
      </c>
      <c r="N55" s="103">
        <f t="shared" si="19"/>
        <v>0</v>
      </c>
      <c r="O55" s="104"/>
      <c r="P55" s="15">
        <v>0</v>
      </c>
      <c r="Q55" s="15">
        <v>0</v>
      </c>
      <c r="R55" s="90">
        <f t="shared" si="20"/>
        <v>0</v>
      </c>
      <c r="S55" s="103">
        <f t="shared" si="21"/>
        <v>0</v>
      </c>
      <c r="T55" s="104"/>
      <c r="U55" s="15">
        <v>0</v>
      </c>
      <c r="V55" s="15">
        <v>6580.16</v>
      </c>
      <c r="W55" s="90">
        <f t="shared" si="22"/>
        <v>-6580.16</v>
      </c>
      <c r="X55" s="103" t="str">
        <f t="shared" si="23"/>
        <v>N.M.</v>
      </c>
    </row>
    <row r="56" spans="1:24" s="14" customFormat="1" ht="12.75" hidden="1" outlineLevel="2">
      <c r="A56" s="14" t="s">
        <v>565</v>
      </c>
      <c r="B56" s="14" t="s">
        <v>566</v>
      </c>
      <c r="C56" s="54" t="s">
        <v>567</v>
      </c>
      <c r="D56" s="15"/>
      <c r="E56" s="15"/>
      <c r="F56" s="15">
        <v>-199459.15</v>
      </c>
      <c r="G56" s="15">
        <v>-342972.12</v>
      </c>
      <c r="H56" s="90">
        <f t="shared" si="16"/>
        <v>143512.97</v>
      </c>
      <c r="I56" s="103">
        <f t="shared" si="17"/>
        <v>0.41843917225691696</v>
      </c>
      <c r="J56" s="104"/>
      <c r="K56" s="15">
        <v>-2309864.75</v>
      </c>
      <c r="L56" s="15">
        <v>-1735315.4300000002</v>
      </c>
      <c r="M56" s="90">
        <f t="shared" si="18"/>
        <v>-574549.3199999998</v>
      </c>
      <c r="N56" s="103">
        <f t="shared" si="19"/>
        <v>-0.33109215193228575</v>
      </c>
      <c r="O56" s="104"/>
      <c r="P56" s="15">
        <v>-1320936.29</v>
      </c>
      <c r="Q56" s="15">
        <v>-1592098.88</v>
      </c>
      <c r="R56" s="90">
        <f t="shared" si="20"/>
        <v>271162.58999999985</v>
      </c>
      <c r="S56" s="103">
        <f t="shared" si="21"/>
        <v>0.1703176815249062</v>
      </c>
      <c r="T56" s="104"/>
      <c r="U56" s="15">
        <v>-1795216.22</v>
      </c>
      <c r="V56" s="15">
        <v>-1977859.06</v>
      </c>
      <c r="W56" s="90">
        <f t="shared" si="22"/>
        <v>182642.84000000008</v>
      </c>
      <c r="X56" s="103">
        <f t="shared" si="23"/>
        <v>0.09234370825189135</v>
      </c>
    </row>
    <row r="57" spans="1:24" s="14" customFormat="1" ht="12.75" hidden="1" outlineLevel="2">
      <c r="A57" s="14" t="s">
        <v>568</v>
      </c>
      <c r="B57" s="14" t="s">
        <v>569</v>
      </c>
      <c r="C57" s="54" t="s">
        <v>570</v>
      </c>
      <c r="D57" s="15"/>
      <c r="E57" s="15"/>
      <c r="F57" s="15">
        <v>283.8</v>
      </c>
      <c r="G57" s="15">
        <v>-17733.28</v>
      </c>
      <c r="H57" s="90">
        <f t="shared" si="16"/>
        <v>18017.079999999998</v>
      </c>
      <c r="I57" s="103">
        <f t="shared" si="17"/>
        <v>1.0160038075302482</v>
      </c>
      <c r="J57" s="104"/>
      <c r="K57" s="15">
        <v>-12435.67</v>
      </c>
      <c r="L57" s="15">
        <v>-119338.569</v>
      </c>
      <c r="M57" s="90">
        <f t="shared" si="18"/>
        <v>106902.899</v>
      </c>
      <c r="N57" s="103">
        <f t="shared" si="19"/>
        <v>0.895795046779889</v>
      </c>
      <c r="O57" s="104"/>
      <c r="P57" s="15">
        <v>-2030.42</v>
      </c>
      <c r="Q57" s="15">
        <v>-46519.72</v>
      </c>
      <c r="R57" s="90">
        <f t="shared" si="20"/>
        <v>44489.3</v>
      </c>
      <c r="S57" s="103">
        <f t="shared" si="21"/>
        <v>0.9563535636070037</v>
      </c>
      <c r="T57" s="104"/>
      <c r="U57" s="15">
        <v>-35615.68</v>
      </c>
      <c r="V57" s="15">
        <v>-120422.709</v>
      </c>
      <c r="W57" s="90">
        <f t="shared" si="22"/>
        <v>84807.02900000001</v>
      </c>
      <c r="X57" s="103">
        <f t="shared" si="23"/>
        <v>0.7042444876406161</v>
      </c>
    </row>
    <row r="58" spans="1:24" s="14" customFormat="1" ht="12.75" hidden="1" outlineLevel="2">
      <c r="A58" s="14" t="s">
        <v>571</v>
      </c>
      <c r="B58" s="14" t="s">
        <v>572</v>
      </c>
      <c r="C58" s="54" t="s">
        <v>573</v>
      </c>
      <c r="D58" s="15"/>
      <c r="E58" s="15"/>
      <c r="F58" s="15">
        <v>0</v>
      </c>
      <c r="G58" s="15">
        <v>0.01</v>
      </c>
      <c r="H58" s="90">
        <f t="shared" si="16"/>
        <v>-0.01</v>
      </c>
      <c r="I58" s="103" t="str">
        <f t="shared" si="17"/>
        <v>N.M.</v>
      </c>
      <c r="J58" s="104"/>
      <c r="K58" s="15">
        <v>0</v>
      </c>
      <c r="L58" s="15">
        <v>-0.03</v>
      </c>
      <c r="M58" s="90">
        <f t="shared" si="18"/>
        <v>0.03</v>
      </c>
      <c r="N58" s="103" t="str">
        <f t="shared" si="19"/>
        <v>N.M.</v>
      </c>
      <c r="O58" s="104"/>
      <c r="P58" s="15">
        <v>0</v>
      </c>
      <c r="Q58" s="15">
        <v>-0.01</v>
      </c>
      <c r="R58" s="90">
        <f t="shared" si="20"/>
        <v>0.01</v>
      </c>
      <c r="S58" s="103" t="str">
        <f t="shared" si="21"/>
        <v>N.M.</v>
      </c>
      <c r="T58" s="104"/>
      <c r="U58" s="15">
        <v>0.03</v>
      </c>
      <c r="V58" s="15">
        <v>-0.019999999999999997</v>
      </c>
      <c r="W58" s="90">
        <f t="shared" si="22"/>
        <v>0.049999999999999996</v>
      </c>
      <c r="X58" s="103">
        <f t="shared" si="23"/>
        <v>2.5</v>
      </c>
    </row>
    <row r="59" spans="1:24" s="14" customFormat="1" ht="12.75" hidden="1" outlineLevel="2">
      <c r="A59" s="14" t="s">
        <v>574</v>
      </c>
      <c r="B59" s="14" t="s">
        <v>575</v>
      </c>
      <c r="C59" s="54" t="s">
        <v>576</v>
      </c>
      <c r="D59" s="15"/>
      <c r="E59" s="15"/>
      <c r="F59" s="15">
        <v>140339.01</v>
      </c>
      <c r="G59" s="15">
        <v>-56.54</v>
      </c>
      <c r="H59" s="90">
        <f t="shared" si="16"/>
        <v>140395.55000000002</v>
      </c>
      <c r="I59" s="103" t="str">
        <f t="shared" si="17"/>
        <v>N.M.</v>
      </c>
      <c r="J59" s="104"/>
      <c r="K59" s="15">
        <v>134058.96</v>
      </c>
      <c r="L59" s="15">
        <v>193953.539</v>
      </c>
      <c r="M59" s="90">
        <f t="shared" si="18"/>
        <v>-59894.579</v>
      </c>
      <c r="N59" s="103">
        <f t="shared" si="19"/>
        <v>-0.3088088998468855</v>
      </c>
      <c r="O59" s="104"/>
      <c r="P59" s="15">
        <v>-153358.11000000002</v>
      </c>
      <c r="Q59" s="15">
        <v>-106251.02</v>
      </c>
      <c r="R59" s="90">
        <f t="shared" si="20"/>
        <v>-47107.09000000001</v>
      </c>
      <c r="S59" s="103">
        <f t="shared" si="21"/>
        <v>-0.4433565908355516</v>
      </c>
      <c r="T59" s="104"/>
      <c r="U59" s="15">
        <v>462833.01</v>
      </c>
      <c r="V59" s="15">
        <v>1187259.0890000002</v>
      </c>
      <c r="W59" s="90">
        <f t="shared" si="22"/>
        <v>-724426.0790000001</v>
      </c>
      <c r="X59" s="103">
        <f t="shared" si="23"/>
        <v>-0.6101667999106807</v>
      </c>
    </row>
    <row r="60" spans="1:24" s="14" customFormat="1" ht="12.75" hidden="1" outlineLevel="2">
      <c r="A60" s="14" t="s">
        <v>577</v>
      </c>
      <c r="B60" s="14" t="s">
        <v>578</v>
      </c>
      <c r="C60" s="54" t="s">
        <v>579</v>
      </c>
      <c r="D60" s="15"/>
      <c r="E60" s="15"/>
      <c r="F60" s="15">
        <v>408</v>
      </c>
      <c r="G60" s="15">
        <v>158</v>
      </c>
      <c r="H60" s="90">
        <f aca="true" t="shared" si="24" ref="H60:H82">+F60-G60</f>
        <v>250</v>
      </c>
      <c r="I60" s="103">
        <f aca="true" t="shared" si="25" ref="I60:I82">IF(G60&lt;0,IF(H60=0,0,IF(OR(G60=0,F60=0),"N.M.",IF(ABS(H60/G60)&gt;=10,"N.M.",H60/(-G60)))),IF(H60=0,0,IF(OR(G60=0,F60=0),"N.M.",IF(ABS(H60/G60)&gt;=10,"N.M.",H60/G60))))</f>
        <v>1.5822784810126582</v>
      </c>
      <c r="J60" s="104"/>
      <c r="K60" s="15">
        <v>-1272</v>
      </c>
      <c r="L60" s="15">
        <v>14231.45</v>
      </c>
      <c r="M60" s="90">
        <f aca="true" t="shared" si="26" ref="M60:M82">+K60-L60</f>
        <v>-15503.45</v>
      </c>
      <c r="N60" s="103">
        <f aca="true" t="shared" si="27" ref="N60:N82">IF(L60&lt;0,IF(M60=0,0,IF(OR(L60=0,K60=0),"N.M.",IF(ABS(M60/L60)&gt;=10,"N.M.",M60/(-L60)))),IF(M60=0,0,IF(OR(L60=0,K60=0),"N.M.",IF(ABS(M60/L60)&gt;=10,"N.M.",M60/L60))))</f>
        <v>-1.089379508061371</v>
      </c>
      <c r="O60" s="104"/>
      <c r="P60" s="15">
        <v>-268</v>
      </c>
      <c r="Q60" s="15">
        <v>333</v>
      </c>
      <c r="R60" s="90">
        <f aca="true" t="shared" si="28" ref="R60:R82">+P60-Q60</f>
        <v>-601</v>
      </c>
      <c r="S60" s="103">
        <f aca="true" t="shared" si="29" ref="S60:S82">IF(Q60&lt;0,IF(R60=0,0,IF(OR(Q60=0,P60=0),"N.M.",IF(ABS(R60/Q60)&gt;=10,"N.M.",R60/(-Q60)))),IF(R60=0,0,IF(OR(Q60=0,P60=0),"N.M.",IF(ABS(R60/Q60)&gt;=10,"N.M.",R60/Q60))))</f>
        <v>-1.8048048048048049</v>
      </c>
      <c r="T60" s="104"/>
      <c r="U60" s="15">
        <v>-2777</v>
      </c>
      <c r="V60" s="15">
        <v>14231.45</v>
      </c>
      <c r="W60" s="90">
        <f aca="true" t="shared" si="30" ref="W60:W82">+U60-V60</f>
        <v>-17008.45</v>
      </c>
      <c r="X60" s="103">
        <f aca="true" t="shared" si="31" ref="X60:X82">IF(V60&lt;0,IF(W60=0,0,IF(OR(V60=0,U60=0),"N.M.",IF(ABS(W60/V60)&gt;=10,"N.M.",W60/(-V60)))),IF(W60=0,0,IF(OR(V60=0,U60=0),"N.M.",IF(ABS(W60/V60)&gt;=10,"N.M.",W60/V60))))</f>
        <v>-1.1951312058855563</v>
      </c>
    </row>
    <row r="61" spans="1:24" s="14" customFormat="1" ht="12.75" hidden="1" outlineLevel="2">
      <c r="A61" s="14" t="s">
        <v>580</v>
      </c>
      <c r="B61" s="14" t="s">
        <v>581</v>
      </c>
      <c r="C61" s="54" t="s">
        <v>582</v>
      </c>
      <c r="D61" s="15"/>
      <c r="E61" s="15"/>
      <c r="F61" s="15">
        <v>17941.99</v>
      </c>
      <c r="G61" s="15">
        <v>48390.01</v>
      </c>
      <c r="H61" s="90">
        <f t="shared" si="24"/>
        <v>-30448.02</v>
      </c>
      <c r="I61" s="103">
        <f t="shared" si="25"/>
        <v>-0.6292211966891513</v>
      </c>
      <c r="J61" s="104"/>
      <c r="K61" s="15">
        <v>35011.5</v>
      </c>
      <c r="L61" s="15">
        <v>435158.75</v>
      </c>
      <c r="M61" s="90">
        <f t="shared" si="26"/>
        <v>-400147.25</v>
      </c>
      <c r="N61" s="103">
        <f t="shared" si="27"/>
        <v>-0.9195431552278335</v>
      </c>
      <c r="O61" s="104"/>
      <c r="P61" s="15">
        <v>7139.02</v>
      </c>
      <c r="Q61" s="15">
        <v>159124.63</v>
      </c>
      <c r="R61" s="90">
        <f t="shared" si="28"/>
        <v>-151985.61000000002</v>
      </c>
      <c r="S61" s="103">
        <f t="shared" si="29"/>
        <v>-0.9551356694435048</v>
      </c>
      <c r="T61" s="104"/>
      <c r="U61" s="15">
        <v>174181.3</v>
      </c>
      <c r="V61" s="15">
        <v>670012.3200000001</v>
      </c>
      <c r="W61" s="90">
        <f t="shared" si="30"/>
        <v>-495831.0200000001</v>
      </c>
      <c r="X61" s="103">
        <f t="shared" si="31"/>
        <v>-0.7400326907421643</v>
      </c>
    </row>
    <row r="62" spans="1:24" s="14" customFormat="1" ht="12.75" hidden="1" outlineLevel="2">
      <c r="A62" s="14" t="s">
        <v>583</v>
      </c>
      <c r="B62" s="14" t="s">
        <v>584</v>
      </c>
      <c r="C62" s="54" t="s">
        <v>585</v>
      </c>
      <c r="D62" s="15"/>
      <c r="E62" s="15"/>
      <c r="F62" s="15">
        <v>-419571.32</v>
      </c>
      <c r="G62" s="15">
        <v>-351639.31</v>
      </c>
      <c r="H62" s="90">
        <f t="shared" si="24"/>
        <v>-67932.01000000001</v>
      </c>
      <c r="I62" s="103">
        <f t="shared" si="25"/>
        <v>-0.19318662068811365</v>
      </c>
      <c r="J62" s="104"/>
      <c r="K62" s="15">
        <v>-2392030.05</v>
      </c>
      <c r="L62" s="15">
        <v>-5171672.16</v>
      </c>
      <c r="M62" s="90">
        <f t="shared" si="26"/>
        <v>2779642.1100000003</v>
      </c>
      <c r="N62" s="103">
        <f t="shared" si="27"/>
        <v>0.5374745389893393</v>
      </c>
      <c r="O62" s="104"/>
      <c r="P62" s="15">
        <v>-662900.71</v>
      </c>
      <c r="Q62" s="15">
        <v>-1337020.78</v>
      </c>
      <c r="R62" s="90">
        <f t="shared" si="28"/>
        <v>674120.0700000001</v>
      </c>
      <c r="S62" s="103">
        <f t="shared" si="29"/>
        <v>0.504195656555166</v>
      </c>
      <c r="T62" s="104"/>
      <c r="U62" s="15">
        <v>-5312133.779999999</v>
      </c>
      <c r="V62" s="15">
        <v>-9103488.02</v>
      </c>
      <c r="W62" s="90">
        <f t="shared" si="30"/>
        <v>3791354.24</v>
      </c>
      <c r="X62" s="103">
        <f t="shared" si="31"/>
        <v>0.4164727005374804</v>
      </c>
    </row>
    <row r="63" spans="1:24" s="14" customFormat="1" ht="12.75" hidden="1" outlineLevel="2">
      <c r="A63" s="14" t="s">
        <v>586</v>
      </c>
      <c r="B63" s="14" t="s">
        <v>587</v>
      </c>
      <c r="C63" s="54" t="s">
        <v>588</v>
      </c>
      <c r="D63" s="15"/>
      <c r="E63" s="15"/>
      <c r="F63" s="15">
        <v>419571.32</v>
      </c>
      <c r="G63" s="15">
        <v>351639.31</v>
      </c>
      <c r="H63" s="90">
        <f t="shared" si="24"/>
        <v>67932.01000000001</v>
      </c>
      <c r="I63" s="103">
        <f t="shared" si="25"/>
        <v>0.19318662068811365</v>
      </c>
      <c r="J63" s="104"/>
      <c r="K63" s="15">
        <v>2392030.05</v>
      </c>
      <c r="L63" s="15">
        <v>5171672.16</v>
      </c>
      <c r="M63" s="90">
        <f t="shared" si="26"/>
        <v>-2779642.1100000003</v>
      </c>
      <c r="N63" s="103">
        <f t="shared" si="27"/>
        <v>-0.5374745389893393</v>
      </c>
      <c r="O63" s="104"/>
      <c r="P63" s="15">
        <v>662900.71</v>
      </c>
      <c r="Q63" s="15">
        <v>1337020.78</v>
      </c>
      <c r="R63" s="90">
        <f t="shared" si="28"/>
        <v>-674120.0700000001</v>
      </c>
      <c r="S63" s="103">
        <f t="shared" si="29"/>
        <v>-0.504195656555166</v>
      </c>
      <c r="T63" s="104"/>
      <c r="U63" s="15">
        <v>5312133.779999999</v>
      </c>
      <c r="V63" s="15">
        <v>9103488.02</v>
      </c>
      <c r="W63" s="90">
        <f t="shared" si="30"/>
        <v>-3791354.24</v>
      </c>
      <c r="X63" s="103">
        <f t="shared" si="31"/>
        <v>-0.4164727005374804</v>
      </c>
    </row>
    <row r="64" spans="1:24" s="14" customFormat="1" ht="12.75" hidden="1" outlineLevel="2">
      <c r="A64" s="14" t="s">
        <v>589</v>
      </c>
      <c r="B64" s="14" t="s">
        <v>590</v>
      </c>
      <c r="C64" s="54" t="s">
        <v>591</v>
      </c>
      <c r="D64" s="15"/>
      <c r="E64" s="15"/>
      <c r="F64" s="15">
        <v>0</v>
      </c>
      <c r="G64" s="15">
        <v>0</v>
      </c>
      <c r="H64" s="90">
        <f t="shared" si="24"/>
        <v>0</v>
      </c>
      <c r="I64" s="103">
        <f t="shared" si="25"/>
        <v>0</v>
      </c>
      <c r="J64" s="104"/>
      <c r="K64" s="15">
        <v>0</v>
      </c>
      <c r="L64" s="15">
        <v>0</v>
      </c>
      <c r="M64" s="90">
        <f t="shared" si="26"/>
        <v>0</v>
      </c>
      <c r="N64" s="103">
        <f t="shared" si="27"/>
        <v>0</v>
      </c>
      <c r="O64" s="104"/>
      <c r="P64" s="15">
        <v>0</v>
      </c>
      <c r="Q64" s="15">
        <v>0</v>
      </c>
      <c r="R64" s="90">
        <f t="shared" si="28"/>
        <v>0</v>
      </c>
      <c r="S64" s="103">
        <f t="shared" si="29"/>
        <v>0</v>
      </c>
      <c r="T64" s="104"/>
      <c r="U64" s="15">
        <v>0</v>
      </c>
      <c r="V64" s="15">
        <v>34.33</v>
      </c>
      <c r="W64" s="90">
        <f t="shared" si="30"/>
        <v>-34.33</v>
      </c>
      <c r="X64" s="103" t="str">
        <f t="shared" si="31"/>
        <v>N.M.</v>
      </c>
    </row>
    <row r="65" spans="1:24" s="14" customFormat="1" ht="12.75" hidden="1" outlineLevel="2">
      <c r="A65" s="14" t="s">
        <v>592</v>
      </c>
      <c r="B65" s="14" t="s">
        <v>593</v>
      </c>
      <c r="C65" s="54" t="s">
        <v>594</v>
      </c>
      <c r="D65" s="15"/>
      <c r="E65" s="15"/>
      <c r="F65" s="15">
        <v>2295.29</v>
      </c>
      <c r="G65" s="15">
        <v>1600</v>
      </c>
      <c r="H65" s="90">
        <f t="shared" si="24"/>
        <v>695.29</v>
      </c>
      <c r="I65" s="103">
        <f t="shared" si="25"/>
        <v>0.43455625</v>
      </c>
      <c r="J65" s="104"/>
      <c r="K65" s="15">
        <v>15683.48</v>
      </c>
      <c r="L65" s="15">
        <v>3408.96</v>
      </c>
      <c r="M65" s="90">
        <f t="shared" si="26"/>
        <v>12274.52</v>
      </c>
      <c r="N65" s="103">
        <f t="shared" si="27"/>
        <v>3.6006641321693422</v>
      </c>
      <c r="O65" s="104"/>
      <c r="P65" s="15">
        <v>7089.17</v>
      </c>
      <c r="Q65" s="15">
        <v>4917.72</v>
      </c>
      <c r="R65" s="90">
        <f t="shared" si="28"/>
        <v>2171.45</v>
      </c>
      <c r="S65" s="103">
        <f t="shared" si="29"/>
        <v>0.44155624964414397</v>
      </c>
      <c r="T65" s="104"/>
      <c r="U65" s="15">
        <v>21654.55</v>
      </c>
      <c r="V65" s="15">
        <v>2489.51</v>
      </c>
      <c r="W65" s="90">
        <f t="shared" si="30"/>
        <v>19165.04</v>
      </c>
      <c r="X65" s="103">
        <f t="shared" si="31"/>
        <v>7.698318142927724</v>
      </c>
    </row>
    <row r="66" spans="1:24" s="14" customFormat="1" ht="12.75" hidden="1" outlineLevel="2">
      <c r="A66" s="14" t="s">
        <v>595</v>
      </c>
      <c r="B66" s="14" t="s">
        <v>596</v>
      </c>
      <c r="C66" s="54" t="s">
        <v>597</v>
      </c>
      <c r="D66" s="15"/>
      <c r="E66" s="15"/>
      <c r="F66" s="15">
        <v>-15943.51</v>
      </c>
      <c r="G66" s="15">
        <v>-1413.26</v>
      </c>
      <c r="H66" s="90">
        <f t="shared" si="24"/>
        <v>-14530.25</v>
      </c>
      <c r="I66" s="103" t="str">
        <f t="shared" si="25"/>
        <v>N.M.</v>
      </c>
      <c r="J66" s="104"/>
      <c r="K66" s="15">
        <v>-98262.47</v>
      </c>
      <c r="L66" s="15">
        <v>-38150.93</v>
      </c>
      <c r="M66" s="90">
        <f t="shared" si="26"/>
        <v>-60111.54</v>
      </c>
      <c r="N66" s="103">
        <f t="shared" si="27"/>
        <v>-1.5756244998483655</v>
      </c>
      <c r="O66" s="104"/>
      <c r="P66" s="15">
        <v>-30593.79</v>
      </c>
      <c r="Q66" s="15">
        <v>-18519.03</v>
      </c>
      <c r="R66" s="90">
        <f t="shared" si="28"/>
        <v>-12074.760000000002</v>
      </c>
      <c r="S66" s="103">
        <f t="shared" si="29"/>
        <v>-0.6520190312343574</v>
      </c>
      <c r="T66" s="104"/>
      <c r="U66" s="15">
        <v>-127699.51000000001</v>
      </c>
      <c r="V66" s="15">
        <v>-53482.66</v>
      </c>
      <c r="W66" s="90">
        <f t="shared" si="30"/>
        <v>-74216.85</v>
      </c>
      <c r="X66" s="103">
        <f t="shared" si="31"/>
        <v>-1.3876806052653328</v>
      </c>
    </row>
    <row r="67" spans="1:24" s="14" customFormat="1" ht="12.75" hidden="1" outlineLevel="2">
      <c r="A67" s="14" t="s">
        <v>598</v>
      </c>
      <c r="B67" s="14" t="s">
        <v>599</v>
      </c>
      <c r="C67" s="54" t="s">
        <v>600</v>
      </c>
      <c r="D67" s="15"/>
      <c r="E67" s="15"/>
      <c r="F67" s="15">
        <v>0</v>
      </c>
      <c r="G67" s="15">
        <v>0</v>
      </c>
      <c r="H67" s="90">
        <f t="shared" si="24"/>
        <v>0</v>
      </c>
      <c r="I67" s="103">
        <f t="shared" si="25"/>
        <v>0</v>
      </c>
      <c r="J67" s="104"/>
      <c r="K67" s="15">
        <v>0</v>
      </c>
      <c r="L67" s="15">
        <v>52160.07</v>
      </c>
      <c r="M67" s="90">
        <f t="shared" si="26"/>
        <v>-52160.07</v>
      </c>
      <c r="N67" s="103" t="str">
        <f t="shared" si="27"/>
        <v>N.M.</v>
      </c>
      <c r="O67" s="104"/>
      <c r="P67" s="15">
        <v>0</v>
      </c>
      <c r="Q67" s="15">
        <v>8762.17</v>
      </c>
      <c r="R67" s="90">
        <f t="shared" si="28"/>
        <v>-8762.17</v>
      </c>
      <c r="S67" s="103" t="str">
        <f t="shared" si="29"/>
        <v>N.M.</v>
      </c>
      <c r="T67" s="104"/>
      <c r="U67" s="15">
        <v>0</v>
      </c>
      <c r="V67" s="15">
        <v>78693.52</v>
      </c>
      <c r="W67" s="90">
        <f t="shared" si="30"/>
        <v>-78693.52</v>
      </c>
      <c r="X67" s="103" t="str">
        <f t="shared" si="31"/>
        <v>N.M.</v>
      </c>
    </row>
    <row r="68" spans="1:24" s="14" customFormat="1" ht="12.75" hidden="1" outlineLevel="2">
      <c r="A68" s="14" t="s">
        <v>601</v>
      </c>
      <c r="B68" s="14" t="s">
        <v>602</v>
      </c>
      <c r="C68" s="54" t="s">
        <v>603</v>
      </c>
      <c r="D68" s="15"/>
      <c r="E68" s="15"/>
      <c r="F68" s="15">
        <v>1043402.32</v>
      </c>
      <c r="G68" s="15">
        <v>1317201.21</v>
      </c>
      <c r="H68" s="90">
        <f t="shared" si="24"/>
        <v>-273798.89</v>
      </c>
      <c r="I68" s="103">
        <f t="shared" si="25"/>
        <v>-0.20786413489553354</v>
      </c>
      <c r="J68" s="104"/>
      <c r="K68" s="15">
        <v>9109419.44</v>
      </c>
      <c r="L68" s="15">
        <v>9199845.224</v>
      </c>
      <c r="M68" s="90">
        <f t="shared" si="26"/>
        <v>-90425.78399999999</v>
      </c>
      <c r="N68" s="103">
        <f t="shared" si="27"/>
        <v>-0.00982905492410923</v>
      </c>
      <c r="O68" s="104"/>
      <c r="P68" s="15">
        <v>4090825.5</v>
      </c>
      <c r="Q68" s="15">
        <v>4103936.21</v>
      </c>
      <c r="R68" s="90">
        <f t="shared" si="28"/>
        <v>-13110.709999999963</v>
      </c>
      <c r="S68" s="103">
        <f t="shared" si="29"/>
        <v>-0.0031946671022939615</v>
      </c>
      <c r="T68" s="104"/>
      <c r="U68" s="15">
        <v>12543859.6</v>
      </c>
      <c r="V68" s="15">
        <v>13448102.904</v>
      </c>
      <c r="W68" s="90">
        <f t="shared" si="30"/>
        <v>-904243.3039999995</v>
      </c>
      <c r="X68" s="103">
        <f t="shared" si="31"/>
        <v>-0.06723946942219201</v>
      </c>
    </row>
    <row r="69" spans="1:24" s="14" customFormat="1" ht="12.75" hidden="1" outlineLevel="2">
      <c r="A69" s="14" t="s">
        <v>604</v>
      </c>
      <c r="B69" s="14" t="s">
        <v>605</v>
      </c>
      <c r="C69" s="54" t="s">
        <v>606</v>
      </c>
      <c r="D69" s="15"/>
      <c r="E69" s="15"/>
      <c r="F69" s="15">
        <v>16938.66</v>
      </c>
      <c r="G69" s="15">
        <v>134672.36000000002</v>
      </c>
      <c r="H69" s="90">
        <f t="shared" si="24"/>
        <v>-117733.70000000001</v>
      </c>
      <c r="I69" s="103">
        <f t="shared" si="25"/>
        <v>-0.8742231887820188</v>
      </c>
      <c r="J69" s="104"/>
      <c r="K69" s="15">
        <v>560921.29</v>
      </c>
      <c r="L69" s="15">
        <v>869036.34</v>
      </c>
      <c r="M69" s="90">
        <f t="shared" si="26"/>
        <v>-308115.04999999993</v>
      </c>
      <c r="N69" s="103">
        <f t="shared" si="27"/>
        <v>-0.3545479467521461</v>
      </c>
      <c r="O69" s="104"/>
      <c r="P69" s="15">
        <v>96294.49</v>
      </c>
      <c r="Q69" s="15">
        <v>393122.55</v>
      </c>
      <c r="R69" s="90">
        <f t="shared" si="28"/>
        <v>-296828.06</v>
      </c>
      <c r="S69" s="103">
        <f t="shared" si="29"/>
        <v>-0.755052234983722</v>
      </c>
      <c r="T69" s="104"/>
      <c r="U69" s="15">
        <v>1089264</v>
      </c>
      <c r="V69" s="15">
        <v>1003186.94</v>
      </c>
      <c r="W69" s="90">
        <f t="shared" si="30"/>
        <v>86077.06000000006</v>
      </c>
      <c r="X69" s="103">
        <f t="shared" si="31"/>
        <v>0.0858036090461864</v>
      </c>
    </row>
    <row r="70" spans="1:24" s="14" customFormat="1" ht="12.75" hidden="1" outlineLevel="2">
      <c r="A70" s="14" t="s">
        <v>607</v>
      </c>
      <c r="B70" s="14" t="s">
        <v>608</v>
      </c>
      <c r="C70" s="54" t="s">
        <v>609</v>
      </c>
      <c r="D70" s="15"/>
      <c r="E70" s="15"/>
      <c r="F70" s="15">
        <v>313063.76</v>
      </c>
      <c r="G70" s="15">
        <v>433479.35000000003</v>
      </c>
      <c r="H70" s="90">
        <f t="shared" si="24"/>
        <v>-120415.59000000003</v>
      </c>
      <c r="I70" s="103">
        <f t="shared" si="25"/>
        <v>-0.2777885267199003</v>
      </c>
      <c r="J70" s="104"/>
      <c r="K70" s="15">
        <v>7418381.23</v>
      </c>
      <c r="L70" s="15">
        <v>-1476387.8599999999</v>
      </c>
      <c r="M70" s="90">
        <f t="shared" si="26"/>
        <v>8894769.09</v>
      </c>
      <c r="N70" s="103">
        <f t="shared" si="27"/>
        <v>6.024683168283435</v>
      </c>
      <c r="O70" s="104"/>
      <c r="P70" s="15">
        <v>4634683.52</v>
      </c>
      <c r="Q70" s="15">
        <v>2181817.47</v>
      </c>
      <c r="R70" s="90">
        <f t="shared" si="28"/>
        <v>2452866.0499999993</v>
      </c>
      <c r="S70" s="103">
        <f t="shared" si="29"/>
        <v>1.1242306396969124</v>
      </c>
      <c r="T70" s="104"/>
      <c r="U70" s="15">
        <v>6846690.880000001</v>
      </c>
      <c r="V70" s="15">
        <v>-1476387.8599999999</v>
      </c>
      <c r="W70" s="90">
        <f t="shared" si="30"/>
        <v>8323078.74</v>
      </c>
      <c r="X70" s="103">
        <f t="shared" si="31"/>
        <v>5.637460836341475</v>
      </c>
    </row>
    <row r="71" spans="1:24" s="14" customFormat="1" ht="12.75" hidden="1" outlineLevel="2">
      <c r="A71" s="14" t="s">
        <v>610</v>
      </c>
      <c r="B71" s="14" t="s">
        <v>611</v>
      </c>
      <c r="C71" s="54" t="s">
        <v>612</v>
      </c>
      <c r="D71" s="15"/>
      <c r="E71" s="15"/>
      <c r="F71" s="15">
        <v>-313063.76</v>
      </c>
      <c r="G71" s="15">
        <v>-433479.35000000003</v>
      </c>
      <c r="H71" s="90">
        <f t="shared" si="24"/>
        <v>120415.59000000003</v>
      </c>
      <c r="I71" s="103">
        <f t="shared" si="25"/>
        <v>0.2777885267199003</v>
      </c>
      <c r="J71" s="104"/>
      <c r="K71" s="15">
        <v>-7418381.23</v>
      </c>
      <c r="L71" s="15">
        <v>1476387.8599999999</v>
      </c>
      <c r="M71" s="90">
        <f t="shared" si="26"/>
        <v>-8894769.09</v>
      </c>
      <c r="N71" s="103">
        <f t="shared" si="27"/>
        <v>-6.024683168283435</v>
      </c>
      <c r="O71" s="104"/>
      <c r="P71" s="15">
        <v>-4634683.52</v>
      </c>
      <c r="Q71" s="15">
        <v>-2181817.47</v>
      </c>
      <c r="R71" s="90">
        <f t="shared" si="28"/>
        <v>-2452866.0499999993</v>
      </c>
      <c r="S71" s="103">
        <f t="shared" si="29"/>
        <v>-1.1242306396969124</v>
      </c>
      <c r="T71" s="104"/>
      <c r="U71" s="15">
        <v>-6846690.880000001</v>
      </c>
      <c r="V71" s="15">
        <v>1476387.8599999999</v>
      </c>
      <c r="W71" s="90">
        <f t="shared" si="30"/>
        <v>-8323078.74</v>
      </c>
      <c r="X71" s="103">
        <f t="shared" si="31"/>
        <v>-5.637460836341475</v>
      </c>
    </row>
    <row r="72" spans="1:24" s="14" customFormat="1" ht="12.75" hidden="1" outlineLevel="2">
      <c r="A72" s="14" t="s">
        <v>613</v>
      </c>
      <c r="B72" s="14" t="s">
        <v>614</v>
      </c>
      <c r="C72" s="54" t="s">
        <v>615</v>
      </c>
      <c r="D72" s="15"/>
      <c r="E72" s="15"/>
      <c r="F72" s="15">
        <v>-52229.200000000004</v>
      </c>
      <c r="G72" s="15">
        <v>103369.33</v>
      </c>
      <c r="H72" s="90">
        <f t="shared" si="24"/>
        <v>-155598.53</v>
      </c>
      <c r="I72" s="103">
        <f t="shared" si="25"/>
        <v>-1.5052678584644013</v>
      </c>
      <c r="J72" s="104"/>
      <c r="K72" s="15">
        <v>413673.35000000003</v>
      </c>
      <c r="L72" s="15">
        <v>684067.61</v>
      </c>
      <c r="M72" s="90">
        <f t="shared" si="26"/>
        <v>-270394.25999999995</v>
      </c>
      <c r="N72" s="103">
        <f t="shared" si="27"/>
        <v>-0.3952741747266764</v>
      </c>
      <c r="O72" s="104"/>
      <c r="P72" s="15">
        <v>92603.75</v>
      </c>
      <c r="Q72" s="15">
        <v>153350.58000000002</v>
      </c>
      <c r="R72" s="90">
        <f t="shared" si="28"/>
        <v>-60746.830000000016</v>
      </c>
      <c r="S72" s="103">
        <f t="shared" si="29"/>
        <v>-0.3961304221999031</v>
      </c>
      <c r="T72" s="104"/>
      <c r="U72" s="15">
        <v>778296.98</v>
      </c>
      <c r="V72" s="15">
        <v>1043367.3200000001</v>
      </c>
      <c r="W72" s="90">
        <f t="shared" si="30"/>
        <v>-265070.3400000001</v>
      </c>
      <c r="X72" s="103">
        <f t="shared" si="31"/>
        <v>-0.2540527529652741</v>
      </c>
    </row>
    <row r="73" spans="1:24" s="14" customFormat="1" ht="12.75" hidden="1" outlineLevel="2">
      <c r="A73" s="14" t="s">
        <v>616</v>
      </c>
      <c r="B73" s="14" t="s">
        <v>617</v>
      </c>
      <c r="C73" s="54" t="s">
        <v>618</v>
      </c>
      <c r="D73" s="15"/>
      <c r="E73" s="15"/>
      <c r="F73" s="15">
        <v>-255277.54</v>
      </c>
      <c r="G73" s="15">
        <v>-197275.16</v>
      </c>
      <c r="H73" s="90">
        <f t="shared" si="24"/>
        <v>-58002.380000000005</v>
      </c>
      <c r="I73" s="103">
        <f t="shared" si="25"/>
        <v>-0.2940176553398816</v>
      </c>
      <c r="J73" s="104"/>
      <c r="K73" s="15">
        <v>-2897834.2199999997</v>
      </c>
      <c r="L73" s="15">
        <v>-2023194.38</v>
      </c>
      <c r="M73" s="90">
        <f t="shared" si="26"/>
        <v>-874639.8399999999</v>
      </c>
      <c r="N73" s="103">
        <f t="shared" si="27"/>
        <v>-0.43230638076406674</v>
      </c>
      <c r="O73" s="104"/>
      <c r="P73" s="15">
        <v>-1170524.07</v>
      </c>
      <c r="Q73" s="15">
        <v>-660829.3</v>
      </c>
      <c r="R73" s="90">
        <f t="shared" si="28"/>
        <v>-509694.77</v>
      </c>
      <c r="S73" s="103">
        <f t="shared" si="29"/>
        <v>-0.7712956583492893</v>
      </c>
      <c r="T73" s="104"/>
      <c r="U73" s="15">
        <v>-4380246.06</v>
      </c>
      <c r="V73" s="15">
        <v>-2884937.98</v>
      </c>
      <c r="W73" s="90">
        <f t="shared" si="30"/>
        <v>-1495308.0799999996</v>
      </c>
      <c r="X73" s="103">
        <f t="shared" si="31"/>
        <v>-0.5183155029211407</v>
      </c>
    </row>
    <row r="74" spans="1:24" s="14" customFormat="1" ht="12.75" hidden="1" outlineLevel="2">
      <c r="A74" s="14" t="s">
        <v>619</v>
      </c>
      <c r="B74" s="14" t="s">
        <v>620</v>
      </c>
      <c r="C74" s="54" t="s">
        <v>621</v>
      </c>
      <c r="D74" s="15"/>
      <c r="E74" s="15"/>
      <c r="F74" s="15">
        <v>0</v>
      </c>
      <c r="G74" s="15">
        <v>0</v>
      </c>
      <c r="H74" s="90">
        <f t="shared" si="24"/>
        <v>0</v>
      </c>
      <c r="I74" s="103">
        <f t="shared" si="25"/>
        <v>0</v>
      </c>
      <c r="J74" s="104"/>
      <c r="K74" s="15">
        <v>0</v>
      </c>
      <c r="L74" s="15">
        <v>0</v>
      </c>
      <c r="M74" s="90">
        <f t="shared" si="26"/>
        <v>0</v>
      </c>
      <c r="N74" s="103">
        <f t="shared" si="27"/>
        <v>0</v>
      </c>
      <c r="O74" s="104"/>
      <c r="P74" s="15">
        <v>0</v>
      </c>
      <c r="Q74" s="15">
        <v>0</v>
      </c>
      <c r="R74" s="90">
        <f t="shared" si="28"/>
        <v>0</v>
      </c>
      <c r="S74" s="103">
        <f t="shared" si="29"/>
        <v>0</v>
      </c>
      <c r="T74" s="104"/>
      <c r="U74" s="15">
        <v>0</v>
      </c>
      <c r="V74" s="15">
        <v>234.18</v>
      </c>
      <c r="W74" s="90">
        <f t="shared" si="30"/>
        <v>-234.18</v>
      </c>
      <c r="X74" s="103" t="str">
        <f t="shared" si="31"/>
        <v>N.M.</v>
      </c>
    </row>
    <row r="75" spans="1:24" s="14" customFormat="1" ht="12.75" hidden="1" outlineLevel="2">
      <c r="A75" s="14" t="s">
        <v>622</v>
      </c>
      <c r="B75" s="14" t="s">
        <v>623</v>
      </c>
      <c r="C75" s="54" t="s">
        <v>624</v>
      </c>
      <c r="D75" s="15"/>
      <c r="E75" s="15"/>
      <c r="F75" s="15">
        <v>0</v>
      </c>
      <c r="G75" s="15">
        <v>0</v>
      </c>
      <c r="H75" s="90">
        <f t="shared" si="24"/>
        <v>0</v>
      </c>
      <c r="I75" s="103">
        <f t="shared" si="25"/>
        <v>0</v>
      </c>
      <c r="J75" s="104"/>
      <c r="K75" s="15">
        <v>0</v>
      </c>
      <c r="L75" s="15">
        <v>0</v>
      </c>
      <c r="M75" s="90">
        <f t="shared" si="26"/>
        <v>0</v>
      </c>
      <c r="N75" s="103">
        <f t="shared" si="27"/>
        <v>0</v>
      </c>
      <c r="O75" s="104"/>
      <c r="P75" s="15">
        <v>0</v>
      </c>
      <c r="Q75" s="15">
        <v>0</v>
      </c>
      <c r="R75" s="90">
        <f t="shared" si="28"/>
        <v>0</v>
      </c>
      <c r="S75" s="103">
        <f t="shared" si="29"/>
        <v>0</v>
      </c>
      <c r="T75" s="104"/>
      <c r="U75" s="15">
        <v>0</v>
      </c>
      <c r="V75" s="15">
        <v>-46.300000000000004</v>
      </c>
      <c r="W75" s="90">
        <f t="shared" si="30"/>
        <v>46.300000000000004</v>
      </c>
      <c r="X75" s="103" t="str">
        <f t="shared" si="31"/>
        <v>N.M.</v>
      </c>
    </row>
    <row r="76" spans="1:24" s="14" customFormat="1" ht="12.75" hidden="1" outlineLevel="2">
      <c r="A76" s="14" t="s">
        <v>625</v>
      </c>
      <c r="B76" s="14" t="s">
        <v>626</v>
      </c>
      <c r="C76" s="54" t="s">
        <v>627</v>
      </c>
      <c r="D76" s="15"/>
      <c r="E76" s="15"/>
      <c r="F76" s="15">
        <v>95428.19</v>
      </c>
      <c r="G76" s="15">
        <v>180033.1</v>
      </c>
      <c r="H76" s="90">
        <f t="shared" si="24"/>
        <v>-84604.91</v>
      </c>
      <c r="I76" s="103">
        <f t="shared" si="25"/>
        <v>-0.469940860875028</v>
      </c>
      <c r="J76" s="104"/>
      <c r="K76" s="15">
        <v>959765.24</v>
      </c>
      <c r="L76" s="15">
        <v>971973.5800000001</v>
      </c>
      <c r="M76" s="90">
        <f t="shared" si="26"/>
        <v>-12208.340000000084</v>
      </c>
      <c r="N76" s="103">
        <f t="shared" si="27"/>
        <v>-0.012560361980209465</v>
      </c>
      <c r="O76" s="104"/>
      <c r="P76" s="15">
        <v>366673.39</v>
      </c>
      <c r="Q76" s="15">
        <v>618023.0700000001</v>
      </c>
      <c r="R76" s="90">
        <f t="shared" si="28"/>
        <v>-251349.68000000005</v>
      </c>
      <c r="S76" s="103">
        <f t="shared" si="29"/>
        <v>-0.4066995104244248</v>
      </c>
      <c r="T76" s="104"/>
      <c r="U76" s="15">
        <v>1067554.84</v>
      </c>
      <c r="V76" s="15">
        <v>1197734.9200000002</v>
      </c>
      <c r="W76" s="90">
        <f t="shared" si="30"/>
        <v>-130180.08000000007</v>
      </c>
      <c r="X76" s="103">
        <f t="shared" si="31"/>
        <v>-0.10868855689704701</v>
      </c>
    </row>
    <row r="77" spans="1:24" s="14" customFormat="1" ht="12.75" hidden="1" outlineLevel="2">
      <c r="A77" s="14" t="s">
        <v>628</v>
      </c>
      <c r="B77" s="14" t="s">
        <v>629</v>
      </c>
      <c r="C77" s="54" t="s">
        <v>630</v>
      </c>
      <c r="D77" s="15"/>
      <c r="E77" s="15"/>
      <c r="F77" s="15">
        <v>-1658540.92</v>
      </c>
      <c r="G77" s="15">
        <v>-1863519.6</v>
      </c>
      <c r="H77" s="90">
        <f t="shared" si="24"/>
        <v>204978.68000000017</v>
      </c>
      <c r="I77" s="103">
        <f t="shared" si="25"/>
        <v>0.10999545161746631</v>
      </c>
      <c r="J77" s="104"/>
      <c r="K77" s="15">
        <v>-12603675.21</v>
      </c>
      <c r="L77" s="15">
        <v>-13210823.18</v>
      </c>
      <c r="M77" s="90">
        <f t="shared" si="26"/>
        <v>607147.9699999988</v>
      </c>
      <c r="N77" s="103">
        <f t="shared" si="27"/>
        <v>0.045958375320560366</v>
      </c>
      <c r="O77" s="104"/>
      <c r="P77" s="15">
        <v>-5741435.49</v>
      </c>
      <c r="Q77" s="15">
        <v>-6085817.52</v>
      </c>
      <c r="R77" s="90">
        <f t="shared" si="28"/>
        <v>344382.02999999933</v>
      </c>
      <c r="S77" s="103">
        <f t="shared" si="29"/>
        <v>0.056587636561274905</v>
      </c>
      <c r="T77" s="104"/>
      <c r="U77" s="15">
        <v>-17928033.990000002</v>
      </c>
      <c r="V77" s="15">
        <v>-17186624.86</v>
      </c>
      <c r="W77" s="90">
        <f t="shared" si="30"/>
        <v>-741409.1300000027</v>
      </c>
      <c r="X77" s="103">
        <f t="shared" si="31"/>
        <v>-0.04313872770479513</v>
      </c>
    </row>
    <row r="78" spans="1:24" s="14" customFormat="1" ht="12.75" hidden="1" outlineLevel="2">
      <c r="A78" s="14" t="s">
        <v>631</v>
      </c>
      <c r="B78" s="14" t="s">
        <v>632</v>
      </c>
      <c r="C78" s="54" t="s">
        <v>633</v>
      </c>
      <c r="D78" s="15"/>
      <c r="E78" s="15"/>
      <c r="F78" s="15">
        <v>504582.33</v>
      </c>
      <c r="G78" s="15">
        <v>743929.46</v>
      </c>
      <c r="H78" s="90">
        <f t="shared" si="24"/>
        <v>-239347.12999999995</v>
      </c>
      <c r="I78" s="103">
        <f t="shared" si="25"/>
        <v>-0.32173363587456255</v>
      </c>
      <c r="J78" s="104"/>
      <c r="K78" s="15">
        <v>4551504.5</v>
      </c>
      <c r="L78" s="15">
        <v>5720868.33</v>
      </c>
      <c r="M78" s="90">
        <f t="shared" si="26"/>
        <v>-1169363.83</v>
      </c>
      <c r="N78" s="103">
        <f t="shared" si="27"/>
        <v>-0.20440320639227158</v>
      </c>
      <c r="O78" s="104"/>
      <c r="P78" s="15">
        <v>1612551.6099999999</v>
      </c>
      <c r="Q78" s="15">
        <v>2307440.2</v>
      </c>
      <c r="R78" s="90">
        <f t="shared" si="28"/>
        <v>-694888.5900000003</v>
      </c>
      <c r="S78" s="103">
        <f t="shared" si="29"/>
        <v>-0.30115128877446107</v>
      </c>
      <c r="T78" s="104"/>
      <c r="U78" s="15">
        <v>7498575.04</v>
      </c>
      <c r="V78" s="15">
        <v>7369104.37</v>
      </c>
      <c r="W78" s="90">
        <f t="shared" si="30"/>
        <v>129470.66999999993</v>
      </c>
      <c r="X78" s="103">
        <f t="shared" si="31"/>
        <v>0.01756939018628663</v>
      </c>
    </row>
    <row r="79" spans="1:24" s="14" customFormat="1" ht="12.75" hidden="1" outlineLevel="2">
      <c r="A79" s="14" t="s">
        <v>634</v>
      </c>
      <c r="B79" s="14" t="s">
        <v>635</v>
      </c>
      <c r="C79" s="54" t="s">
        <v>636</v>
      </c>
      <c r="D79" s="15"/>
      <c r="E79" s="15"/>
      <c r="F79" s="15">
        <v>-333631.14</v>
      </c>
      <c r="G79" s="15">
        <v>-457134.46</v>
      </c>
      <c r="H79" s="90">
        <f t="shared" si="24"/>
        <v>123503.32</v>
      </c>
      <c r="I79" s="103">
        <f t="shared" si="25"/>
        <v>0.27016847515717807</v>
      </c>
      <c r="J79" s="104"/>
      <c r="K79" s="15">
        <v>-2779218.29</v>
      </c>
      <c r="L79" s="15">
        <v>-2443035.74</v>
      </c>
      <c r="M79" s="90">
        <f t="shared" si="26"/>
        <v>-336182.5499999998</v>
      </c>
      <c r="N79" s="103">
        <f t="shared" si="27"/>
        <v>-0.13760852716792418</v>
      </c>
      <c r="O79" s="104"/>
      <c r="P79" s="15">
        <v>-1422977.9100000001</v>
      </c>
      <c r="Q79" s="15">
        <v>-1654971.1600000001</v>
      </c>
      <c r="R79" s="90">
        <f t="shared" si="28"/>
        <v>231993.25</v>
      </c>
      <c r="S79" s="103">
        <f t="shared" si="29"/>
        <v>0.14017963310007164</v>
      </c>
      <c r="T79" s="104"/>
      <c r="U79" s="15">
        <v>-2791110.18</v>
      </c>
      <c r="V79" s="15">
        <v>-3071202.54</v>
      </c>
      <c r="W79" s="90">
        <f t="shared" si="30"/>
        <v>280092.35999999987</v>
      </c>
      <c r="X79" s="103">
        <f t="shared" si="31"/>
        <v>0.09119957292038443</v>
      </c>
    </row>
    <row r="80" spans="1:24" s="14" customFormat="1" ht="12.75" hidden="1" outlineLevel="2">
      <c r="A80" s="14" t="s">
        <v>637</v>
      </c>
      <c r="B80" s="14" t="s">
        <v>638</v>
      </c>
      <c r="C80" s="54" t="s">
        <v>639</v>
      </c>
      <c r="D80" s="15"/>
      <c r="E80" s="15"/>
      <c r="F80" s="15">
        <v>20566.03</v>
      </c>
      <c r="G80" s="15">
        <v>32819.38</v>
      </c>
      <c r="H80" s="90">
        <f t="shared" si="24"/>
        <v>-12253.349999999999</v>
      </c>
      <c r="I80" s="103">
        <f t="shared" si="25"/>
        <v>-0.37335714446768953</v>
      </c>
      <c r="J80" s="104"/>
      <c r="K80" s="15">
        <v>283392.2</v>
      </c>
      <c r="L80" s="15">
        <v>59159.72</v>
      </c>
      <c r="M80" s="90">
        <f t="shared" si="26"/>
        <v>224232.48</v>
      </c>
      <c r="N80" s="103">
        <f t="shared" si="27"/>
        <v>3.7902897444409813</v>
      </c>
      <c r="O80" s="104"/>
      <c r="P80" s="15">
        <v>278686.6</v>
      </c>
      <c r="Q80" s="15">
        <v>46631.700000000004</v>
      </c>
      <c r="R80" s="90">
        <f t="shared" si="28"/>
        <v>232054.89999999997</v>
      </c>
      <c r="S80" s="103">
        <f t="shared" si="29"/>
        <v>4.9763336957477415</v>
      </c>
      <c r="T80" s="104"/>
      <c r="U80" s="15">
        <v>308673.24</v>
      </c>
      <c r="V80" s="15">
        <v>40931.05</v>
      </c>
      <c r="W80" s="90">
        <f t="shared" si="30"/>
        <v>267742.19</v>
      </c>
      <c r="X80" s="103">
        <f t="shared" si="31"/>
        <v>6.541297865556833</v>
      </c>
    </row>
    <row r="81" spans="1:24" s="14" customFormat="1" ht="12.75" hidden="1" outlineLevel="2">
      <c r="A81" s="14" t="s">
        <v>640</v>
      </c>
      <c r="B81" s="14" t="s">
        <v>641</v>
      </c>
      <c r="C81" s="54" t="s">
        <v>642</v>
      </c>
      <c r="D81" s="15"/>
      <c r="E81" s="15"/>
      <c r="F81" s="15">
        <v>0</v>
      </c>
      <c r="G81" s="15">
        <v>0</v>
      </c>
      <c r="H81" s="90">
        <f t="shared" si="24"/>
        <v>0</v>
      </c>
      <c r="I81" s="103">
        <f t="shared" si="25"/>
        <v>0</v>
      </c>
      <c r="J81" s="104"/>
      <c r="K81" s="15">
        <v>0</v>
      </c>
      <c r="L81" s="15">
        <v>-5712.54</v>
      </c>
      <c r="M81" s="90">
        <f t="shared" si="26"/>
        <v>5712.54</v>
      </c>
      <c r="N81" s="103" t="str">
        <f t="shared" si="27"/>
        <v>N.M.</v>
      </c>
      <c r="O81" s="104"/>
      <c r="P81" s="15">
        <v>0</v>
      </c>
      <c r="Q81" s="15">
        <v>0</v>
      </c>
      <c r="R81" s="90">
        <f t="shared" si="28"/>
        <v>0</v>
      </c>
      <c r="S81" s="103">
        <f t="shared" si="29"/>
        <v>0</v>
      </c>
      <c r="T81" s="104"/>
      <c r="U81" s="15">
        <v>0</v>
      </c>
      <c r="V81" s="15">
        <v>-8903.42</v>
      </c>
      <c r="W81" s="90">
        <f t="shared" si="30"/>
        <v>8903.42</v>
      </c>
      <c r="X81" s="103" t="str">
        <f t="shared" si="31"/>
        <v>N.M.</v>
      </c>
    </row>
    <row r="82" spans="1:24" s="14" customFormat="1" ht="12.75" hidden="1" outlineLevel="2">
      <c r="A82" s="14" t="s">
        <v>643</v>
      </c>
      <c r="B82" s="14" t="s">
        <v>644</v>
      </c>
      <c r="C82" s="54" t="s">
        <v>645</v>
      </c>
      <c r="D82" s="15"/>
      <c r="E82" s="15"/>
      <c r="F82" s="15">
        <v>0</v>
      </c>
      <c r="G82" s="15">
        <v>0</v>
      </c>
      <c r="H82" s="90">
        <f t="shared" si="24"/>
        <v>0</v>
      </c>
      <c r="I82" s="103">
        <f t="shared" si="25"/>
        <v>0</v>
      </c>
      <c r="J82" s="104"/>
      <c r="K82" s="15">
        <v>0</v>
      </c>
      <c r="L82" s="15">
        <v>0</v>
      </c>
      <c r="M82" s="90">
        <f t="shared" si="26"/>
        <v>0</v>
      </c>
      <c r="N82" s="103">
        <f t="shared" si="27"/>
        <v>0</v>
      </c>
      <c r="O82" s="104"/>
      <c r="P82" s="15">
        <v>0</v>
      </c>
      <c r="Q82" s="15">
        <v>0</v>
      </c>
      <c r="R82" s="90">
        <f t="shared" si="28"/>
        <v>0</v>
      </c>
      <c r="S82" s="103">
        <f t="shared" si="29"/>
        <v>0</v>
      </c>
      <c r="T82" s="104"/>
      <c r="U82" s="15">
        <v>0</v>
      </c>
      <c r="V82" s="15">
        <v>33974.95</v>
      </c>
      <c r="W82" s="90">
        <f t="shared" si="30"/>
        <v>-33974.95</v>
      </c>
      <c r="X82" s="103" t="str">
        <f t="shared" si="31"/>
        <v>N.M.</v>
      </c>
    </row>
    <row r="83" spans="1:24" ht="12.75" hidden="1" outlineLevel="1">
      <c r="A83" s="1" t="s">
        <v>342</v>
      </c>
      <c r="B83" s="9" t="s">
        <v>322</v>
      </c>
      <c r="C83" s="66" t="s">
        <v>411</v>
      </c>
      <c r="D83" s="28"/>
      <c r="E83" s="28"/>
      <c r="F83" s="17">
        <v>9463729.790000001</v>
      </c>
      <c r="G83" s="17">
        <v>11589101.6</v>
      </c>
      <c r="H83" s="35">
        <f aca="true" t="shared" si="32" ref="H83:H89">+F83-G83</f>
        <v>-2125371.8099999987</v>
      </c>
      <c r="I83" s="95">
        <f aca="true" t="shared" si="33" ref="I83:I89">IF(G83&lt;0,IF(H83=0,0,IF(OR(G83=0,F83=0),"N.M.",IF(ABS(H83/G83)&gt;=10,"N.M.",H83/(-G83)))),IF(H83=0,0,IF(OR(G83=0,F83=0),"N.M.",IF(ABS(H83/G83)&gt;=10,"N.M.",H83/G83))))</f>
        <v>-0.18339400959259852</v>
      </c>
      <c r="J83" s="106" t="s">
        <v>319</v>
      </c>
      <c r="K83" s="17">
        <v>67691330.33000001</v>
      </c>
      <c r="L83" s="17">
        <v>69972200.23699996</v>
      </c>
      <c r="M83" s="35">
        <f aca="true" t="shared" si="34" ref="M83:M89">+K83-L83</f>
        <v>-2280869.9069999456</v>
      </c>
      <c r="N83" s="95">
        <f aca="true" t="shared" si="35" ref="N83:N89">IF(L83&lt;0,IF(M83=0,0,IF(OR(L83=0,K83=0),"N.M.",IF(ABS(M83/L83)&gt;=10,"N.M.",M83/(-L83)))),IF(M83=0,0,IF(OR(L83=0,K83=0),"N.M.",IF(ABS(M83/L83)&gt;=10,"N.M.",M83/L83))))</f>
        <v>-0.03259680129071982</v>
      </c>
      <c r="P83" s="17">
        <v>34474398.50900001</v>
      </c>
      <c r="Q83" s="17">
        <v>35542447.69000001</v>
      </c>
      <c r="R83" s="35">
        <f aca="true" t="shared" si="36" ref="R83:R89">+P83-Q83</f>
        <v>-1068049.1810000017</v>
      </c>
      <c r="S83" s="95">
        <f aca="true" t="shared" si="37" ref="S83:S89">IF(Q83&lt;0,IF(R83=0,0,IF(OR(Q83=0,P83=0),"N.M.",IF(ABS(R83/Q83)&gt;=10,"N.M.",R83/(-Q83)))),IF(R83=0,0,IF(OR(Q83=0,P83=0),"N.M.",IF(ABS(R83/Q83)&gt;=10,"N.M.",R83/Q83))))</f>
        <v>-0.030049961395891736</v>
      </c>
      <c r="T83" s="106" t="s">
        <v>320</v>
      </c>
      <c r="U83" s="17">
        <v>90492427.93</v>
      </c>
      <c r="V83" s="17">
        <v>95760055.07699995</v>
      </c>
      <c r="W83" s="35">
        <f aca="true" t="shared" si="38" ref="W83:W89">+U83-V83</f>
        <v>-5267627.14699994</v>
      </c>
      <c r="X83" s="95">
        <f aca="true" t="shared" si="39" ref="X83:X89">IF(V83&lt;0,IF(W83=0,0,IF(OR(V83=0,U83=0),"N.M.",IF(ABS(W83/V83)&gt;=10,"N.M.",W83/(-V83)))),IF(W83=0,0,IF(OR(V83=0,U83=0),"N.M.",IF(ABS(W83/V83)&gt;=10,"N.M.",W83/V83))))</f>
        <v>-0.055008606070289755</v>
      </c>
    </row>
    <row r="84" spans="1:24" s="14" customFormat="1" ht="12.75" hidden="1" outlineLevel="2">
      <c r="A84" s="14" t="s">
        <v>646</v>
      </c>
      <c r="B84" s="14" t="s">
        <v>647</v>
      </c>
      <c r="C84" s="54" t="s">
        <v>648</v>
      </c>
      <c r="D84" s="15"/>
      <c r="E84" s="15"/>
      <c r="F84" s="15">
        <v>13637.82</v>
      </c>
      <c r="G84" s="15">
        <v>2227.1</v>
      </c>
      <c r="H84" s="90">
        <f t="shared" si="32"/>
        <v>11410.72</v>
      </c>
      <c r="I84" s="103">
        <f t="shared" si="33"/>
        <v>5.123577746845673</v>
      </c>
      <c r="J84" s="104"/>
      <c r="K84" s="15">
        <v>44937.55</v>
      </c>
      <c r="L84" s="15">
        <v>15721.470000000001</v>
      </c>
      <c r="M84" s="90">
        <f t="shared" si="34"/>
        <v>29216.08</v>
      </c>
      <c r="N84" s="103">
        <f t="shared" si="35"/>
        <v>1.8583554845698271</v>
      </c>
      <c r="O84" s="104"/>
      <c r="P84" s="15">
        <v>27624.95</v>
      </c>
      <c r="Q84" s="15">
        <v>13112.29</v>
      </c>
      <c r="R84" s="90">
        <f t="shared" si="36"/>
        <v>14512.66</v>
      </c>
      <c r="S84" s="103">
        <f t="shared" si="37"/>
        <v>1.106798278561563</v>
      </c>
      <c r="T84" s="104"/>
      <c r="U84" s="15">
        <v>17365.590000000004</v>
      </c>
      <c r="V84" s="15">
        <v>-18525.010000000002</v>
      </c>
      <c r="W84" s="90">
        <f t="shared" si="38"/>
        <v>35890.600000000006</v>
      </c>
      <c r="X84" s="103">
        <f t="shared" si="39"/>
        <v>1.9374132591561355</v>
      </c>
    </row>
    <row r="85" spans="1:24" s="14" customFormat="1" ht="12.75" hidden="1" outlineLevel="2">
      <c r="A85" s="14" t="s">
        <v>649</v>
      </c>
      <c r="B85" s="14" t="s">
        <v>650</v>
      </c>
      <c r="C85" s="54" t="s">
        <v>651</v>
      </c>
      <c r="D85" s="15"/>
      <c r="E85" s="15"/>
      <c r="F85" s="15">
        <v>53225.35</v>
      </c>
      <c r="G85" s="15">
        <v>23891.06</v>
      </c>
      <c r="H85" s="90">
        <f t="shared" si="32"/>
        <v>29334.289999999997</v>
      </c>
      <c r="I85" s="103">
        <f t="shared" si="33"/>
        <v>1.2278354330029724</v>
      </c>
      <c r="J85" s="104"/>
      <c r="K85" s="15">
        <v>220802.29</v>
      </c>
      <c r="L85" s="15">
        <v>558908.33</v>
      </c>
      <c r="M85" s="90">
        <f t="shared" si="34"/>
        <v>-338106.0399999999</v>
      </c>
      <c r="N85" s="103">
        <f t="shared" si="35"/>
        <v>-0.6049400623533379</v>
      </c>
      <c r="O85" s="104"/>
      <c r="P85" s="15">
        <v>115581.13</v>
      </c>
      <c r="Q85" s="15">
        <v>74181.92</v>
      </c>
      <c r="R85" s="90">
        <f t="shared" si="36"/>
        <v>41399.21000000001</v>
      </c>
      <c r="S85" s="103">
        <f t="shared" si="37"/>
        <v>0.5580768197965219</v>
      </c>
      <c r="T85" s="104"/>
      <c r="U85" s="15">
        <v>384631.17000000004</v>
      </c>
      <c r="V85" s="15">
        <v>850069.08</v>
      </c>
      <c r="W85" s="90">
        <f t="shared" si="38"/>
        <v>-465437.9099999999</v>
      </c>
      <c r="X85" s="103">
        <f t="shared" si="39"/>
        <v>-0.5475295137190497</v>
      </c>
    </row>
    <row r="86" spans="1:24" s="14" customFormat="1" ht="12.75" hidden="1" outlineLevel="2">
      <c r="A86" s="14" t="s">
        <v>652</v>
      </c>
      <c r="B86" s="14" t="s">
        <v>653</v>
      </c>
      <c r="C86" s="54" t="s">
        <v>654</v>
      </c>
      <c r="D86" s="15"/>
      <c r="E86" s="15"/>
      <c r="F86" s="15">
        <v>5609845</v>
      </c>
      <c r="G86" s="15">
        <v>7141186</v>
      </c>
      <c r="H86" s="90">
        <f t="shared" si="32"/>
        <v>-1531341</v>
      </c>
      <c r="I86" s="103">
        <f t="shared" si="33"/>
        <v>-0.21443790989339867</v>
      </c>
      <c r="J86" s="104"/>
      <c r="K86" s="15">
        <v>46830243</v>
      </c>
      <c r="L86" s="15">
        <v>37580641</v>
      </c>
      <c r="M86" s="90">
        <f t="shared" si="34"/>
        <v>9249602</v>
      </c>
      <c r="N86" s="103">
        <f t="shared" si="35"/>
        <v>0.2461267757513769</v>
      </c>
      <c r="O86" s="104"/>
      <c r="P86" s="15">
        <v>20552328</v>
      </c>
      <c r="Q86" s="15">
        <v>21345163</v>
      </c>
      <c r="R86" s="90">
        <f t="shared" si="36"/>
        <v>-792835</v>
      </c>
      <c r="S86" s="103">
        <f t="shared" si="37"/>
        <v>-0.03714354394951212</v>
      </c>
      <c r="T86" s="104"/>
      <c r="U86" s="15">
        <v>67026991</v>
      </c>
      <c r="V86" s="15">
        <v>56314177.94</v>
      </c>
      <c r="W86" s="90">
        <f t="shared" si="38"/>
        <v>10712813.060000002</v>
      </c>
      <c r="X86" s="103">
        <f t="shared" si="39"/>
        <v>0.1902329653362601</v>
      </c>
    </row>
    <row r="87" spans="1:24" ht="12.75" hidden="1" outlineLevel="1">
      <c r="A87" s="1" t="s">
        <v>343</v>
      </c>
      <c r="B87" s="9" t="s">
        <v>321</v>
      </c>
      <c r="C87" s="67" t="s">
        <v>412</v>
      </c>
      <c r="D87" s="28"/>
      <c r="E87" s="28"/>
      <c r="F87" s="125">
        <v>5676708.17</v>
      </c>
      <c r="G87" s="125">
        <v>7167304.16</v>
      </c>
      <c r="H87" s="128">
        <f t="shared" si="32"/>
        <v>-1490595.9900000002</v>
      </c>
      <c r="I87" s="96">
        <f t="shared" si="33"/>
        <v>-0.20797163853026718</v>
      </c>
      <c r="J87" s="106" t="s">
        <v>319</v>
      </c>
      <c r="K87" s="125">
        <v>47095982.84</v>
      </c>
      <c r="L87" s="125">
        <v>38155270.8</v>
      </c>
      <c r="M87" s="128">
        <f t="shared" si="34"/>
        <v>8940712.040000007</v>
      </c>
      <c r="N87" s="96">
        <f t="shared" si="35"/>
        <v>0.23432442890694952</v>
      </c>
      <c r="P87" s="125">
        <v>20695534.08</v>
      </c>
      <c r="Q87" s="125">
        <v>21432457.21</v>
      </c>
      <c r="R87" s="128">
        <f t="shared" si="36"/>
        <v>-736923.1300000027</v>
      </c>
      <c r="S87" s="96">
        <f t="shared" si="37"/>
        <v>-0.03438351108225554</v>
      </c>
      <c r="T87" s="106" t="s">
        <v>320</v>
      </c>
      <c r="U87" s="125">
        <v>67428987.76</v>
      </c>
      <c r="V87" s="125">
        <v>57145722.01</v>
      </c>
      <c r="W87" s="128">
        <f t="shared" si="38"/>
        <v>10283265.750000007</v>
      </c>
      <c r="X87" s="96">
        <f t="shared" si="39"/>
        <v>0.1799481288940671</v>
      </c>
    </row>
    <row r="88" spans="1:24" ht="12.75" collapsed="1">
      <c r="A88" s="1" t="s">
        <v>344</v>
      </c>
      <c r="C88" s="62" t="s">
        <v>334</v>
      </c>
      <c r="D88" s="28"/>
      <c r="E88" s="28"/>
      <c r="F88" s="17">
        <v>15140437.959999999</v>
      </c>
      <c r="G88" s="17">
        <v>18756405.759999998</v>
      </c>
      <c r="H88" s="35">
        <f t="shared" si="32"/>
        <v>-3615967.799999999</v>
      </c>
      <c r="I88" s="95">
        <f t="shared" si="33"/>
        <v>-0.19278575257267197</v>
      </c>
      <c r="J88" s="106" t="s">
        <v>319</v>
      </c>
      <c r="K88" s="17">
        <v>114787313.17</v>
      </c>
      <c r="L88" s="17">
        <v>108127471.037</v>
      </c>
      <c r="M88" s="35">
        <f t="shared" si="34"/>
        <v>6659842.133000001</v>
      </c>
      <c r="N88" s="95">
        <f t="shared" si="35"/>
        <v>0.061592508075224275</v>
      </c>
      <c r="P88" s="17">
        <v>55169932.589</v>
      </c>
      <c r="Q88" s="17">
        <v>56974904.9</v>
      </c>
      <c r="R88" s="35">
        <f t="shared" si="36"/>
        <v>-1804972.310999997</v>
      </c>
      <c r="S88" s="95">
        <f t="shared" si="37"/>
        <v>-0.03168012854375114</v>
      </c>
      <c r="T88" s="106" t="s">
        <v>320</v>
      </c>
      <c r="U88" s="17">
        <v>157921415.69</v>
      </c>
      <c r="V88" s="17">
        <v>152905777.087</v>
      </c>
      <c r="W88" s="35">
        <f t="shared" si="38"/>
        <v>5015638.602999985</v>
      </c>
      <c r="X88" s="95">
        <f t="shared" si="39"/>
        <v>0.03280215240099266</v>
      </c>
    </row>
    <row r="89" spans="1:24" ht="12.75">
      <c r="A89" s="1" t="s">
        <v>345</v>
      </c>
      <c r="C89" s="68" t="s">
        <v>335</v>
      </c>
      <c r="D89" s="69"/>
      <c r="E89" s="69"/>
      <c r="F89" s="126">
        <v>62577594.559999995</v>
      </c>
      <c r="G89" s="126">
        <v>69080947</v>
      </c>
      <c r="H89" s="133">
        <f t="shared" si="32"/>
        <v>-6503352.440000005</v>
      </c>
      <c r="I89" s="97">
        <f t="shared" si="33"/>
        <v>-0.09414104354996762</v>
      </c>
      <c r="J89" s="106" t="s">
        <v>319</v>
      </c>
      <c r="K89" s="126">
        <v>496636798.33</v>
      </c>
      <c r="L89" s="126">
        <v>461937484.1869999</v>
      </c>
      <c r="M89" s="133">
        <f t="shared" si="34"/>
        <v>34699314.14300007</v>
      </c>
      <c r="N89" s="97">
        <f t="shared" si="35"/>
        <v>0.07511690505928549</v>
      </c>
      <c r="P89" s="126">
        <v>199019375.979</v>
      </c>
      <c r="Q89" s="126">
        <v>198880457.66</v>
      </c>
      <c r="R89" s="133">
        <f t="shared" si="36"/>
        <v>138918.31900000572</v>
      </c>
      <c r="S89" s="97">
        <f t="shared" si="37"/>
        <v>0.0006985016056102217</v>
      </c>
      <c r="T89" s="106" t="s">
        <v>320</v>
      </c>
      <c r="U89" s="126">
        <v>727040353.58</v>
      </c>
      <c r="V89" s="126">
        <v>652593800.267</v>
      </c>
      <c r="W89" s="133">
        <f t="shared" si="38"/>
        <v>74446553.31300008</v>
      </c>
      <c r="X89" s="97">
        <f t="shared" si="39"/>
        <v>0.1140779352830831</v>
      </c>
    </row>
    <row r="90" spans="1:24" ht="0.75" customHeight="1" hidden="1" outlineLevel="1">
      <c r="A90" s="1"/>
      <c r="C90" s="70"/>
      <c r="D90" s="69"/>
      <c r="E90" s="69"/>
      <c r="F90" s="127"/>
      <c r="G90" s="127"/>
      <c r="H90" s="134"/>
      <c r="I90" s="95"/>
      <c r="K90" s="127"/>
      <c r="L90" s="127"/>
      <c r="M90" s="134"/>
      <c r="N90" s="95"/>
      <c r="P90" s="127"/>
      <c r="Q90" s="127"/>
      <c r="R90" s="134"/>
      <c r="S90" s="95"/>
      <c r="U90" s="127"/>
      <c r="V90" s="127"/>
      <c r="W90" s="134"/>
      <c r="X90" s="95"/>
    </row>
    <row r="91" spans="1:24" ht="12.75" hidden="1" outlineLevel="1">
      <c r="A91" s="1" t="s">
        <v>346</v>
      </c>
      <c r="B91" s="9" t="s">
        <v>322</v>
      </c>
      <c r="C91" s="71" t="s">
        <v>324</v>
      </c>
      <c r="D91" s="69"/>
      <c r="E91" s="69"/>
      <c r="F91" s="127">
        <v>0</v>
      </c>
      <c r="G91" s="127">
        <v>0</v>
      </c>
      <c r="H91" s="134">
        <f>+F91-G91</f>
        <v>0</v>
      </c>
      <c r="I91" s="95">
        <f>IF(G91&lt;0,IF(H91=0,0,IF(OR(G91=0,F91=0),"N.M.",IF(ABS(H91/G91)&gt;=10,"N.M.",H91/(-G91)))),IF(H91=0,0,IF(OR(G91=0,F91=0),"N.M.",IF(ABS(H91/G91)&gt;=10,"N.M.",H91/G91))))</f>
        <v>0</v>
      </c>
      <c r="K91" s="127">
        <v>0</v>
      </c>
      <c r="L91" s="127">
        <v>0</v>
      </c>
      <c r="M91" s="134">
        <f>+K91-L91</f>
        <v>0</v>
      </c>
      <c r="N91" s="95">
        <f>IF(L91&lt;0,IF(M91=0,0,IF(OR(L91=0,K91=0),"N.M.",IF(ABS(M91/L91)&gt;=10,"N.M.",M91/(-L91)))),IF(M91=0,0,IF(OR(L91=0,K91=0),"N.M.",IF(ABS(M91/L91)&gt;=10,"N.M.",M91/L91))))</f>
        <v>0</v>
      </c>
      <c r="P91" s="127">
        <v>0</v>
      </c>
      <c r="Q91" s="127">
        <v>0</v>
      </c>
      <c r="R91" s="134">
        <f>+P91-Q91</f>
        <v>0</v>
      </c>
      <c r="S91" s="95">
        <f>IF(Q91&lt;0,IF(R91=0,0,IF(OR(Q91=0,P91=0),"N.M.",IF(ABS(R91/Q91)&gt;=10,"N.M.",R91/(-Q91)))),IF(R91=0,0,IF(OR(Q91=0,P91=0),"N.M.",IF(ABS(R91/Q91)&gt;=10,"N.M.",R91/Q91))))</f>
        <v>0</v>
      </c>
      <c r="U91" s="127">
        <v>0</v>
      </c>
      <c r="V91" s="127">
        <v>0</v>
      </c>
      <c r="W91" s="134">
        <f>+U91-V91</f>
        <v>0</v>
      </c>
      <c r="X91" s="95">
        <f>IF(V91&lt;0,IF(W91=0,0,IF(OR(V91=0,U91=0),"N.M.",IF(ABS(W91/V91)&gt;=10,"N.M.",W91/(-V91)))),IF(W91=0,0,IF(OR(V91=0,U91=0),"N.M.",IF(ABS(W91/V91)&gt;=10,"N.M.",W91/V91))))</f>
        <v>0</v>
      </c>
    </row>
    <row r="92" spans="1:24" ht="12.75" hidden="1" outlineLevel="1">
      <c r="A92" s="1" t="s">
        <v>347</v>
      </c>
      <c r="B92" s="9" t="s">
        <v>321</v>
      </c>
      <c r="C92" s="63" t="s">
        <v>325</v>
      </c>
      <c r="D92" s="28"/>
      <c r="E92" s="28"/>
      <c r="F92" s="125">
        <v>0</v>
      </c>
      <c r="G92" s="125">
        <v>0</v>
      </c>
      <c r="H92" s="128">
        <f>+F92-G92</f>
        <v>0</v>
      </c>
      <c r="I92" s="96">
        <f>IF(G92&lt;0,IF(H92=0,0,IF(OR(G92=0,F92=0),"N.M.",IF(ABS(H92/G92)&gt;=10,"N.M.",H92/(-G92)))),IF(H92=0,0,IF(OR(G92=0,F92=0),"N.M.",IF(ABS(H92/G92)&gt;=10,"N.M.",H92/G92))))</f>
        <v>0</v>
      </c>
      <c r="K92" s="125">
        <v>0</v>
      </c>
      <c r="L92" s="125">
        <v>0</v>
      </c>
      <c r="M92" s="128">
        <f>+K92-L92</f>
        <v>0</v>
      </c>
      <c r="N92" s="96">
        <f>IF(L92&lt;0,IF(M92=0,0,IF(OR(L92=0,K92=0),"N.M.",IF(ABS(M92/L92)&gt;=10,"N.M.",M92/(-L92)))),IF(M92=0,0,IF(OR(L92=0,K92=0),"N.M.",IF(ABS(M92/L92)&gt;=10,"N.M.",M92/L92))))</f>
        <v>0</v>
      </c>
      <c r="P92" s="125">
        <v>0</v>
      </c>
      <c r="Q92" s="125">
        <v>0</v>
      </c>
      <c r="R92" s="128">
        <f>+P92-Q92</f>
        <v>0</v>
      </c>
      <c r="S92" s="96">
        <f>IF(Q92&lt;0,IF(R92=0,0,IF(OR(Q92=0,P92=0),"N.M.",IF(ABS(R92/Q92)&gt;=10,"N.M.",R92/(-Q92)))),IF(R92=0,0,IF(OR(Q92=0,P92=0),"N.M.",IF(ABS(R92/Q92)&gt;=10,"N.M.",R92/Q92))))</f>
        <v>0</v>
      </c>
      <c r="U92" s="125">
        <v>0</v>
      </c>
      <c r="V92" s="125">
        <v>0</v>
      </c>
      <c r="W92" s="128">
        <f>+U92-V92</f>
        <v>0</v>
      </c>
      <c r="X92" s="96">
        <f>IF(V92&lt;0,IF(W92=0,0,IF(OR(V92=0,U92=0),"N.M.",IF(ABS(W92/V92)&gt;=10,"N.M.",W92/(-V92)))),IF(W92=0,0,IF(OR(V92=0,U92=0),"N.M.",IF(ABS(W92/V92)&gt;=10,"N.M.",W92/V92))))</f>
        <v>0</v>
      </c>
    </row>
    <row r="93" spans="1:24" ht="12.75" collapsed="1">
      <c r="A93" s="1" t="s">
        <v>358</v>
      </c>
      <c r="C93" s="72" t="s">
        <v>336</v>
      </c>
      <c r="D93" s="28"/>
      <c r="E93" s="28"/>
      <c r="F93" s="125">
        <v>0</v>
      </c>
      <c r="G93" s="125">
        <v>0</v>
      </c>
      <c r="H93" s="128">
        <f>+F93-G93</f>
        <v>0</v>
      </c>
      <c r="I93" s="96">
        <f>IF(G93&lt;0,IF(H93=0,0,IF(OR(G93=0,F93=0),"N.M.",IF(ABS(H93/G93)&gt;=10,"N.M.",H93/(-G93)))),IF(H93=0,0,IF(OR(G93=0,F93=0),"N.M.",IF(ABS(H93/G93)&gt;=10,"N.M.",H93/G93))))</f>
        <v>0</v>
      </c>
      <c r="J93" s="106" t="s">
        <v>319</v>
      </c>
      <c r="K93" s="125">
        <v>0</v>
      </c>
      <c r="L93" s="125">
        <v>0</v>
      </c>
      <c r="M93" s="128">
        <f>+K93-L93</f>
        <v>0</v>
      </c>
      <c r="N93" s="96">
        <f>IF(L93&lt;0,IF(M93=0,0,IF(OR(L93=0,K93=0),"N.M.",IF(ABS(M93/L93)&gt;=10,"N.M.",M93/(-L93)))),IF(M93=0,0,IF(OR(L93=0,K93=0),"N.M.",IF(ABS(M93/L93)&gt;=10,"N.M.",M93/L93))))</f>
        <v>0</v>
      </c>
      <c r="P93" s="125">
        <v>0</v>
      </c>
      <c r="Q93" s="125">
        <v>0</v>
      </c>
      <c r="R93" s="128">
        <f>+P93-Q93</f>
        <v>0</v>
      </c>
      <c r="S93" s="96">
        <f>IF(Q93&lt;0,IF(R93=0,0,IF(OR(Q93=0,P93=0),"N.M.",IF(ABS(R93/Q93)&gt;=10,"N.M.",R93/(-Q93)))),IF(R93=0,0,IF(OR(Q93=0,P93=0),"N.M.",IF(ABS(R93/Q93)&gt;=10,"N.M.",R93/Q93))))</f>
        <v>0</v>
      </c>
      <c r="U93" s="125">
        <v>0</v>
      </c>
      <c r="V93" s="125">
        <v>0</v>
      </c>
      <c r="W93" s="128">
        <f>+U93-V93</f>
        <v>0</v>
      </c>
      <c r="X93" s="96">
        <f>IF(V93&lt;0,IF(W93=0,0,IF(OR(V93=0,U93=0),"N.M.",IF(ABS(W93/V93)&gt;=10,"N.M.",W93/(-V93)))),IF(W93=0,0,IF(OR(V93=0,U93=0),"N.M.",IF(ABS(W93/V93)&gt;=10,"N.M.",W93/V93))))</f>
        <v>0</v>
      </c>
    </row>
    <row r="94" spans="1:24" s="12" customFormat="1" ht="12.75">
      <c r="A94" s="13" t="s">
        <v>348</v>
      </c>
      <c r="C94" s="80" t="s">
        <v>356</v>
      </c>
      <c r="D94" s="65"/>
      <c r="E94" s="65"/>
      <c r="F94" s="34">
        <v>62577594.559999995</v>
      </c>
      <c r="G94" s="34">
        <v>69080947</v>
      </c>
      <c r="H94" s="29">
        <f>+F94-G94</f>
        <v>-6503352.440000005</v>
      </c>
      <c r="I94" s="98">
        <f>IF(G94&lt;0,IF(H94=0,0,IF(OR(G94=0,F94=0),"N.M.",IF(ABS(H94/G94)&gt;=10,"N.M.",H94/(-G94)))),IF(H94=0,0,IF(OR(G94=0,F94=0),"N.M.",IF(ABS(H94/G94)&gt;=10,"N.M.",H94/G94))))</f>
        <v>-0.09414104354996762</v>
      </c>
      <c r="J94" s="112" t="s">
        <v>319</v>
      </c>
      <c r="K94" s="34">
        <v>496636798.33</v>
      </c>
      <c r="L94" s="34">
        <v>461937484.1869999</v>
      </c>
      <c r="M94" s="29">
        <f>+K94-L94</f>
        <v>34699314.14300007</v>
      </c>
      <c r="N94" s="98">
        <f>IF(L94&lt;0,IF(M94=0,0,IF(OR(L94=0,K94=0),"N.M.",IF(ABS(M94/L94)&gt;=10,"N.M.",M94/(-L94)))),IF(M94=0,0,IF(OR(L94=0,K94=0),"N.M.",IF(ABS(M94/L94)&gt;=10,"N.M.",M94/L94))))</f>
        <v>0.07511690505928549</v>
      </c>
      <c r="O94" s="112"/>
      <c r="P94" s="34">
        <v>199019375.979</v>
      </c>
      <c r="Q94" s="34">
        <v>198880457.66</v>
      </c>
      <c r="R94" s="29">
        <f>+P94-Q94</f>
        <v>138918.31900000572</v>
      </c>
      <c r="S94" s="98">
        <f>IF(Q94&lt;0,IF(R94=0,0,IF(OR(Q94=0,P94=0),"N.M.",IF(ABS(R94/Q94)&gt;=10,"N.M.",R94/(-Q94)))),IF(R94=0,0,IF(OR(Q94=0,P94=0),"N.M.",IF(ABS(R94/Q94)&gt;=10,"N.M.",R94/Q94))))</f>
        <v>0.0006985016056102217</v>
      </c>
      <c r="T94" s="112"/>
      <c r="U94" s="34">
        <v>727040353.58</v>
      </c>
      <c r="V94" s="34">
        <v>652593800.267</v>
      </c>
      <c r="W94" s="29">
        <f>+U94-V94</f>
        <v>74446553.31300008</v>
      </c>
      <c r="X94" s="98">
        <f>IF(V94&lt;0,IF(W94=0,0,IF(OR(V94=0,U94=0),"N.M.",IF(ABS(W94/V94)&gt;=10,"N.M.",W94/(-V94)))),IF(W94=0,0,IF(OR(V94=0,U94=0),"N.M.",IF(ABS(W94/V94)&gt;=10,"N.M.",W94/V94))))</f>
        <v>0.1140779352830831</v>
      </c>
    </row>
    <row r="95" spans="1:24" s="12" customFormat="1" ht="0.75" customHeight="1" hidden="1" outlineLevel="1">
      <c r="A95" s="13"/>
      <c r="C95" s="64"/>
      <c r="D95" s="65"/>
      <c r="E95" s="65"/>
      <c r="F95" s="34"/>
      <c r="G95" s="34"/>
      <c r="H95" s="29"/>
      <c r="I95" s="98"/>
      <c r="J95" s="112"/>
      <c r="K95" s="34"/>
      <c r="L95" s="34"/>
      <c r="M95" s="29"/>
      <c r="N95" s="98"/>
      <c r="O95" s="112"/>
      <c r="P95" s="34"/>
      <c r="Q95" s="34"/>
      <c r="R95" s="29"/>
      <c r="S95" s="98"/>
      <c r="T95" s="112"/>
      <c r="U95" s="34"/>
      <c r="V95" s="34"/>
      <c r="W95" s="29"/>
      <c r="X95" s="98"/>
    </row>
    <row r="96" spans="1:24" s="14" customFormat="1" ht="12.75" hidden="1" outlineLevel="2">
      <c r="A96" s="14" t="s">
        <v>655</v>
      </c>
      <c r="B96" s="14" t="s">
        <v>656</v>
      </c>
      <c r="C96" s="54" t="s">
        <v>657</v>
      </c>
      <c r="D96" s="15"/>
      <c r="E96" s="15"/>
      <c r="F96" s="15">
        <v>257798.26</v>
      </c>
      <c r="G96" s="15">
        <v>149076.92</v>
      </c>
      <c r="H96" s="90">
        <f aca="true" t="shared" si="40" ref="H96:H119">+F96-G96</f>
        <v>108721.34</v>
      </c>
      <c r="I96" s="103">
        <f aca="true" t="shared" si="41" ref="I96:I119">IF(G96&lt;0,IF(H96=0,0,IF(OR(G96=0,F96=0),"N.M.",IF(ABS(H96/G96)&gt;=10,"N.M.",H96/(-G96)))),IF(H96=0,0,IF(OR(G96=0,F96=0),"N.M.",IF(ABS(H96/G96)&gt;=10,"N.M.",H96/G96))))</f>
        <v>0.7292969293972533</v>
      </c>
      <c r="J96" s="104"/>
      <c r="K96" s="15">
        <v>2478545.63</v>
      </c>
      <c r="L96" s="15">
        <v>1202727.22</v>
      </c>
      <c r="M96" s="90">
        <f aca="true" t="shared" si="42" ref="M96:M119">+K96-L96</f>
        <v>1275818.41</v>
      </c>
      <c r="N96" s="103">
        <f aca="true" t="shared" si="43" ref="N96:N119">IF(L96&lt;0,IF(M96=0,0,IF(OR(L96=0,K96=0),"N.M.",IF(ABS(M96/L96)&gt;=10,"N.M.",M96/(-L96)))),IF(M96=0,0,IF(OR(L96=0,K96=0),"N.M.",IF(ABS(M96/L96)&gt;=10,"N.M.",M96/L96))))</f>
        <v>1.0607712112809753</v>
      </c>
      <c r="O96" s="104"/>
      <c r="P96" s="15">
        <v>765861.14</v>
      </c>
      <c r="Q96" s="15">
        <v>427770.64</v>
      </c>
      <c r="R96" s="90">
        <f aca="true" t="shared" si="44" ref="R96:R119">+P96-Q96</f>
        <v>338090.5</v>
      </c>
      <c r="S96" s="103">
        <f aca="true" t="shared" si="45" ref="S96:S119">IF(Q96&lt;0,IF(R96=0,0,IF(OR(Q96=0,P96=0),"N.M.",IF(ABS(R96/Q96)&gt;=10,"N.M.",R96/(-Q96)))),IF(R96=0,0,IF(OR(Q96=0,P96=0),"N.M.",IF(ABS(R96/Q96)&gt;=10,"N.M.",R96/Q96))))</f>
        <v>0.790354616202739</v>
      </c>
      <c r="T96" s="104"/>
      <c r="U96" s="15">
        <v>3371642.71</v>
      </c>
      <c r="V96" s="15">
        <v>1505253.45</v>
      </c>
      <c r="W96" s="90">
        <f aca="true" t="shared" si="46" ref="W96:W119">+U96-V96</f>
        <v>1866389.26</v>
      </c>
      <c r="X96" s="103">
        <f aca="true" t="shared" si="47" ref="X96:X119">IF(V96&lt;0,IF(W96=0,0,IF(OR(V96=0,U96=0),"N.M.",IF(ABS(W96/V96)&gt;=10,"N.M.",W96/(-V96)))),IF(W96=0,0,IF(OR(V96=0,U96=0),"N.M.",IF(ABS(W96/V96)&gt;=10,"N.M.",W96/V96))))</f>
        <v>1.239916945548273</v>
      </c>
    </row>
    <row r="97" spans="1:24" s="14" customFormat="1" ht="12.75" hidden="1" outlineLevel="2">
      <c r="A97" s="14" t="s">
        <v>658</v>
      </c>
      <c r="B97" s="14" t="s">
        <v>659</v>
      </c>
      <c r="C97" s="54" t="s">
        <v>660</v>
      </c>
      <c r="D97" s="15"/>
      <c r="E97" s="15"/>
      <c r="F97" s="15">
        <v>1461.53</v>
      </c>
      <c r="G97" s="15">
        <v>-752.11</v>
      </c>
      <c r="H97" s="90">
        <f t="shared" si="40"/>
        <v>2213.64</v>
      </c>
      <c r="I97" s="103">
        <f t="shared" si="41"/>
        <v>2.943239685684275</v>
      </c>
      <c r="J97" s="104"/>
      <c r="K97" s="15">
        <v>4150.1</v>
      </c>
      <c r="L97" s="15">
        <v>12024.37</v>
      </c>
      <c r="M97" s="90">
        <f t="shared" si="42"/>
        <v>-7874.27</v>
      </c>
      <c r="N97" s="103">
        <f t="shared" si="43"/>
        <v>-0.6548592566596004</v>
      </c>
      <c r="O97" s="104"/>
      <c r="P97" s="15">
        <v>4150.1</v>
      </c>
      <c r="Q97" s="15">
        <v>-6876.84</v>
      </c>
      <c r="R97" s="90">
        <f t="shared" si="44"/>
        <v>11026.94</v>
      </c>
      <c r="S97" s="103">
        <f t="shared" si="45"/>
        <v>1.6034893933841707</v>
      </c>
      <c r="T97" s="104"/>
      <c r="U97" s="15">
        <v>4827.4400000000005</v>
      </c>
      <c r="V97" s="15">
        <v>14860.18</v>
      </c>
      <c r="W97" s="90">
        <f t="shared" si="46"/>
        <v>-10032.74</v>
      </c>
      <c r="X97" s="103">
        <f t="shared" si="47"/>
        <v>-0.6751425622031496</v>
      </c>
    </row>
    <row r="98" spans="1:24" s="14" customFormat="1" ht="12.75" hidden="1" outlineLevel="2">
      <c r="A98" s="14" t="s">
        <v>661</v>
      </c>
      <c r="B98" s="14" t="s">
        <v>662</v>
      </c>
      <c r="C98" s="54" t="s">
        <v>663</v>
      </c>
      <c r="D98" s="15"/>
      <c r="E98" s="15"/>
      <c r="F98" s="15">
        <v>100970.93000000001</v>
      </c>
      <c r="G98" s="15">
        <v>21204.73</v>
      </c>
      <c r="H98" s="90">
        <f t="shared" si="40"/>
        <v>79766.20000000001</v>
      </c>
      <c r="I98" s="103">
        <f t="shared" si="41"/>
        <v>3.7617173149575596</v>
      </c>
      <c r="J98" s="104"/>
      <c r="K98" s="15">
        <v>238811.58000000002</v>
      </c>
      <c r="L98" s="15">
        <v>130293.18000000001</v>
      </c>
      <c r="M98" s="90">
        <f t="shared" si="42"/>
        <v>108518.40000000001</v>
      </c>
      <c r="N98" s="103">
        <f t="shared" si="43"/>
        <v>0.8328785896545008</v>
      </c>
      <c r="O98" s="104"/>
      <c r="P98" s="15">
        <v>180969.59</v>
      </c>
      <c r="Q98" s="15">
        <v>77423.01</v>
      </c>
      <c r="R98" s="90">
        <f t="shared" si="44"/>
        <v>103546.58</v>
      </c>
      <c r="S98" s="103">
        <f t="shared" si="45"/>
        <v>1.3374135156977236</v>
      </c>
      <c r="T98" s="104"/>
      <c r="U98" s="15">
        <v>351088.37</v>
      </c>
      <c r="V98" s="15">
        <v>215857.15000000002</v>
      </c>
      <c r="W98" s="90">
        <f t="shared" si="46"/>
        <v>135231.21999999997</v>
      </c>
      <c r="X98" s="103">
        <f t="shared" si="47"/>
        <v>0.6264847840342558</v>
      </c>
    </row>
    <row r="99" spans="1:24" s="14" customFormat="1" ht="12.75" hidden="1" outlineLevel="2">
      <c r="A99" s="14" t="s">
        <v>664</v>
      </c>
      <c r="B99" s="14" t="s">
        <v>665</v>
      </c>
      <c r="C99" s="54" t="s">
        <v>666</v>
      </c>
      <c r="D99" s="15"/>
      <c r="E99" s="15"/>
      <c r="F99" s="15">
        <v>0</v>
      </c>
      <c r="G99" s="15">
        <v>19438.21</v>
      </c>
      <c r="H99" s="90">
        <f t="shared" si="40"/>
        <v>-19438.21</v>
      </c>
      <c r="I99" s="103" t="str">
        <f t="shared" si="41"/>
        <v>N.M.</v>
      </c>
      <c r="J99" s="104"/>
      <c r="K99" s="15">
        <v>0</v>
      </c>
      <c r="L99" s="15">
        <v>-98622.06</v>
      </c>
      <c r="M99" s="90">
        <f t="shared" si="42"/>
        <v>98622.06</v>
      </c>
      <c r="N99" s="103" t="str">
        <f t="shared" si="43"/>
        <v>N.M.</v>
      </c>
      <c r="O99" s="104"/>
      <c r="P99" s="15">
        <v>0</v>
      </c>
      <c r="Q99" s="15">
        <v>-28783.36</v>
      </c>
      <c r="R99" s="90">
        <f t="shared" si="44"/>
        <v>28783.36</v>
      </c>
      <c r="S99" s="103" t="str">
        <f t="shared" si="45"/>
        <v>N.M.</v>
      </c>
      <c r="T99" s="104"/>
      <c r="U99" s="15">
        <v>-10377.2</v>
      </c>
      <c r="V99" s="15">
        <v>-222536.95</v>
      </c>
      <c r="W99" s="90">
        <f t="shared" si="46"/>
        <v>212159.75</v>
      </c>
      <c r="X99" s="103">
        <f t="shared" si="47"/>
        <v>0.9533686428253825</v>
      </c>
    </row>
    <row r="100" spans="1:24" s="14" customFormat="1" ht="12.75" hidden="1" outlineLevel="2">
      <c r="A100" s="14" t="s">
        <v>667</v>
      </c>
      <c r="B100" s="14" t="s">
        <v>668</v>
      </c>
      <c r="C100" s="54" t="s">
        <v>669</v>
      </c>
      <c r="D100" s="15"/>
      <c r="E100" s="15"/>
      <c r="F100" s="15">
        <v>0</v>
      </c>
      <c r="G100" s="15">
        <v>0</v>
      </c>
      <c r="H100" s="90">
        <f t="shared" si="40"/>
        <v>0</v>
      </c>
      <c r="I100" s="103">
        <f t="shared" si="41"/>
        <v>0</v>
      </c>
      <c r="J100" s="104"/>
      <c r="K100" s="15">
        <v>0</v>
      </c>
      <c r="L100" s="15">
        <v>0</v>
      </c>
      <c r="M100" s="90">
        <f t="shared" si="42"/>
        <v>0</v>
      </c>
      <c r="N100" s="103">
        <f t="shared" si="43"/>
        <v>0</v>
      </c>
      <c r="O100" s="104"/>
      <c r="P100" s="15">
        <v>0</v>
      </c>
      <c r="Q100" s="15">
        <v>0</v>
      </c>
      <c r="R100" s="90">
        <f t="shared" si="44"/>
        <v>0</v>
      </c>
      <c r="S100" s="103">
        <f t="shared" si="45"/>
        <v>0</v>
      </c>
      <c r="T100" s="104"/>
      <c r="U100" s="15">
        <v>0</v>
      </c>
      <c r="V100" s="15">
        <v>-0.27</v>
      </c>
      <c r="W100" s="90">
        <f t="shared" si="46"/>
        <v>0.27</v>
      </c>
      <c r="X100" s="103" t="str">
        <f t="shared" si="47"/>
        <v>N.M.</v>
      </c>
    </row>
    <row r="101" spans="1:24" s="14" customFormat="1" ht="12.75" hidden="1" outlineLevel="2">
      <c r="A101" s="14" t="s">
        <v>670</v>
      </c>
      <c r="B101" s="14" t="s">
        <v>671</v>
      </c>
      <c r="C101" s="54" t="s">
        <v>672</v>
      </c>
      <c r="D101" s="15"/>
      <c r="E101" s="15"/>
      <c r="F101" s="15">
        <v>-0.98</v>
      </c>
      <c r="G101" s="15">
        <v>1.8800000000000001</v>
      </c>
      <c r="H101" s="90">
        <f t="shared" si="40"/>
        <v>-2.8600000000000003</v>
      </c>
      <c r="I101" s="103">
        <f t="shared" si="41"/>
        <v>-1.521276595744681</v>
      </c>
      <c r="J101" s="104"/>
      <c r="K101" s="15">
        <v>9.88</v>
      </c>
      <c r="L101" s="15">
        <v>15.17</v>
      </c>
      <c r="M101" s="90">
        <f t="shared" si="42"/>
        <v>-5.289999999999999</v>
      </c>
      <c r="N101" s="103">
        <f t="shared" si="43"/>
        <v>-0.3487145682267633</v>
      </c>
      <c r="O101" s="104"/>
      <c r="P101" s="15">
        <v>1.28</v>
      </c>
      <c r="Q101" s="15">
        <v>7.9</v>
      </c>
      <c r="R101" s="90">
        <f t="shared" si="44"/>
        <v>-6.62</v>
      </c>
      <c r="S101" s="103">
        <f t="shared" si="45"/>
        <v>-0.8379746835443038</v>
      </c>
      <c r="T101" s="104"/>
      <c r="U101" s="15">
        <v>7.030000000000001</v>
      </c>
      <c r="V101" s="15">
        <v>-17.61</v>
      </c>
      <c r="W101" s="90">
        <f t="shared" si="46"/>
        <v>24.64</v>
      </c>
      <c r="X101" s="103">
        <f t="shared" si="47"/>
        <v>1.3992049971607041</v>
      </c>
    </row>
    <row r="102" spans="1:24" s="14" customFormat="1" ht="12.75" hidden="1" outlineLevel="2">
      <c r="A102" s="14" t="s">
        <v>673</v>
      </c>
      <c r="B102" s="14" t="s">
        <v>674</v>
      </c>
      <c r="C102" s="54" t="s">
        <v>675</v>
      </c>
      <c r="D102" s="15"/>
      <c r="E102" s="15"/>
      <c r="F102" s="15">
        <v>-49991.49</v>
      </c>
      <c r="G102" s="15">
        <v>79284.45</v>
      </c>
      <c r="H102" s="90">
        <f t="shared" si="40"/>
        <v>-129275.94</v>
      </c>
      <c r="I102" s="103">
        <f t="shared" si="41"/>
        <v>-1.6305333517480414</v>
      </c>
      <c r="J102" s="104"/>
      <c r="K102" s="15">
        <v>6715.54</v>
      </c>
      <c r="L102" s="15">
        <v>1319800.98</v>
      </c>
      <c r="M102" s="90">
        <f t="shared" si="42"/>
        <v>-1313085.44</v>
      </c>
      <c r="N102" s="103">
        <f t="shared" si="43"/>
        <v>-0.9949117025204816</v>
      </c>
      <c r="O102" s="104"/>
      <c r="P102" s="15">
        <v>-37364.51</v>
      </c>
      <c r="Q102" s="15">
        <v>385299.35000000003</v>
      </c>
      <c r="R102" s="90">
        <f t="shared" si="44"/>
        <v>-422663.86000000004</v>
      </c>
      <c r="S102" s="103">
        <f t="shared" si="45"/>
        <v>-1.0969752739006697</v>
      </c>
      <c r="T102" s="104"/>
      <c r="U102" s="15">
        <v>750897.75</v>
      </c>
      <c r="V102" s="15">
        <v>1590861.13</v>
      </c>
      <c r="W102" s="90">
        <f t="shared" si="46"/>
        <v>-839963.3799999999</v>
      </c>
      <c r="X102" s="103">
        <f t="shared" si="47"/>
        <v>-0.5279928990407855</v>
      </c>
    </row>
    <row r="103" spans="1:24" s="14" customFormat="1" ht="12.75" hidden="1" outlineLevel="2">
      <c r="A103" s="14" t="s">
        <v>676</v>
      </c>
      <c r="B103" s="14" t="s">
        <v>677</v>
      </c>
      <c r="C103" s="54" t="s">
        <v>678</v>
      </c>
      <c r="D103" s="15"/>
      <c r="E103" s="15"/>
      <c r="F103" s="15">
        <v>-24.2</v>
      </c>
      <c r="G103" s="15">
        <v>-66.23</v>
      </c>
      <c r="H103" s="90">
        <f t="shared" si="40"/>
        <v>42.03</v>
      </c>
      <c r="I103" s="103">
        <f t="shared" si="41"/>
        <v>0.634606673712819</v>
      </c>
      <c r="J103" s="104"/>
      <c r="K103" s="15">
        <v>-3494.82</v>
      </c>
      <c r="L103" s="15">
        <v>-1606.81</v>
      </c>
      <c r="M103" s="90">
        <f t="shared" si="42"/>
        <v>-1888.0100000000002</v>
      </c>
      <c r="N103" s="103">
        <f t="shared" si="43"/>
        <v>-1.175005134396724</v>
      </c>
      <c r="O103" s="104"/>
      <c r="P103" s="15">
        <v>-841.1800000000001</v>
      </c>
      <c r="Q103" s="15">
        <v>-432.06</v>
      </c>
      <c r="R103" s="90">
        <f t="shared" si="44"/>
        <v>-409.12000000000006</v>
      </c>
      <c r="S103" s="103">
        <f t="shared" si="45"/>
        <v>-0.9469055223811509</v>
      </c>
      <c r="T103" s="104"/>
      <c r="U103" s="15">
        <v>-5250.31</v>
      </c>
      <c r="V103" s="15">
        <v>-2277.3</v>
      </c>
      <c r="W103" s="90">
        <f t="shared" si="46"/>
        <v>-2973.01</v>
      </c>
      <c r="X103" s="103">
        <f t="shared" si="47"/>
        <v>-1.3054977385500373</v>
      </c>
    </row>
    <row r="104" spans="1:24" s="14" customFormat="1" ht="12.75" hidden="1" outlineLevel="2">
      <c r="A104" s="14" t="s">
        <v>679</v>
      </c>
      <c r="B104" s="14" t="s">
        <v>680</v>
      </c>
      <c r="C104" s="54" t="s">
        <v>681</v>
      </c>
      <c r="D104" s="15"/>
      <c r="E104" s="15"/>
      <c r="F104" s="15">
        <v>0</v>
      </c>
      <c r="G104" s="15">
        <v>-19438.21</v>
      </c>
      <c r="H104" s="90">
        <f t="shared" si="40"/>
        <v>19438.21</v>
      </c>
      <c r="I104" s="103" t="str">
        <f t="shared" si="41"/>
        <v>N.M.</v>
      </c>
      <c r="J104" s="104"/>
      <c r="K104" s="15">
        <v>0</v>
      </c>
      <c r="L104" s="15">
        <v>98622.06</v>
      </c>
      <c r="M104" s="90">
        <f t="shared" si="42"/>
        <v>-98622.06</v>
      </c>
      <c r="N104" s="103" t="str">
        <f t="shared" si="43"/>
        <v>N.M.</v>
      </c>
      <c r="O104" s="104"/>
      <c r="P104" s="15">
        <v>0</v>
      </c>
      <c r="Q104" s="15">
        <v>28783.36</v>
      </c>
      <c r="R104" s="90">
        <f t="shared" si="44"/>
        <v>-28783.36</v>
      </c>
      <c r="S104" s="103" t="str">
        <f t="shared" si="45"/>
        <v>N.M.</v>
      </c>
      <c r="T104" s="104"/>
      <c r="U104" s="15">
        <v>10377.2</v>
      </c>
      <c r="V104" s="15">
        <v>222536.95</v>
      </c>
      <c r="W104" s="90">
        <f t="shared" si="46"/>
        <v>-212159.75</v>
      </c>
      <c r="X104" s="103">
        <f t="shared" si="47"/>
        <v>-0.9533686428253825</v>
      </c>
    </row>
    <row r="105" spans="1:24" s="14" customFormat="1" ht="12.75" hidden="1" outlineLevel="2">
      <c r="A105" s="14" t="s">
        <v>682</v>
      </c>
      <c r="B105" s="14" t="s">
        <v>683</v>
      </c>
      <c r="C105" s="54" t="s">
        <v>684</v>
      </c>
      <c r="D105" s="15"/>
      <c r="E105" s="15"/>
      <c r="F105" s="15">
        <v>0</v>
      </c>
      <c r="G105" s="15">
        <v>-63646.53</v>
      </c>
      <c r="H105" s="90">
        <f t="shared" si="40"/>
        <v>63646.53</v>
      </c>
      <c r="I105" s="103" t="str">
        <f t="shared" si="41"/>
        <v>N.M.</v>
      </c>
      <c r="J105" s="104"/>
      <c r="K105" s="15">
        <v>0</v>
      </c>
      <c r="L105" s="15">
        <v>-636649.6900000001</v>
      </c>
      <c r="M105" s="90">
        <f t="shared" si="42"/>
        <v>636649.6900000001</v>
      </c>
      <c r="N105" s="103" t="str">
        <f t="shared" si="43"/>
        <v>N.M.</v>
      </c>
      <c r="O105" s="104"/>
      <c r="P105" s="15">
        <v>0</v>
      </c>
      <c r="Q105" s="15">
        <v>-211894.92</v>
      </c>
      <c r="R105" s="90">
        <f t="shared" si="44"/>
        <v>211894.92</v>
      </c>
      <c r="S105" s="103" t="str">
        <f t="shared" si="45"/>
        <v>N.M.</v>
      </c>
      <c r="T105" s="104"/>
      <c r="U105" s="15">
        <v>-309120.99</v>
      </c>
      <c r="V105" s="15">
        <v>-721376.89</v>
      </c>
      <c r="W105" s="90">
        <f t="shared" si="46"/>
        <v>412255.9</v>
      </c>
      <c r="X105" s="103">
        <f t="shared" si="47"/>
        <v>0.5714847615925152</v>
      </c>
    </row>
    <row r="106" spans="1:24" s="14" customFormat="1" ht="12.75" hidden="1" outlineLevel="2">
      <c r="A106" s="14" t="s">
        <v>685</v>
      </c>
      <c r="B106" s="14" t="s">
        <v>686</v>
      </c>
      <c r="C106" s="54" t="s">
        <v>687</v>
      </c>
      <c r="D106" s="15"/>
      <c r="E106" s="15"/>
      <c r="F106" s="15">
        <v>593.84</v>
      </c>
      <c r="G106" s="15">
        <v>1328.6200000000001</v>
      </c>
      <c r="H106" s="90">
        <f t="shared" si="40"/>
        <v>-734.7800000000001</v>
      </c>
      <c r="I106" s="103">
        <f t="shared" si="41"/>
        <v>-0.5530399963872289</v>
      </c>
      <c r="J106" s="104"/>
      <c r="K106" s="15">
        <v>4172.02</v>
      </c>
      <c r="L106" s="15">
        <v>9818.880000000001</v>
      </c>
      <c r="M106" s="90">
        <f t="shared" si="42"/>
        <v>-5646.860000000001</v>
      </c>
      <c r="N106" s="103">
        <f t="shared" si="43"/>
        <v>-0.5751022519880068</v>
      </c>
      <c r="O106" s="104"/>
      <c r="P106" s="15">
        <v>1911.38</v>
      </c>
      <c r="Q106" s="15">
        <v>3914.8</v>
      </c>
      <c r="R106" s="90">
        <f t="shared" si="44"/>
        <v>-2003.42</v>
      </c>
      <c r="S106" s="103">
        <f t="shared" si="45"/>
        <v>-0.5117553898027997</v>
      </c>
      <c r="T106" s="104"/>
      <c r="U106" s="15">
        <v>7998.34</v>
      </c>
      <c r="V106" s="15">
        <v>15221.800000000001</v>
      </c>
      <c r="W106" s="90">
        <f t="shared" si="46"/>
        <v>-7223.460000000001</v>
      </c>
      <c r="X106" s="103">
        <f t="shared" si="47"/>
        <v>-0.47454703123152325</v>
      </c>
    </row>
    <row r="107" spans="1:24" s="14" customFormat="1" ht="12.75" hidden="1" outlineLevel="2">
      <c r="A107" s="14" t="s">
        <v>688</v>
      </c>
      <c r="B107" s="14" t="s">
        <v>689</v>
      </c>
      <c r="C107" s="54" t="s">
        <v>690</v>
      </c>
      <c r="D107" s="15"/>
      <c r="E107" s="15"/>
      <c r="F107" s="15">
        <v>6776.52</v>
      </c>
      <c r="G107" s="15">
        <v>6465.81</v>
      </c>
      <c r="H107" s="90">
        <f t="shared" si="40"/>
        <v>310.71000000000004</v>
      </c>
      <c r="I107" s="103">
        <f t="shared" si="41"/>
        <v>0.04805430410111031</v>
      </c>
      <c r="J107" s="104"/>
      <c r="K107" s="15">
        <v>53897.58</v>
      </c>
      <c r="L107" s="15">
        <v>50866.39</v>
      </c>
      <c r="M107" s="90">
        <f t="shared" si="42"/>
        <v>3031.1900000000023</v>
      </c>
      <c r="N107" s="103">
        <f t="shared" si="43"/>
        <v>0.0595912153388515</v>
      </c>
      <c r="O107" s="104"/>
      <c r="P107" s="15">
        <v>20423.43</v>
      </c>
      <c r="Q107" s="15">
        <v>19471.55</v>
      </c>
      <c r="R107" s="90">
        <f t="shared" si="44"/>
        <v>951.880000000001</v>
      </c>
      <c r="S107" s="103">
        <f t="shared" si="45"/>
        <v>0.04888568193081707</v>
      </c>
      <c r="T107" s="104"/>
      <c r="U107" s="15">
        <v>79898.59</v>
      </c>
      <c r="V107" s="15">
        <v>76788.98</v>
      </c>
      <c r="W107" s="90">
        <f t="shared" si="46"/>
        <v>3109.6100000000006</v>
      </c>
      <c r="X107" s="103">
        <f t="shared" si="47"/>
        <v>0.04049552422756496</v>
      </c>
    </row>
    <row r="108" spans="1:24" s="14" customFormat="1" ht="12.75" hidden="1" outlineLevel="2">
      <c r="A108" s="14" t="s">
        <v>691</v>
      </c>
      <c r="B108" s="14" t="s">
        <v>692</v>
      </c>
      <c r="C108" s="54" t="s">
        <v>693</v>
      </c>
      <c r="D108" s="15"/>
      <c r="E108" s="15"/>
      <c r="F108" s="15">
        <v>0</v>
      </c>
      <c r="G108" s="15">
        <v>0</v>
      </c>
      <c r="H108" s="90">
        <f t="shared" si="40"/>
        <v>0</v>
      </c>
      <c r="I108" s="103">
        <f t="shared" si="41"/>
        <v>0</v>
      </c>
      <c r="J108" s="104"/>
      <c r="K108" s="15">
        <v>0</v>
      </c>
      <c r="L108" s="15">
        <v>0</v>
      </c>
      <c r="M108" s="90">
        <f t="shared" si="42"/>
        <v>0</v>
      </c>
      <c r="N108" s="103">
        <f t="shared" si="43"/>
        <v>0</v>
      </c>
      <c r="O108" s="104"/>
      <c r="P108" s="15">
        <v>0</v>
      </c>
      <c r="Q108" s="15">
        <v>0</v>
      </c>
      <c r="R108" s="90">
        <f t="shared" si="44"/>
        <v>0</v>
      </c>
      <c r="S108" s="103">
        <f t="shared" si="45"/>
        <v>0</v>
      </c>
      <c r="T108" s="104"/>
      <c r="U108" s="15">
        <v>176533.95</v>
      </c>
      <c r="V108" s="15">
        <v>0</v>
      </c>
      <c r="W108" s="90">
        <f t="shared" si="46"/>
        <v>176533.95</v>
      </c>
      <c r="X108" s="103" t="str">
        <f t="shared" si="47"/>
        <v>N.M.</v>
      </c>
    </row>
    <row r="109" spans="1:24" s="14" customFormat="1" ht="12.75" hidden="1" outlineLevel="2">
      <c r="A109" s="14" t="s">
        <v>694</v>
      </c>
      <c r="B109" s="14" t="s">
        <v>695</v>
      </c>
      <c r="C109" s="54" t="s">
        <v>696</v>
      </c>
      <c r="D109" s="15"/>
      <c r="E109" s="15"/>
      <c r="F109" s="15">
        <v>65213.22</v>
      </c>
      <c r="G109" s="15">
        <v>148398.89</v>
      </c>
      <c r="H109" s="90">
        <f t="shared" si="40"/>
        <v>-83185.67000000001</v>
      </c>
      <c r="I109" s="103">
        <f t="shared" si="41"/>
        <v>-0.560554529754232</v>
      </c>
      <c r="J109" s="104"/>
      <c r="K109" s="15">
        <v>519879.02</v>
      </c>
      <c r="L109" s="15">
        <v>713755.86</v>
      </c>
      <c r="M109" s="90">
        <f t="shared" si="42"/>
        <v>-193876.83999999997</v>
      </c>
      <c r="N109" s="103">
        <f t="shared" si="43"/>
        <v>-0.2716290693571328</v>
      </c>
      <c r="O109" s="104"/>
      <c r="P109" s="15">
        <v>190485.57</v>
      </c>
      <c r="Q109" s="15">
        <v>321708.60000000003</v>
      </c>
      <c r="R109" s="90">
        <f t="shared" si="44"/>
        <v>-131223.03000000003</v>
      </c>
      <c r="S109" s="103">
        <f t="shared" si="45"/>
        <v>-0.40789406935344596</v>
      </c>
      <c r="T109" s="104"/>
      <c r="U109" s="15">
        <v>704290.87</v>
      </c>
      <c r="V109" s="15">
        <v>955386.12</v>
      </c>
      <c r="W109" s="90">
        <f t="shared" si="46"/>
        <v>-251095.25</v>
      </c>
      <c r="X109" s="103">
        <f t="shared" si="47"/>
        <v>-0.2628207012260132</v>
      </c>
    </row>
    <row r="110" spans="1:24" s="14" customFormat="1" ht="12.75" hidden="1" outlineLevel="2">
      <c r="A110" s="14" t="s">
        <v>697</v>
      </c>
      <c r="B110" s="14" t="s">
        <v>698</v>
      </c>
      <c r="C110" s="54" t="s">
        <v>699</v>
      </c>
      <c r="D110" s="15"/>
      <c r="E110" s="15"/>
      <c r="F110" s="15">
        <v>31520.52</v>
      </c>
      <c r="G110" s="15">
        <v>18186.57</v>
      </c>
      <c r="H110" s="90">
        <f t="shared" si="40"/>
        <v>13333.95</v>
      </c>
      <c r="I110" s="103">
        <f t="shared" si="41"/>
        <v>0.7331756345479109</v>
      </c>
      <c r="J110" s="104"/>
      <c r="K110" s="15">
        <v>160503.12</v>
      </c>
      <c r="L110" s="15">
        <v>121762.07</v>
      </c>
      <c r="M110" s="90">
        <f t="shared" si="42"/>
        <v>38741.04999999999</v>
      </c>
      <c r="N110" s="103">
        <f t="shared" si="43"/>
        <v>0.318170100097674</v>
      </c>
      <c r="O110" s="104"/>
      <c r="P110" s="15">
        <v>71581.92</v>
      </c>
      <c r="Q110" s="15">
        <v>55532.67</v>
      </c>
      <c r="R110" s="90">
        <f t="shared" si="44"/>
        <v>16049.25</v>
      </c>
      <c r="S110" s="103">
        <f t="shared" si="45"/>
        <v>0.2890055529474812</v>
      </c>
      <c r="T110" s="104"/>
      <c r="U110" s="15">
        <v>228809.97999999998</v>
      </c>
      <c r="V110" s="15">
        <v>171592.7</v>
      </c>
      <c r="W110" s="90">
        <f t="shared" si="46"/>
        <v>57217.27999999997</v>
      </c>
      <c r="X110" s="103">
        <f t="shared" si="47"/>
        <v>0.33344821778548833</v>
      </c>
    </row>
    <row r="111" spans="1:24" s="14" customFormat="1" ht="12.75" hidden="1" outlineLevel="2">
      <c r="A111" s="14" t="s">
        <v>700</v>
      </c>
      <c r="B111" s="14" t="s">
        <v>701</v>
      </c>
      <c r="C111" s="54" t="s">
        <v>702</v>
      </c>
      <c r="D111" s="15"/>
      <c r="E111" s="15"/>
      <c r="F111" s="15">
        <v>563400.3200000001</v>
      </c>
      <c r="G111" s="15">
        <v>347781.92</v>
      </c>
      <c r="H111" s="90">
        <f t="shared" si="40"/>
        <v>215618.40000000008</v>
      </c>
      <c r="I111" s="103">
        <f t="shared" si="41"/>
        <v>0.6199816252667767</v>
      </c>
      <c r="J111" s="104"/>
      <c r="K111" s="15">
        <v>3832380.18</v>
      </c>
      <c r="L111" s="15">
        <v>2623560.975</v>
      </c>
      <c r="M111" s="90">
        <f t="shared" si="42"/>
        <v>1208819.205</v>
      </c>
      <c r="N111" s="103">
        <f t="shared" si="43"/>
        <v>0.4607551402536013</v>
      </c>
      <c r="O111" s="104"/>
      <c r="P111" s="15">
        <v>1584504.01</v>
      </c>
      <c r="Q111" s="15">
        <v>913566.88</v>
      </c>
      <c r="R111" s="90">
        <f t="shared" si="44"/>
        <v>670937.13</v>
      </c>
      <c r="S111" s="103">
        <f t="shared" si="45"/>
        <v>0.7344149012932693</v>
      </c>
      <c r="T111" s="104"/>
      <c r="U111" s="15">
        <v>5345174.07</v>
      </c>
      <c r="V111" s="15">
        <v>4022884.165</v>
      </c>
      <c r="W111" s="90">
        <f t="shared" si="46"/>
        <v>1322289.9050000003</v>
      </c>
      <c r="X111" s="103">
        <f t="shared" si="47"/>
        <v>0.32869201566980744</v>
      </c>
    </row>
    <row r="112" spans="1:24" s="14" customFormat="1" ht="12.75" hidden="1" outlineLevel="2">
      <c r="A112" s="14" t="s">
        <v>703</v>
      </c>
      <c r="B112" s="14" t="s">
        <v>704</v>
      </c>
      <c r="C112" s="54" t="s">
        <v>705</v>
      </c>
      <c r="D112" s="15"/>
      <c r="E112" s="15"/>
      <c r="F112" s="15">
        <v>5760</v>
      </c>
      <c r="G112" s="15">
        <v>4596</v>
      </c>
      <c r="H112" s="90">
        <f t="shared" si="40"/>
        <v>1164</v>
      </c>
      <c r="I112" s="103">
        <f t="shared" si="41"/>
        <v>0.25326370757180156</v>
      </c>
      <c r="J112" s="104"/>
      <c r="K112" s="15">
        <v>45324</v>
      </c>
      <c r="L112" s="15">
        <v>43236</v>
      </c>
      <c r="M112" s="90">
        <f t="shared" si="42"/>
        <v>2088</v>
      </c>
      <c r="N112" s="103">
        <f t="shared" si="43"/>
        <v>0.04829308909242298</v>
      </c>
      <c r="O112" s="104"/>
      <c r="P112" s="15">
        <v>16200</v>
      </c>
      <c r="Q112" s="15">
        <v>13680</v>
      </c>
      <c r="R112" s="90">
        <f t="shared" si="44"/>
        <v>2520</v>
      </c>
      <c r="S112" s="103">
        <f t="shared" si="45"/>
        <v>0.18421052631578946</v>
      </c>
      <c r="T112" s="104"/>
      <c r="U112" s="15">
        <v>66624</v>
      </c>
      <c r="V112" s="15">
        <v>61308</v>
      </c>
      <c r="W112" s="90">
        <f t="shared" si="46"/>
        <v>5316</v>
      </c>
      <c r="X112" s="103">
        <f t="shared" si="47"/>
        <v>0.08670972793110197</v>
      </c>
    </row>
    <row r="113" spans="1:24" s="14" customFormat="1" ht="12.75" hidden="1" outlineLevel="2">
      <c r="A113" s="14" t="s">
        <v>706</v>
      </c>
      <c r="B113" s="14" t="s">
        <v>707</v>
      </c>
      <c r="C113" s="54" t="s">
        <v>708</v>
      </c>
      <c r="D113" s="15"/>
      <c r="E113" s="15"/>
      <c r="F113" s="15">
        <v>2677.86</v>
      </c>
      <c r="G113" s="15">
        <v>0</v>
      </c>
      <c r="H113" s="90">
        <f t="shared" si="40"/>
        <v>2677.86</v>
      </c>
      <c r="I113" s="103" t="str">
        <f t="shared" si="41"/>
        <v>N.M.</v>
      </c>
      <c r="J113" s="104"/>
      <c r="K113" s="15">
        <v>5870.1</v>
      </c>
      <c r="L113" s="15">
        <v>0</v>
      </c>
      <c r="M113" s="90">
        <f t="shared" si="42"/>
        <v>5870.1</v>
      </c>
      <c r="N113" s="103" t="str">
        <f t="shared" si="43"/>
        <v>N.M.</v>
      </c>
      <c r="O113" s="104"/>
      <c r="P113" s="15">
        <v>4901.400000000001</v>
      </c>
      <c r="Q113" s="15">
        <v>0</v>
      </c>
      <c r="R113" s="90">
        <f t="shared" si="44"/>
        <v>4901.400000000001</v>
      </c>
      <c r="S113" s="103" t="str">
        <f t="shared" si="45"/>
        <v>N.M.</v>
      </c>
      <c r="T113" s="104"/>
      <c r="U113" s="15">
        <v>6271.26</v>
      </c>
      <c r="V113" s="15">
        <v>0</v>
      </c>
      <c r="W113" s="90">
        <f t="shared" si="46"/>
        <v>6271.26</v>
      </c>
      <c r="X113" s="103" t="str">
        <f t="shared" si="47"/>
        <v>N.M.</v>
      </c>
    </row>
    <row r="114" spans="1:24" s="14" customFormat="1" ht="12.75" hidden="1" outlineLevel="2">
      <c r="A114" s="14" t="s">
        <v>709</v>
      </c>
      <c r="B114" s="14" t="s">
        <v>710</v>
      </c>
      <c r="C114" s="54" t="s">
        <v>711</v>
      </c>
      <c r="D114" s="15"/>
      <c r="E114" s="15"/>
      <c r="F114" s="15">
        <v>210111.66</v>
      </c>
      <c r="G114" s="15">
        <v>0</v>
      </c>
      <c r="H114" s="90">
        <f t="shared" si="40"/>
        <v>210111.66</v>
      </c>
      <c r="I114" s="103" t="str">
        <f t="shared" si="41"/>
        <v>N.M.</v>
      </c>
      <c r="J114" s="104"/>
      <c r="K114" s="15">
        <v>1504924.71</v>
      </c>
      <c r="L114" s="15">
        <v>0</v>
      </c>
      <c r="M114" s="90">
        <f t="shared" si="42"/>
        <v>1504924.71</v>
      </c>
      <c r="N114" s="103" t="str">
        <f t="shared" si="43"/>
        <v>N.M.</v>
      </c>
      <c r="O114" s="104"/>
      <c r="P114" s="15">
        <v>600071.36</v>
      </c>
      <c r="Q114" s="15">
        <v>0</v>
      </c>
      <c r="R114" s="90">
        <f t="shared" si="44"/>
        <v>600071.36</v>
      </c>
      <c r="S114" s="103" t="str">
        <f t="shared" si="45"/>
        <v>N.M.</v>
      </c>
      <c r="T114" s="104"/>
      <c r="U114" s="15">
        <v>1729333.18</v>
      </c>
      <c r="V114" s="15">
        <v>0</v>
      </c>
      <c r="W114" s="90">
        <f t="shared" si="46"/>
        <v>1729333.18</v>
      </c>
      <c r="X114" s="103" t="str">
        <f t="shared" si="47"/>
        <v>N.M.</v>
      </c>
    </row>
    <row r="115" spans="1:24" s="14" customFormat="1" ht="12.75" hidden="1" outlineLevel="2">
      <c r="A115" s="14" t="s">
        <v>712</v>
      </c>
      <c r="B115" s="14" t="s">
        <v>713</v>
      </c>
      <c r="C115" s="54" t="s">
        <v>714</v>
      </c>
      <c r="D115" s="15"/>
      <c r="E115" s="15"/>
      <c r="F115" s="15">
        <v>7504.53</v>
      </c>
      <c r="G115" s="15">
        <v>0</v>
      </c>
      <c r="H115" s="90">
        <f t="shared" si="40"/>
        <v>7504.53</v>
      </c>
      <c r="I115" s="103" t="str">
        <f t="shared" si="41"/>
        <v>N.M.</v>
      </c>
      <c r="J115" s="104"/>
      <c r="K115" s="15">
        <v>31908.83</v>
      </c>
      <c r="L115" s="15">
        <v>0</v>
      </c>
      <c r="M115" s="90">
        <f t="shared" si="42"/>
        <v>31908.83</v>
      </c>
      <c r="N115" s="103" t="str">
        <f t="shared" si="43"/>
        <v>N.M.</v>
      </c>
      <c r="O115" s="104"/>
      <c r="P115" s="15">
        <v>15003.11</v>
      </c>
      <c r="Q115" s="15">
        <v>0</v>
      </c>
      <c r="R115" s="90">
        <f t="shared" si="44"/>
        <v>15003.11</v>
      </c>
      <c r="S115" s="103" t="str">
        <f t="shared" si="45"/>
        <v>N.M.</v>
      </c>
      <c r="T115" s="104"/>
      <c r="U115" s="15">
        <v>38908.01</v>
      </c>
      <c r="V115" s="15">
        <v>0</v>
      </c>
      <c r="W115" s="90">
        <f t="shared" si="46"/>
        <v>38908.01</v>
      </c>
      <c r="X115" s="103" t="str">
        <f t="shared" si="47"/>
        <v>N.M.</v>
      </c>
    </row>
    <row r="116" spans="1:24" s="14" customFormat="1" ht="12.75" hidden="1" outlineLevel="2">
      <c r="A116" s="14" t="s">
        <v>715</v>
      </c>
      <c r="B116" s="14" t="s">
        <v>716</v>
      </c>
      <c r="C116" s="54" t="s">
        <v>717</v>
      </c>
      <c r="D116" s="15"/>
      <c r="E116" s="15"/>
      <c r="F116" s="15">
        <v>12035.86</v>
      </c>
      <c r="G116" s="15">
        <v>0</v>
      </c>
      <c r="H116" s="90">
        <f t="shared" si="40"/>
        <v>12035.86</v>
      </c>
      <c r="I116" s="103" t="str">
        <f t="shared" si="41"/>
        <v>N.M.</v>
      </c>
      <c r="J116" s="104"/>
      <c r="K116" s="15">
        <v>96509.40000000001</v>
      </c>
      <c r="L116" s="15">
        <v>0</v>
      </c>
      <c r="M116" s="90">
        <f t="shared" si="42"/>
        <v>96509.40000000001</v>
      </c>
      <c r="N116" s="103" t="str">
        <f t="shared" si="43"/>
        <v>N.M.</v>
      </c>
      <c r="O116" s="104"/>
      <c r="P116" s="15">
        <v>36253.23</v>
      </c>
      <c r="Q116" s="15">
        <v>0</v>
      </c>
      <c r="R116" s="90">
        <f t="shared" si="44"/>
        <v>36253.23</v>
      </c>
      <c r="S116" s="103" t="str">
        <f t="shared" si="45"/>
        <v>N.M.</v>
      </c>
      <c r="T116" s="104"/>
      <c r="U116" s="15">
        <v>122145.87000000001</v>
      </c>
      <c r="V116" s="15">
        <v>0</v>
      </c>
      <c r="W116" s="90">
        <f t="shared" si="46"/>
        <v>122145.87000000001</v>
      </c>
      <c r="X116" s="103" t="str">
        <f t="shared" si="47"/>
        <v>N.M.</v>
      </c>
    </row>
    <row r="117" spans="1:24" s="14" customFormat="1" ht="12.75" hidden="1" outlineLevel="2">
      <c r="A117" s="14" t="s">
        <v>718</v>
      </c>
      <c r="B117" s="14" t="s">
        <v>719</v>
      </c>
      <c r="C117" s="54" t="s">
        <v>720</v>
      </c>
      <c r="D117" s="15"/>
      <c r="E117" s="15"/>
      <c r="F117" s="15">
        <v>1440.29</v>
      </c>
      <c r="G117" s="15">
        <v>0</v>
      </c>
      <c r="H117" s="90">
        <f t="shared" si="40"/>
        <v>1440.29</v>
      </c>
      <c r="I117" s="103" t="str">
        <f t="shared" si="41"/>
        <v>N.M.</v>
      </c>
      <c r="J117" s="104"/>
      <c r="K117" s="15">
        <v>12608.44</v>
      </c>
      <c r="L117" s="15">
        <v>0</v>
      </c>
      <c r="M117" s="90">
        <f t="shared" si="42"/>
        <v>12608.44</v>
      </c>
      <c r="N117" s="103" t="str">
        <f t="shared" si="43"/>
        <v>N.M.</v>
      </c>
      <c r="O117" s="104"/>
      <c r="P117" s="15">
        <v>4501.89</v>
      </c>
      <c r="Q117" s="15">
        <v>0</v>
      </c>
      <c r="R117" s="90">
        <f t="shared" si="44"/>
        <v>4501.89</v>
      </c>
      <c r="S117" s="103" t="str">
        <f t="shared" si="45"/>
        <v>N.M.</v>
      </c>
      <c r="T117" s="104"/>
      <c r="U117" s="15">
        <v>12608.44</v>
      </c>
      <c r="V117" s="15">
        <v>0</v>
      </c>
      <c r="W117" s="90">
        <f t="shared" si="46"/>
        <v>12608.44</v>
      </c>
      <c r="X117" s="103" t="str">
        <f t="shared" si="47"/>
        <v>N.M.</v>
      </c>
    </row>
    <row r="118" spans="1:24" s="14" customFormat="1" ht="12.75" hidden="1" outlineLevel="2">
      <c r="A118" s="14" t="s">
        <v>721</v>
      </c>
      <c r="B118" s="14" t="s">
        <v>722</v>
      </c>
      <c r="C118" s="54" t="s">
        <v>723</v>
      </c>
      <c r="D118" s="15"/>
      <c r="E118" s="15"/>
      <c r="F118" s="15">
        <v>-6549.24</v>
      </c>
      <c r="G118" s="15">
        <v>0</v>
      </c>
      <c r="H118" s="90">
        <f t="shared" si="40"/>
        <v>-6549.24</v>
      </c>
      <c r="I118" s="103" t="str">
        <f t="shared" si="41"/>
        <v>N.M.</v>
      </c>
      <c r="J118" s="104"/>
      <c r="K118" s="15">
        <v>65492.48</v>
      </c>
      <c r="L118" s="15">
        <v>0</v>
      </c>
      <c r="M118" s="90">
        <f t="shared" si="42"/>
        <v>65492.48</v>
      </c>
      <c r="N118" s="103" t="str">
        <f t="shared" si="43"/>
        <v>N.M.</v>
      </c>
      <c r="O118" s="104"/>
      <c r="P118" s="15">
        <v>65492.48</v>
      </c>
      <c r="Q118" s="15">
        <v>0</v>
      </c>
      <c r="R118" s="90">
        <f t="shared" si="44"/>
        <v>65492.48</v>
      </c>
      <c r="S118" s="103" t="str">
        <f t="shared" si="45"/>
        <v>N.M.</v>
      </c>
      <c r="T118" s="104"/>
      <c r="U118" s="15">
        <v>65492.48</v>
      </c>
      <c r="V118" s="15">
        <v>0</v>
      </c>
      <c r="W118" s="90">
        <f t="shared" si="46"/>
        <v>65492.48</v>
      </c>
      <c r="X118" s="103" t="str">
        <f t="shared" si="47"/>
        <v>N.M.</v>
      </c>
    </row>
    <row r="119" spans="1:24" s="14" customFormat="1" ht="12.75" hidden="1" outlineLevel="2">
      <c r="A119" s="14" t="s">
        <v>724</v>
      </c>
      <c r="B119" s="14" t="s">
        <v>725</v>
      </c>
      <c r="C119" s="54" t="s">
        <v>726</v>
      </c>
      <c r="D119" s="15"/>
      <c r="E119" s="15"/>
      <c r="F119" s="15">
        <v>-13098.5</v>
      </c>
      <c r="G119" s="15">
        <v>0</v>
      </c>
      <c r="H119" s="90">
        <f t="shared" si="40"/>
        <v>-13098.5</v>
      </c>
      <c r="I119" s="103" t="str">
        <f t="shared" si="41"/>
        <v>N.M.</v>
      </c>
      <c r="J119" s="104"/>
      <c r="K119" s="15">
        <v>130984.95</v>
      </c>
      <c r="L119" s="15">
        <v>0</v>
      </c>
      <c r="M119" s="90">
        <f t="shared" si="42"/>
        <v>130984.95</v>
      </c>
      <c r="N119" s="103" t="str">
        <f t="shared" si="43"/>
        <v>N.M.</v>
      </c>
      <c r="O119" s="104"/>
      <c r="P119" s="15">
        <v>130984.95</v>
      </c>
      <c r="Q119" s="15">
        <v>0</v>
      </c>
      <c r="R119" s="90">
        <f t="shared" si="44"/>
        <v>130984.95</v>
      </c>
      <c r="S119" s="103" t="str">
        <f t="shared" si="45"/>
        <v>N.M.</v>
      </c>
      <c r="T119" s="104"/>
      <c r="U119" s="15">
        <v>130984.95</v>
      </c>
      <c r="V119" s="15">
        <v>0</v>
      </c>
      <c r="W119" s="90">
        <f t="shared" si="46"/>
        <v>130984.95</v>
      </c>
      <c r="X119" s="103" t="str">
        <f t="shared" si="47"/>
        <v>N.M.</v>
      </c>
    </row>
    <row r="120" spans="1:24" ht="12.75" hidden="1" outlineLevel="1">
      <c r="A120" s="1" t="s">
        <v>349</v>
      </c>
      <c r="B120" s="9" t="s">
        <v>322</v>
      </c>
      <c r="C120" s="62" t="s">
        <v>327</v>
      </c>
      <c r="D120" s="28"/>
      <c r="E120" s="28"/>
      <c r="F120" s="17">
        <v>1197600.9300000004</v>
      </c>
      <c r="G120" s="17">
        <v>711860.92</v>
      </c>
      <c r="H120" s="35">
        <f>+F120-G120</f>
        <v>485740.01000000036</v>
      </c>
      <c r="I120" s="95">
        <f>IF(G120&lt;0,IF(H120=0,0,IF(OR(G120=0,F120=0),"N.M.",IF(ABS(H120/G120)&gt;=10,"N.M.",H120/(-G120)))),IF(H120=0,0,IF(OR(G120=0,F120=0),"N.M.",IF(ABS(H120/G120)&gt;=10,"N.M.",H120/G120))))</f>
        <v>0.6823524038937273</v>
      </c>
      <c r="K120" s="17">
        <v>9189192.74</v>
      </c>
      <c r="L120" s="17">
        <v>5589604.595</v>
      </c>
      <c r="M120" s="35">
        <f>+K120-L120</f>
        <v>3599588.1450000005</v>
      </c>
      <c r="N120" s="95">
        <f>IF(L120&lt;0,IF(M120=0,0,IF(OR(L120=0,K120=0),"N.M.",IF(ABS(M120/L120)&gt;=10,"N.M.",M120/(-L120)))),IF(M120=0,0,IF(OR(L120=0,K120=0),"N.M.",IF(ABS(M120/L120)&gt;=10,"N.M.",M120/L120))))</f>
        <v>0.6439790299692926</v>
      </c>
      <c r="P120" s="17">
        <v>3655091.15</v>
      </c>
      <c r="Q120" s="17">
        <v>1999171.58</v>
      </c>
      <c r="R120" s="35">
        <f>+P120-Q120</f>
        <v>1655919.5699999998</v>
      </c>
      <c r="S120" s="95">
        <f>IF(Q120&lt;0,IF(R120=0,0,IF(OR(Q120=0,P120=0),"N.M.",IF(ABS(R120/Q120)&gt;=10,"N.M.",R120/(-Q120)))),IF(R120=0,0,IF(OR(Q120=0,P120=0),"N.M.",IF(ABS(R120/Q120)&gt;=10,"N.M.",R120/Q120))))</f>
        <v>0.8283028763344064</v>
      </c>
      <c r="U120" s="17">
        <v>12879165.99</v>
      </c>
      <c r="V120" s="17">
        <v>7906341.604999999</v>
      </c>
      <c r="W120" s="35">
        <f>+U120-V120</f>
        <v>4972824.385000002</v>
      </c>
      <c r="X120" s="95">
        <f>IF(V120&lt;0,IF(W120=0,0,IF(OR(V120=0,U120=0),"N.M.",IF(ABS(W120/V120)&gt;=10,"N.M.",W120/(-V120)))),IF(W120=0,0,IF(OR(V120=0,U120=0),"N.M.",IF(ABS(W120/V120)&gt;=10,"N.M.",W120/V120))))</f>
        <v>0.6289665477969191</v>
      </c>
    </row>
    <row r="121" spans="1:24" s="14" customFormat="1" ht="12.75" hidden="1" outlineLevel="2">
      <c r="A121" s="14" t="s">
        <v>727</v>
      </c>
      <c r="B121" s="14" t="s">
        <v>728</v>
      </c>
      <c r="C121" s="54" t="s">
        <v>1437</v>
      </c>
      <c r="D121" s="15"/>
      <c r="E121" s="15"/>
      <c r="F121" s="15">
        <v>0</v>
      </c>
      <c r="G121" s="15">
        <v>0</v>
      </c>
      <c r="H121" s="90">
        <f aca="true" t="shared" si="48" ref="H121:H130">+F121-G121</f>
        <v>0</v>
      </c>
      <c r="I121" s="103">
        <f aca="true" t="shared" si="49" ref="I121:I130">IF(G121&lt;0,IF(H121=0,0,IF(OR(G121=0,F121=0),"N.M.",IF(ABS(H121/G121)&gt;=10,"N.M.",H121/(-G121)))),IF(H121=0,0,IF(OR(G121=0,F121=0),"N.M.",IF(ABS(H121/G121)&gt;=10,"N.M.",H121/G121))))</f>
        <v>0</v>
      </c>
      <c r="J121" s="104"/>
      <c r="K121" s="15">
        <v>0</v>
      </c>
      <c r="L121" s="15">
        <v>0</v>
      </c>
      <c r="M121" s="90">
        <f aca="true" t="shared" si="50" ref="M121:M130">+K121-L121</f>
        <v>0</v>
      </c>
      <c r="N121" s="103">
        <f aca="true" t="shared" si="51" ref="N121:N130">IF(L121&lt;0,IF(M121=0,0,IF(OR(L121=0,K121=0),"N.M.",IF(ABS(M121/L121)&gt;=10,"N.M.",M121/(-L121)))),IF(M121=0,0,IF(OR(L121=0,K121=0),"N.M.",IF(ABS(M121/L121)&gt;=10,"N.M.",M121/L121))))</f>
        <v>0</v>
      </c>
      <c r="O121" s="104"/>
      <c r="P121" s="15">
        <v>0</v>
      </c>
      <c r="Q121" s="15">
        <v>0</v>
      </c>
      <c r="R121" s="90">
        <f aca="true" t="shared" si="52" ref="R121:R130">+P121-Q121</f>
        <v>0</v>
      </c>
      <c r="S121" s="103">
        <f aca="true" t="shared" si="53" ref="S121:S130">IF(Q121&lt;0,IF(R121=0,0,IF(OR(Q121=0,P121=0),"N.M.",IF(ABS(R121/Q121)&gt;=10,"N.M.",R121/(-Q121)))),IF(R121=0,0,IF(OR(Q121=0,P121=0),"N.M.",IF(ABS(R121/Q121)&gt;=10,"N.M.",R121/Q121))))</f>
        <v>0</v>
      </c>
      <c r="T121" s="104"/>
      <c r="U121" s="15">
        <v>61832.380000000005</v>
      </c>
      <c r="V121" s="15">
        <v>0</v>
      </c>
      <c r="W121" s="90">
        <f aca="true" t="shared" si="54" ref="W121:W130">+U121-V121</f>
        <v>61832.380000000005</v>
      </c>
      <c r="X121" s="103" t="str">
        <f aca="true" t="shared" si="55" ref="X121:X130">IF(V121&lt;0,IF(W121=0,0,IF(OR(V121=0,U121=0),"N.M.",IF(ABS(W121/V121)&gt;=10,"N.M.",W121/(-V121)))),IF(W121=0,0,IF(OR(V121=0,U121=0),"N.M.",IF(ABS(W121/V121)&gt;=10,"N.M.",W121/V121))))</f>
        <v>N.M.</v>
      </c>
    </row>
    <row r="122" spans="1:24" s="14" customFormat="1" ht="12.75" hidden="1" outlineLevel="2">
      <c r="A122" s="14" t="s">
        <v>729</v>
      </c>
      <c r="B122" s="14" t="s">
        <v>730</v>
      </c>
      <c r="C122" s="54" t="s">
        <v>1438</v>
      </c>
      <c r="D122" s="15"/>
      <c r="E122" s="15"/>
      <c r="F122" s="15">
        <v>0</v>
      </c>
      <c r="G122" s="15">
        <v>0</v>
      </c>
      <c r="H122" s="90">
        <f t="shared" si="48"/>
        <v>0</v>
      </c>
      <c r="I122" s="103">
        <f t="shared" si="49"/>
        <v>0</v>
      </c>
      <c r="J122" s="104"/>
      <c r="K122" s="15">
        <v>0</v>
      </c>
      <c r="L122" s="15">
        <v>0</v>
      </c>
      <c r="M122" s="90">
        <f t="shared" si="50"/>
        <v>0</v>
      </c>
      <c r="N122" s="103">
        <f t="shared" si="51"/>
        <v>0</v>
      </c>
      <c r="O122" s="104"/>
      <c r="P122" s="15">
        <v>0</v>
      </c>
      <c r="Q122" s="15">
        <v>0</v>
      </c>
      <c r="R122" s="90">
        <f t="shared" si="52"/>
        <v>0</v>
      </c>
      <c r="S122" s="103">
        <f t="shared" si="53"/>
        <v>0</v>
      </c>
      <c r="T122" s="104"/>
      <c r="U122" s="15">
        <v>1979.42</v>
      </c>
      <c r="V122" s="15">
        <v>0</v>
      </c>
      <c r="W122" s="90">
        <f t="shared" si="54"/>
        <v>1979.42</v>
      </c>
      <c r="X122" s="103" t="str">
        <f t="shared" si="55"/>
        <v>N.M.</v>
      </c>
    </row>
    <row r="123" spans="1:24" s="14" customFormat="1" ht="12.75" hidden="1" outlineLevel="2">
      <c r="A123" s="14" t="s">
        <v>731</v>
      </c>
      <c r="B123" s="14" t="s">
        <v>732</v>
      </c>
      <c r="C123" s="54" t="s">
        <v>1439</v>
      </c>
      <c r="D123" s="15"/>
      <c r="E123" s="15"/>
      <c r="F123" s="15">
        <v>3586609.8200000003</v>
      </c>
      <c r="G123" s="15">
        <v>0</v>
      </c>
      <c r="H123" s="90">
        <f t="shared" si="48"/>
        <v>3586609.8200000003</v>
      </c>
      <c r="I123" s="103" t="str">
        <f t="shared" si="49"/>
        <v>N.M.</v>
      </c>
      <c r="J123" s="104"/>
      <c r="K123" s="15">
        <v>26193163.28</v>
      </c>
      <c r="L123" s="15">
        <v>0</v>
      </c>
      <c r="M123" s="90">
        <f t="shared" si="50"/>
        <v>26193163.28</v>
      </c>
      <c r="N123" s="103" t="str">
        <f t="shared" si="51"/>
        <v>N.M.</v>
      </c>
      <c r="O123" s="104"/>
      <c r="P123" s="15">
        <v>10317962.07</v>
      </c>
      <c r="Q123" s="15">
        <v>0</v>
      </c>
      <c r="R123" s="90">
        <f t="shared" si="52"/>
        <v>10317962.07</v>
      </c>
      <c r="S123" s="103" t="str">
        <f t="shared" si="53"/>
        <v>N.M.</v>
      </c>
      <c r="T123" s="104"/>
      <c r="U123" s="15">
        <v>31005191.32</v>
      </c>
      <c r="V123" s="15">
        <v>0</v>
      </c>
      <c r="W123" s="90">
        <f t="shared" si="54"/>
        <v>31005191.32</v>
      </c>
      <c r="X123" s="103" t="str">
        <f t="shared" si="55"/>
        <v>N.M.</v>
      </c>
    </row>
    <row r="124" spans="1:24" s="14" customFormat="1" ht="12.75" hidden="1" outlineLevel="2">
      <c r="A124" s="14" t="s">
        <v>733</v>
      </c>
      <c r="B124" s="14" t="s">
        <v>734</v>
      </c>
      <c r="C124" s="54" t="s">
        <v>1440</v>
      </c>
      <c r="D124" s="15"/>
      <c r="E124" s="15"/>
      <c r="F124" s="15">
        <v>129059.56</v>
      </c>
      <c r="G124" s="15">
        <v>0</v>
      </c>
      <c r="H124" s="90">
        <f t="shared" si="48"/>
        <v>129059.56</v>
      </c>
      <c r="I124" s="103" t="str">
        <f t="shared" si="49"/>
        <v>N.M.</v>
      </c>
      <c r="J124" s="104"/>
      <c r="K124" s="15">
        <v>319041.26</v>
      </c>
      <c r="L124" s="15">
        <v>0</v>
      </c>
      <c r="M124" s="90">
        <f t="shared" si="50"/>
        <v>319041.26</v>
      </c>
      <c r="N124" s="103" t="str">
        <f t="shared" si="51"/>
        <v>N.M.</v>
      </c>
      <c r="O124" s="104"/>
      <c r="P124" s="15">
        <v>260325.43</v>
      </c>
      <c r="Q124" s="15">
        <v>0</v>
      </c>
      <c r="R124" s="90">
        <f t="shared" si="52"/>
        <v>260325.43</v>
      </c>
      <c r="S124" s="103" t="str">
        <f t="shared" si="53"/>
        <v>N.M.</v>
      </c>
      <c r="T124" s="104"/>
      <c r="U124" s="15">
        <v>319041.26</v>
      </c>
      <c r="V124" s="15">
        <v>0</v>
      </c>
      <c r="W124" s="90">
        <f t="shared" si="54"/>
        <v>319041.26</v>
      </c>
      <c r="X124" s="103" t="str">
        <f t="shared" si="55"/>
        <v>N.M.</v>
      </c>
    </row>
    <row r="125" spans="1:24" s="14" customFormat="1" ht="12.75" hidden="1" outlineLevel="2">
      <c r="A125" s="14" t="s">
        <v>735</v>
      </c>
      <c r="B125" s="14" t="s">
        <v>736</v>
      </c>
      <c r="C125" s="54" t="s">
        <v>1441</v>
      </c>
      <c r="D125" s="15"/>
      <c r="E125" s="15"/>
      <c r="F125" s="15">
        <v>-3191899.38</v>
      </c>
      <c r="G125" s="15">
        <v>0</v>
      </c>
      <c r="H125" s="90">
        <f t="shared" si="48"/>
        <v>-3191899.38</v>
      </c>
      <c r="I125" s="103" t="str">
        <f t="shared" si="49"/>
        <v>N.M.</v>
      </c>
      <c r="J125" s="104"/>
      <c r="K125" s="15">
        <v>-22679072.1</v>
      </c>
      <c r="L125" s="15">
        <v>0</v>
      </c>
      <c r="M125" s="90">
        <f t="shared" si="50"/>
        <v>-22679072.1</v>
      </c>
      <c r="N125" s="103" t="str">
        <f t="shared" si="51"/>
        <v>N.M.</v>
      </c>
      <c r="O125" s="104"/>
      <c r="P125" s="15">
        <v>-9062270.76</v>
      </c>
      <c r="Q125" s="15">
        <v>0</v>
      </c>
      <c r="R125" s="90">
        <f t="shared" si="52"/>
        <v>-9062270.76</v>
      </c>
      <c r="S125" s="103" t="str">
        <f t="shared" si="53"/>
        <v>N.M.</v>
      </c>
      <c r="T125" s="104"/>
      <c r="U125" s="15">
        <v>-26826631.89</v>
      </c>
      <c r="V125" s="15">
        <v>0</v>
      </c>
      <c r="W125" s="90">
        <f t="shared" si="54"/>
        <v>-26826631.89</v>
      </c>
      <c r="X125" s="103" t="str">
        <f t="shared" si="55"/>
        <v>N.M.</v>
      </c>
    </row>
    <row r="126" spans="1:24" s="14" customFormat="1" ht="12.75" hidden="1" outlineLevel="2">
      <c r="A126" s="14" t="s">
        <v>737</v>
      </c>
      <c r="B126" s="14" t="s">
        <v>738</v>
      </c>
      <c r="C126" s="54" t="s">
        <v>1442</v>
      </c>
      <c r="D126" s="15"/>
      <c r="E126" s="15"/>
      <c r="F126" s="15">
        <v>-114977.07</v>
      </c>
      <c r="G126" s="15">
        <v>0</v>
      </c>
      <c r="H126" s="90">
        <f t="shared" si="48"/>
        <v>-114977.07</v>
      </c>
      <c r="I126" s="103" t="str">
        <f t="shared" si="49"/>
        <v>N.M.</v>
      </c>
      <c r="J126" s="104"/>
      <c r="K126" s="15">
        <v>-293233.60000000003</v>
      </c>
      <c r="L126" s="15">
        <v>0</v>
      </c>
      <c r="M126" s="90">
        <f t="shared" si="50"/>
        <v>-293233.60000000003</v>
      </c>
      <c r="N126" s="103" t="str">
        <f t="shared" si="51"/>
        <v>N.M.</v>
      </c>
      <c r="O126" s="104"/>
      <c r="P126" s="15">
        <v>-235602.53</v>
      </c>
      <c r="Q126" s="15">
        <v>0</v>
      </c>
      <c r="R126" s="90">
        <f t="shared" si="52"/>
        <v>-235602.53</v>
      </c>
      <c r="S126" s="103" t="str">
        <f t="shared" si="53"/>
        <v>N.M.</v>
      </c>
      <c r="T126" s="104"/>
      <c r="U126" s="15">
        <v>-293233.60000000003</v>
      </c>
      <c r="V126" s="15">
        <v>0</v>
      </c>
      <c r="W126" s="90">
        <f t="shared" si="54"/>
        <v>-293233.60000000003</v>
      </c>
      <c r="X126" s="103" t="str">
        <f t="shared" si="55"/>
        <v>N.M.</v>
      </c>
    </row>
    <row r="127" spans="1:24" s="14" customFormat="1" ht="12.75" hidden="1" outlineLevel="2">
      <c r="A127" s="14" t="s">
        <v>739</v>
      </c>
      <c r="B127" s="14" t="s">
        <v>740</v>
      </c>
      <c r="C127" s="54" t="s">
        <v>1443</v>
      </c>
      <c r="D127" s="15"/>
      <c r="E127" s="15"/>
      <c r="F127" s="15">
        <v>24586.98</v>
      </c>
      <c r="G127" s="15">
        <v>0</v>
      </c>
      <c r="H127" s="90">
        <f t="shared" si="48"/>
        <v>24586.98</v>
      </c>
      <c r="I127" s="103" t="str">
        <f t="shared" si="49"/>
        <v>N.M.</v>
      </c>
      <c r="J127" s="104"/>
      <c r="K127" s="15">
        <v>216936.93</v>
      </c>
      <c r="L127" s="15">
        <v>0</v>
      </c>
      <c r="M127" s="90">
        <f t="shared" si="50"/>
        <v>216936.93</v>
      </c>
      <c r="N127" s="103" t="str">
        <f t="shared" si="51"/>
        <v>N.M.</v>
      </c>
      <c r="O127" s="104"/>
      <c r="P127" s="15">
        <v>77025.90000000001</v>
      </c>
      <c r="Q127" s="15">
        <v>0</v>
      </c>
      <c r="R127" s="90">
        <f t="shared" si="52"/>
        <v>77025.90000000001</v>
      </c>
      <c r="S127" s="103" t="str">
        <f t="shared" si="53"/>
        <v>N.M.</v>
      </c>
      <c r="T127" s="104"/>
      <c r="U127" s="15">
        <v>274609.95999999996</v>
      </c>
      <c r="V127" s="15">
        <v>0</v>
      </c>
      <c r="W127" s="90">
        <f t="shared" si="54"/>
        <v>274609.95999999996</v>
      </c>
      <c r="X127" s="103" t="str">
        <f t="shared" si="55"/>
        <v>N.M.</v>
      </c>
    </row>
    <row r="128" spans="1:24" s="14" customFormat="1" ht="12.75" hidden="1" outlineLevel="2">
      <c r="A128" s="14" t="s">
        <v>741</v>
      </c>
      <c r="B128" s="14" t="s">
        <v>742</v>
      </c>
      <c r="C128" s="54" t="s">
        <v>1444</v>
      </c>
      <c r="D128" s="15"/>
      <c r="E128" s="15"/>
      <c r="F128" s="15">
        <v>-21057.08</v>
      </c>
      <c r="G128" s="15">
        <v>0</v>
      </c>
      <c r="H128" s="90">
        <f t="shared" si="48"/>
        <v>-21057.08</v>
      </c>
      <c r="I128" s="103" t="str">
        <f t="shared" si="49"/>
        <v>N.M.</v>
      </c>
      <c r="J128" s="104"/>
      <c r="K128" s="15">
        <v>-182052.5</v>
      </c>
      <c r="L128" s="15">
        <v>0</v>
      </c>
      <c r="M128" s="90">
        <f t="shared" si="50"/>
        <v>-182052.5</v>
      </c>
      <c r="N128" s="103" t="str">
        <f t="shared" si="51"/>
        <v>N.M.</v>
      </c>
      <c r="O128" s="104"/>
      <c r="P128" s="15">
        <v>-65130.950000000004</v>
      </c>
      <c r="Q128" s="15">
        <v>0</v>
      </c>
      <c r="R128" s="90">
        <f t="shared" si="52"/>
        <v>-65130.950000000004</v>
      </c>
      <c r="S128" s="103" t="str">
        <f t="shared" si="53"/>
        <v>N.M.</v>
      </c>
      <c r="T128" s="104"/>
      <c r="U128" s="15">
        <v>-230944.5</v>
      </c>
      <c r="V128" s="15">
        <v>0</v>
      </c>
      <c r="W128" s="90">
        <f t="shared" si="54"/>
        <v>-230944.5</v>
      </c>
      <c r="X128" s="103" t="str">
        <f t="shared" si="55"/>
        <v>N.M.</v>
      </c>
    </row>
    <row r="129" spans="1:24" s="14" customFormat="1" ht="12.75" hidden="1" outlineLevel="2">
      <c r="A129" s="14" t="s">
        <v>743</v>
      </c>
      <c r="B129" s="14" t="s">
        <v>744</v>
      </c>
      <c r="C129" s="54" t="s">
        <v>1445</v>
      </c>
      <c r="D129" s="15"/>
      <c r="E129" s="15"/>
      <c r="F129" s="15">
        <v>97315.13</v>
      </c>
      <c r="G129" s="15">
        <v>0</v>
      </c>
      <c r="H129" s="90">
        <f t="shared" si="48"/>
        <v>97315.13</v>
      </c>
      <c r="I129" s="103" t="str">
        <f t="shared" si="49"/>
        <v>N.M.</v>
      </c>
      <c r="J129" s="104"/>
      <c r="K129" s="15">
        <v>-1063992.67</v>
      </c>
      <c r="L129" s="15">
        <v>0</v>
      </c>
      <c r="M129" s="90">
        <f t="shared" si="50"/>
        <v>-1063992.67</v>
      </c>
      <c r="N129" s="103" t="str">
        <f t="shared" si="51"/>
        <v>N.M.</v>
      </c>
      <c r="O129" s="104"/>
      <c r="P129" s="15">
        <v>-1063992.67</v>
      </c>
      <c r="Q129" s="15">
        <v>0</v>
      </c>
      <c r="R129" s="90">
        <f t="shared" si="52"/>
        <v>-1063992.67</v>
      </c>
      <c r="S129" s="103" t="str">
        <f t="shared" si="53"/>
        <v>N.M.</v>
      </c>
      <c r="T129" s="104"/>
      <c r="U129" s="15">
        <v>-1063992.67</v>
      </c>
      <c r="V129" s="15">
        <v>0</v>
      </c>
      <c r="W129" s="90">
        <f t="shared" si="54"/>
        <v>-1063992.67</v>
      </c>
      <c r="X129" s="103" t="str">
        <f t="shared" si="55"/>
        <v>N.M.</v>
      </c>
    </row>
    <row r="130" spans="1:24" s="14" customFormat="1" ht="12.75" hidden="1" outlineLevel="2">
      <c r="A130" s="14" t="s">
        <v>745</v>
      </c>
      <c r="B130" s="14" t="s">
        <v>746</v>
      </c>
      <c r="C130" s="54" t="s">
        <v>1446</v>
      </c>
      <c r="D130" s="15"/>
      <c r="E130" s="15"/>
      <c r="F130" s="15">
        <v>-111337.21</v>
      </c>
      <c r="G130" s="15">
        <v>0</v>
      </c>
      <c r="H130" s="90">
        <f t="shared" si="48"/>
        <v>-111337.21</v>
      </c>
      <c r="I130" s="103" t="str">
        <f t="shared" si="49"/>
        <v>N.M.</v>
      </c>
      <c r="J130" s="104"/>
      <c r="K130" s="15">
        <v>1113372.09</v>
      </c>
      <c r="L130" s="15">
        <v>0</v>
      </c>
      <c r="M130" s="90">
        <f t="shared" si="50"/>
        <v>1113372.09</v>
      </c>
      <c r="N130" s="103" t="str">
        <f t="shared" si="51"/>
        <v>N.M.</v>
      </c>
      <c r="O130" s="104"/>
      <c r="P130" s="15">
        <v>1113372.09</v>
      </c>
      <c r="Q130" s="15">
        <v>0</v>
      </c>
      <c r="R130" s="90">
        <f t="shared" si="52"/>
        <v>1113372.09</v>
      </c>
      <c r="S130" s="103" t="str">
        <f t="shared" si="53"/>
        <v>N.M.</v>
      </c>
      <c r="T130" s="104"/>
      <c r="U130" s="15">
        <v>1113372.09</v>
      </c>
      <c r="V130" s="15">
        <v>0</v>
      </c>
      <c r="W130" s="90">
        <f t="shared" si="54"/>
        <v>1113372.09</v>
      </c>
      <c r="X130" s="103" t="str">
        <f t="shared" si="55"/>
        <v>N.M.</v>
      </c>
    </row>
    <row r="131" spans="1:24" ht="12.75" hidden="1" outlineLevel="1">
      <c r="A131" s="1" t="s">
        <v>350</v>
      </c>
      <c r="B131" s="9" t="s">
        <v>321</v>
      </c>
      <c r="C131" s="63" t="s">
        <v>328</v>
      </c>
      <c r="D131" s="28"/>
      <c r="E131" s="28"/>
      <c r="F131" s="125">
        <v>398300.7500000004</v>
      </c>
      <c r="G131" s="125">
        <v>0</v>
      </c>
      <c r="H131" s="128">
        <f>+F131-G131</f>
        <v>398300.7500000004</v>
      </c>
      <c r="I131" s="96" t="str">
        <f>IF(G131&lt;0,IF(H131=0,0,IF(OR(G131=0,F131=0),"N.M.",IF(ABS(H131/G131)&gt;=10,"N.M.",H131/(-G131)))),IF(H131=0,0,IF(OR(G131=0,F131=0),"N.M.",IF(ABS(H131/G131)&gt;=10,"N.M.",H131/G131))))</f>
        <v>N.M.</v>
      </c>
      <c r="K131" s="125">
        <v>3624162.6900000013</v>
      </c>
      <c r="L131" s="125">
        <v>0</v>
      </c>
      <c r="M131" s="128">
        <f>+K131-L131</f>
        <v>3624162.6900000013</v>
      </c>
      <c r="N131" s="96" t="str">
        <f>IF(L131&lt;0,IF(M131=0,0,IF(OR(L131=0,K131=0),"N.M.",IF(ABS(M131/L131)&gt;=10,"N.M.",M131/(-L131)))),IF(M131=0,0,IF(OR(L131=0,K131=0),"N.M.",IF(ABS(M131/L131)&gt;=10,"N.M.",M131/L131))))</f>
        <v>N.M.</v>
      </c>
      <c r="P131" s="125">
        <v>1341688.5800000003</v>
      </c>
      <c r="Q131" s="125">
        <v>0</v>
      </c>
      <c r="R131" s="128">
        <f>+P131-Q131</f>
        <v>1341688.5800000003</v>
      </c>
      <c r="S131" s="96" t="str">
        <f>IF(Q131&lt;0,IF(R131=0,0,IF(OR(Q131=0,P131=0),"N.M.",IF(ABS(R131/Q131)&gt;=10,"N.M.",R131/(-Q131)))),IF(R131=0,0,IF(OR(Q131=0,P131=0),"N.M.",IF(ABS(R131/Q131)&gt;=10,"N.M.",R131/Q131))))</f>
        <v>N.M.</v>
      </c>
      <c r="U131" s="125">
        <v>4361223.77</v>
      </c>
      <c r="V131" s="125">
        <v>0</v>
      </c>
      <c r="W131" s="128">
        <f>+U131-V131</f>
        <v>4361223.77</v>
      </c>
      <c r="X131" s="96" t="str">
        <f>IF(V131&lt;0,IF(W131=0,0,IF(OR(V131=0,U131=0),"N.M.",IF(ABS(W131/V131)&gt;=10,"N.M.",W131/(-V131)))),IF(W131=0,0,IF(OR(V131=0,U131=0),"N.M.",IF(ABS(W131/V131)&gt;=10,"N.M.",W131/V131))))</f>
        <v>N.M.</v>
      </c>
    </row>
    <row r="132" spans="1:24" s="12" customFormat="1" ht="12.75" collapsed="1">
      <c r="A132" s="13" t="s">
        <v>359</v>
      </c>
      <c r="C132" s="80" t="s">
        <v>326</v>
      </c>
      <c r="D132" s="65"/>
      <c r="E132" s="65"/>
      <c r="F132" s="34">
        <v>1595901.68</v>
      </c>
      <c r="G132" s="34">
        <v>711860.9199999999</v>
      </c>
      <c r="H132" s="29">
        <f>+F132-G132</f>
        <v>884040.76</v>
      </c>
      <c r="I132" s="98">
        <f>IF(G132&lt;0,IF(H132=0,0,IF(OR(G132=0,F132=0),"N.M.",IF(ABS(H132/G132)&gt;=10,"N.M.",H132/(-G132)))),IF(H132=0,0,IF(OR(G132=0,F132=0),"N.M.",IF(ABS(H132/G132)&gt;=10,"N.M.",H132/G132))))</f>
        <v>1.241872864716327</v>
      </c>
      <c r="J132" s="112" t="s">
        <v>319</v>
      </c>
      <c r="K132" s="34">
        <v>12813355.43</v>
      </c>
      <c r="L132" s="34">
        <v>5589604.595000001</v>
      </c>
      <c r="M132" s="29">
        <f>+K132-L132</f>
        <v>7223750.834999999</v>
      </c>
      <c r="N132" s="98">
        <f>IF(L132&lt;0,IF(M132=0,0,IF(OR(L132=0,K132=0),"N.M.",IF(ABS(M132/L132)&gt;=10,"N.M.",M132/(-L132)))),IF(M132=0,0,IF(OR(L132=0,K132=0),"N.M.",IF(ABS(M132/L132)&gt;=10,"N.M.",M132/L132))))</f>
        <v>1.2923545328164663</v>
      </c>
      <c r="O132" s="112"/>
      <c r="P132" s="34">
        <v>4996779.73</v>
      </c>
      <c r="Q132" s="34">
        <v>1999171.5799999998</v>
      </c>
      <c r="R132" s="29">
        <f>+P132-Q132</f>
        <v>2997608.1500000004</v>
      </c>
      <c r="S132" s="98">
        <f>IF(Q132&lt;0,IF(R132=0,0,IF(OR(Q132=0,P132=0),"N.M.",IF(ABS(R132/Q132)&gt;=10,"N.M.",R132/(-Q132)))),IF(R132=0,0,IF(OR(Q132=0,P132=0),"N.M.",IF(ABS(R132/Q132)&gt;=10,"N.M.",R132/Q132))))</f>
        <v>1.4994251518921655</v>
      </c>
      <c r="T132" s="112"/>
      <c r="U132" s="34">
        <v>17240389.759999998</v>
      </c>
      <c r="V132" s="34">
        <v>7906341.605</v>
      </c>
      <c r="W132" s="29">
        <f>+U132-V132</f>
        <v>9334048.154999997</v>
      </c>
      <c r="X132" s="98">
        <f>IF(V132&lt;0,IF(W132=0,0,IF(OR(V132=0,U132=0),"N.M.",IF(ABS(W132/V132)&gt;=10,"N.M.",W132/(-V132)))),IF(W132=0,0,IF(OR(V132=0,U132=0),"N.M.",IF(ABS(W132/V132)&gt;=10,"N.M.",W132/V132))))</f>
        <v>1.1805773923425102</v>
      </c>
    </row>
    <row r="133" spans="1:24" ht="0.75" customHeight="1" hidden="1" outlineLevel="1">
      <c r="A133" s="1"/>
      <c r="C133" s="53"/>
      <c r="D133" s="28"/>
      <c r="E133" s="28"/>
      <c r="F133" s="17"/>
      <c r="G133" s="17"/>
      <c r="I133" s="95"/>
      <c r="K133" s="17"/>
      <c r="L133" s="17"/>
      <c r="N133" s="95"/>
      <c r="P133" s="17"/>
      <c r="Q133" s="17"/>
      <c r="S133" s="95"/>
      <c r="U133" s="17"/>
      <c r="V133" s="17"/>
      <c r="X133" s="95"/>
    </row>
    <row r="134" spans="1:24" s="14" customFormat="1" ht="12.75" hidden="1" outlineLevel="2">
      <c r="A134" s="14" t="s">
        <v>747</v>
      </c>
      <c r="B134" s="14" t="s">
        <v>748</v>
      </c>
      <c r="C134" s="54" t="s">
        <v>1447</v>
      </c>
      <c r="D134" s="15"/>
      <c r="E134" s="15"/>
      <c r="F134" s="15">
        <v>669491.97</v>
      </c>
      <c r="G134" s="15">
        <v>341369.13</v>
      </c>
      <c r="H134" s="90">
        <f aca="true" t="shared" si="56" ref="H134:H139">+F134-G134</f>
        <v>328122.83999999997</v>
      </c>
      <c r="I134" s="103">
        <f aca="true" t="shared" si="57" ref="I134:I139">IF(G134&lt;0,IF(H134=0,0,IF(OR(G134=0,F134=0),"N.M.",IF(ABS(H134/G134)&gt;=10,"N.M.",H134/(-G134)))),IF(H134=0,0,IF(OR(G134=0,F134=0),"N.M.",IF(ABS(H134/G134)&gt;=10,"N.M.",H134/G134))))</f>
        <v>0.9611965791985935</v>
      </c>
      <c r="J134" s="104"/>
      <c r="K134" s="15">
        <v>3179451.49</v>
      </c>
      <c r="L134" s="15">
        <v>2735206.93</v>
      </c>
      <c r="M134" s="90">
        <f aca="true" t="shared" si="58" ref="M134:M139">+K134-L134</f>
        <v>444244.56000000006</v>
      </c>
      <c r="N134" s="103">
        <f aca="true" t="shared" si="59" ref="N134:N139">IF(L134&lt;0,IF(M134=0,0,IF(OR(L134=0,K134=0),"N.M.",IF(ABS(M134/L134)&gt;=10,"N.M.",M134/(-L134)))),IF(M134=0,0,IF(OR(L134=0,K134=0),"N.M.",IF(ABS(M134/L134)&gt;=10,"N.M.",M134/L134))))</f>
        <v>0.16241716673334108</v>
      </c>
      <c r="O134" s="104"/>
      <c r="P134" s="15">
        <v>1379726.98</v>
      </c>
      <c r="Q134" s="15">
        <v>1153694.8</v>
      </c>
      <c r="R134" s="90">
        <f aca="true" t="shared" si="60" ref="R134:R139">+P134-Q134</f>
        <v>226032.17999999993</v>
      </c>
      <c r="S134" s="103">
        <f aca="true" t="shared" si="61" ref="S134:S139">IF(Q134&lt;0,IF(R134=0,0,IF(OR(Q134=0,P134=0),"N.M.",IF(ABS(R134/Q134)&gt;=10,"N.M.",R134/(-Q134)))),IF(R134=0,0,IF(OR(Q134=0,P134=0),"N.M.",IF(ABS(R134/Q134)&gt;=10,"N.M.",R134/Q134))))</f>
        <v>0.1959202555129831</v>
      </c>
      <c r="T134" s="104"/>
      <c r="U134" s="15">
        <v>4658539.6</v>
      </c>
      <c r="V134" s="15">
        <v>4016966.06</v>
      </c>
      <c r="W134" s="90">
        <f aca="true" t="shared" si="62" ref="W134:W139">+U134-V134</f>
        <v>641573.5399999996</v>
      </c>
      <c r="X134" s="103">
        <f aca="true" t="shared" si="63" ref="X134:X139">IF(V134&lt;0,IF(W134=0,0,IF(OR(V134=0,U134=0),"N.M.",IF(ABS(W134/V134)&gt;=10,"N.M.",W134/(-V134)))),IF(W134=0,0,IF(OR(V134=0,U134=0),"N.M.",IF(ABS(W134/V134)&gt;=10,"N.M.",W134/V134))))</f>
        <v>0.15971594741330714</v>
      </c>
    </row>
    <row r="135" spans="1:24" s="14" customFormat="1" ht="12.75" hidden="1" outlineLevel="2">
      <c r="A135" s="14" t="s">
        <v>749</v>
      </c>
      <c r="B135" s="14" t="s">
        <v>750</v>
      </c>
      <c r="C135" s="54" t="s">
        <v>1448</v>
      </c>
      <c r="D135" s="15"/>
      <c r="E135" s="15"/>
      <c r="F135" s="15">
        <v>2645</v>
      </c>
      <c r="G135" s="15">
        <v>2645</v>
      </c>
      <c r="H135" s="90">
        <f t="shared" si="56"/>
        <v>0</v>
      </c>
      <c r="I135" s="103">
        <f t="shared" si="57"/>
        <v>0</v>
      </c>
      <c r="J135" s="104"/>
      <c r="K135" s="15">
        <v>58764.28</v>
      </c>
      <c r="L135" s="15">
        <v>41415.32</v>
      </c>
      <c r="M135" s="90">
        <f t="shared" si="58"/>
        <v>17348.96</v>
      </c>
      <c r="N135" s="103">
        <f t="shared" si="59"/>
        <v>0.4189019908574894</v>
      </c>
      <c r="O135" s="104"/>
      <c r="P135" s="15">
        <v>19357.350000000002</v>
      </c>
      <c r="Q135" s="15">
        <v>18661.39</v>
      </c>
      <c r="R135" s="90">
        <f t="shared" si="60"/>
        <v>695.9600000000028</v>
      </c>
      <c r="S135" s="103">
        <f t="shared" si="61"/>
        <v>0.03729411367534802</v>
      </c>
      <c r="T135" s="104"/>
      <c r="U135" s="15">
        <v>155404.66</v>
      </c>
      <c r="V135" s="15">
        <v>85729.7</v>
      </c>
      <c r="W135" s="90">
        <f t="shared" si="62"/>
        <v>69674.96</v>
      </c>
      <c r="X135" s="103">
        <f t="shared" si="63"/>
        <v>0.8127283776800807</v>
      </c>
    </row>
    <row r="136" spans="1:24" ht="12.75" hidden="1" outlineLevel="1">
      <c r="A136" s="1" t="s">
        <v>351</v>
      </c>
      <c r="B136" s="9" t="s">
        <v>322</v>
      </c>
      <c r="C136" s="62" t="s">
        <v>413</v>
      </c>
      <c r="D136" s="28"/>
      <c r="E136" s="28"/>
      <c r="F136" s="17">
        <v>672136.97</v>
      </c>
      <c r="G136" s="17">
        <v>344014.13</v>
      </c>
      <c r="H136" s="35">
        <f t="shared" si="56"/>
        <v>328122.83999999997</v>
      </c>
      <c r="I136" s="95">
        <f t="shared" si="57"/>
        <v>0.9538062869685032</v>
      </c>
      <c r="K136" s="17">
        <v>3238215.77</v>
      </c>
      <c r="L136" s="17">
        <v>2776622.25</v>
      </c>
      <c r="M136" s="35">
        <f t="shared" si="58"/>
        <v>461593.52</v>
      </c>
      <c r="N136" s="95">
        <f t="shared" si="59"/>
        <v>0.16624282255175332</v>
      </c>
      <c r="P136" s="17">
        <v>1399084.33</v>
      </c>
      <c r="Q136" s="17">
        <v>1172356.19</v>
      </c>
      <c r="R136" s="35">
        <f t="shared" si="60"/>
        <v>226728.14000000013</v>
      </c>
      <c r="S136" s="95">
        <f t="shared" si="61"/>
        <v>0.19339526837829052</v>
      </c>
      <c r="U136" s="17">
        <v>4813944.260000001</v>
      </c>
      <c r="V136" s="17">
        <v>4102695.76</v>
      </c>
      <c r="W136" s="35">
        <f t="shared" si="62"/>
        <v>711248.5000000009</v>
      </c>
      <c r="X136" s="95">
        <f t="shared" si="63"/>
        <v>0.17336125845217462</v>
      </c>
    </row>
    <row r="137" spans="1:24" s="14" customFormat="1" ht="12.75" hidden="1" outlineLevel="2">
      <c r="A137" s="14" t="s">
        <v>751</v>
      </c>
      <c r="B137" s="14" t="s">
        <v>752</v>
      </c>
      <c r="C137" s="54" t="s">
        <v>1449</v>
      </c>
      <c r="D137" s="15"/>
      <c r="E137" s="15"/>
      <c r="F137" s="15">
        <v>21932.386</v>
      </c>
      <c r="G137" s="15">
        <v>20969.789</v>
      </c>
      <c r="H137" s="90">
        <f t="shared" si="56"/>
        <v>962.5969999999979</v>
      </c>
      <c r="I137" s="103">
        <f t="shared" si="57"/>
        <v>0.04590399073638737</v>
      </c>
      <c r="J137" s="104"/>
      <c r="K137" s="15">
        <v>175459.088</v>
      </c>
      <c r="L137" s="15">
        <v>167758.312</v>
      </c>
      <c r="M137" s="90">
        <f t="shared" si="58"/>
        <v>7700.7759999999835</v>
      </c>
      <c r="N137" s="103">
        <f t="shared" si="59"/>
        <v>0.04590399073638737</v>
      </c>
      <c r="O137" s="104"/>
      <c r="P137" s="15">
        <v>65797.158</v>
      </c>
      <c r="Q137" s="15">
        <v>62909.367</v>
      </c>
      <c r="R137" s="90">
        <f t="shared" si="60"/>
        <v>2887.7909999999974</v>
      </c>
      <c r="S137" s="103">
        <f t="shared" si="61"/>
        <v>0.045903990736387436</v>
      </c>
      <c r="T137" s="104"/>
      <c r="U137" s="15">
        <v>259338.244</v>
      </c>
      <c r="V137" s="15">
        <v>250031.152</v>
      </c>
      <c r="W137" s="90">
        <f t="shared" si="62"/>
        <v>9307.092000000004</v>
      </c>
      <c r="X137" s="103">
        <f t="shared" si="63"/>
        <v>0.037223729625498844</v>
      </c>
    </row>
    <row r="138" spans="1:24" ht="12.75" hidden="1" outlineLevel="1">
      <c r="A138" s="1" t="s">
        <v>352</v>
      </c>
      <c r="B138" s="9" t="s">
        <v>321</v>
      </c>
      <c r="C138" s="63" t="s">
        <v>414</v>
      </c>
      <c r="D138" s="28"/>
      <c r="E138" s="28"/>
      <c r="F138" s="125">
        <v>21932.386</v>
      </c>
      <c r="G138" s="125">
        <v>20969.789</v>
      </c>
      <c r="H138" s="128">
        <f t="shared" si="56"/>
        <v>962.5969999999979</v>
      </c>
      <c r="I138" s="96">
        <f t="shared" si="57"/>
        <v>0.04590399073638737</v>
      </c>
      <c r="K138" s="125">
        <v>175459.088</v>
      </c>
      <c r="L138" s="125">
        <v>167758.312</v>
      </c>
      <c r="M138" s="128">
        <f t="shared" si="58"/>
        <v>7700.7759999999835</v>
      </c>
      <c r="N138" s="96">
        <f t="shared" si="59"/>
        <v>0.04590399073638737</v>
      </c>
      <c r="P138" s="125">
        <v>65797.158</v>
      </c>
      <c r="Q138" s="125">
        <v>62909.367</v>
      </c>
      <c r="R138" s="128">
        <f t="shared" si="60"/>
        <v>2887.7909999999974</v>
      </c>
      <c r="S138" s="96">
        <f t="shared" si="61"/>
        <v>0.045903990736387436</v>
      </c>
      <c r="U138" s="125">
        <v>259338.244</v>
      </c>
      <c r="V138" s="125">
        <v>250031.152</v>
      </c>
      <c r="W138" s="128">
        <f t="shared" si="62"/>
        <v>9307.092000000004</v>
      </c>
      <c r="X138" s="96">
        <f t="shared" si="63"/>
        <v>0.037223729625498844</v>
      </c>
    </row>
    <row r="139" spans="1:24" s="12" customFormat="1" ht="12.75" collapsed="1">
      <c r="A139" s="13" t="s">
        <v>360</v>
      </c>
      <c r="C139" s="80" t="s">
        <v>329</v>
      </c>
      <c r="D139" s="65"/>
      <c r="E139" s="65"/>
      <c r="F139" s="34">
        <v>694069.3559999999</v>
      </c>
      <c r="G139" s="34">
        <v>364983.919</v>
      </c>
      <c r="H139" s="29">
        <f t="shared" si="56"/>
        <v>329085.4369999999</v>
      </c>
      <c r="I139" s="98">
        <f t="shared" si="57"/>
        <v>0.9016436611827819</v>
      </c>
      <c r="J139" s="112" t="s">
        <v>319</v>
      </c>
      <c r="K139" s="34">
        <v>3413674.858</v>
      </c>
      <c r="L139" s="34">
        <v>2944380.562</v>
      </c>
      <c r="M139" s="29">
        <f t="shared" si="58"/>
        <v>469294.2960000001</v>
      </c>
      <c r="N139" s="98">
        <f t="shared" si="59"/>
        <v>0.15938642648871015</v>
      </c>
      <c r="O139" s="112"/>
      <c r="P139" s="34">
        <v>1464881.4880000001</v>
      </c>
      <c r="Q139" s="34">
        <v>1235265.557</v>
      </c>
      <c r="R139" s="29">
        <f t="shared" si="60"/>
        <v>229615.9310000001</v>
      </c>
      <c r="S139" s="98">
        <f t="shared" si="61"/>
        <v>0.18588386092270853</v>
      </c>
      <c r="T139" s="112"/>
      <c r="U139" s="34">
        <v>5073282.504</v>
      </c>
      <c r="V139" s="34">
        <v>4352726.9120000005</v>
      </c>
      <c r="W139" s="29">
        <f t="shared" si="62"/>
        <v>720555.5919999992</v>
      </c>
      <c r="X139" s="98">
        <f t="shared" si="63"/>
        <v>0.16554118982596977</v>
      </c>
    </row>
    <row r="140" spans="1:24" ht="0.75" customHeight="1" hidden="1" outlineLevel="1">
      <c r="A140" s="1"/>
      <c r="C140" s="53"/>
      <c r="D140" s="28"/>
      <c r="E140" s="28"/>
      <c r="F140" s="17"/>
      <c r="G140" s="17"/>
      <c r="I140" s="95"/>
      <c r="K140" s="17"/>
      <c r="L140" s="17"/>
      <c r="N140" s="95"/>
      <c r="P140" s="17"/>
      <c r="Q140" s="17"/>
      <c r="S140" s="95"/>
      <c r="U140" s="17"/>
      <c r="V140" s="17"/>
      <c r="X140" s="95"/>
    </row>
    <row r="141" spans="1:24" s="14" customFormat="1" ht="12.75" hidden="1" outlineLevel="2">
      <c r="A141" s="14" t="s">
        <v>753</v>
      </c>
      <c r="B141" s="14" t="s">
        <v>754</v>
      </c>
      <c r="C141" s="54" t="s">
        <v>1450</v>
      </c>
      <c r="D141" s="15"/>
      <c r="E141" s="15"/>
      <c r="F141" s="15">
        <v>222681.52000000002</v>
      </c>
      <c r="G141" s="15">
        <v>200277.46</v>
      </c>
      <c r="H141" s="90">
        <f>+F141-G141</f>
        <v>22404.060000000027</v>
      </c>
      <c r="I141" s="103">
        <f>IF(G141&lt;0,IF(H141=0,0,IF(OR(G141=0,F141=0),"N.M.",IF(ABS(H141/G141)&gt;=10,"N.M.",H141/(-G141)))),IF(H141=0,0,IF(OR(G141=0,F141=0),"N.M.",IF(ABS(H141/G141)&gt;=10,"N.M.",H141/G141))))</f>
        <v>0.11186510953354425</v>
      </c>
      <c r="J141" s="104"/>
      <c r="K141" s="15">
        <v>1511640.42</v>
      </c>
      <c r="L141" s="15">
        <v>1300999.34</v>
      </c>
      <c r="M141" s="90">
        <f>+K141-L141</f>
        <v>210641.07999999984</v>
      </c>
      <c r="N141" s="103">
        <f>IF(L141&lt;0,IF(M141=0,0,IF(OR(L141=0,K141=0),"N.M.",IF(ABS(M141/L141)&gt;=10,"N.M.",M141/(-L141)))),IF(M141=0,0,IF(OR(L141=0,K141=0),"N.M.",IF(ABS(M141/L141)&gt;=10,"N.M.",M141/L141))))</f>
        <v>0.1619071382465112</v>
      </c>
      <c r="O141" s="104"/>
      <c r="P141" s="15">
        <v>493557.62</v>
      </c>
      <c r="Q141" s="15">
        <v>437731.8</v>
      </c>
      <c r="R141" s="90">
        <f>+P141-Q141</f>
        <v>55825.82000000001</v>
      </c>
      <c r="S141" s="103">
        <f>IF(Q141&lt;0,IF(R141=0,0,IF(OR(Q141=0,P141=0),"N.M.",IF(ABS(R141/Q141)&gt;=10,"N.M.",R141/(-Q141)))),IF(R141=0,0,IF(OR(Q141=0,P141=0),"N.M.",IF(ABS(R141/Q141)&gt;=10,"N.M.",R141/Q141))))</f>
        <v>0.12753430296816454</v>
      </c>
      <c r="T141" s="104"/>
      <c r="U141" s="15">
        <v>2084421.5899999999</v>
      </c>
      <c r="V141" s="15">
        <v>1829819.9900000002</v>
      </c>
      <c r="W141" s="90">
        <f>+U141-V141</f>
        <v>254601.59999999963</v>
      </c>
      <c r="X141" s="103">
        <f>IF(V141&lt;0,IF(W141=0,0,IF(OR(V141=0,U141=0),"N.M.",IF(ABS(W141/V141)&gt;=10,"N.M.",W141/(-V141)))),IF(W141=0,0,IF(OR(V141=0,U141=0),"N.M.",IF(ABS(W141/V141)&gt;=10,"N.M.",W141/V141))))</f>
        <v>0.1391402440630237</v>
      </c>
    </row>
    <row r="142" spans="1:24" s="14" customFormat="1" ht="12.75" hidden="1" outlineLevel="2">
      <c r="A142" s="14" t="s">
        <v>755</v>
      </c>
      <c r="B142" s="14" t="s">
        <v>756</v>
      </c>
      <c r="C142" s="54" t="s">
        <v>1451</v>
      </c>
      <c r="D142" s="15"/>
      <c r="E142" s="15"/>
      <c r="F142" s="15">
        <v>65990.98</v>
      </c>
      <c r="G142" s="15">
        <v>30352.05</v>
      </c>
      <c r="H142" s="90">
        <f>+F142-G142</f>
        <v>35638.92999999999</v>
      </c>
      <c r="I142" s="103">
        <f>IF(G142&lt;0,IF(H142=0,0,IF(OR(G142=0,F142=0),"N.M.",IF(ABS(H142/G142)&gt;=10,"N.M.",H142/(-G142)))),IF(H142=0,0,IF(OR(G142=0,F142=0),"N.M.",IF(ABS(H142/G142)&gt;=10,"N.M.",H142/G142))))</f>
        <v>1.1741852691992796</v>
      </c>
      <c r="J142" s="104"/>
      <c r="K142" s="15">
        <v>294369.85000000003</v>
      </c>
      <c r="L142" s="15">
        <v>257507.44</v>
      </c>
      <c r="M142" s="90">
        <f>+K142-L142</f>
        <v>36862.41000000003</v>
      </c>
      <c r="N142" s="103">
        <f>IF(L142&lt;0,IF(M142=0,0,IF(OR(L142=0,K142=0),"N.M.",IF(ABS(M142/L142)&gt;=10,"N.M.",M142/(-L142)))),IF(M142=0,0,IF(OR(L142=0,K142=0),"N.M.",IF(ABS(M142/L142)&gt;=10,"N.M.",M142/L142))))</f>
        <v>0.14315085420444565</v>
      </c>
      <c r="O142" s="104"/>
      <c r="P142" s="15">
        <v>129161.09</v>
      </c>
      <c r="Q142" s="15">
        <v>97457.78</v>
      </c>
      <c r="R142" s="90">
        <f>+P142-Q142</f>
        <v>31703.309999999998</v>
      </c>
      <c r="S142" s="103">
        <f>IF(Q142&lt;0,IF(R142=0,0,IF(OR(Q142=0,P142=0),"N.M.",IF(ABS(R142/Q142)&gt;=10,"N.M.",R142/(-Q142)))),IF(R142=0,0,IF(OR(Q142=0,P142=0),"N.M.",IF(ABS(R142/Q142)&gt;=10,"N.M.",R142/Q142))))</f>
        <v>0.32530301839422154</v>
      </c>
      <c r="T142" s="104"/>
      <c r="U142" s="15">
        <v>413543.05000000005</v>
      </c>
      <c r="V142" s="15">
        <v>376539.68</v>
      </c>
      <c r="W142" s="90">
        <f>+U142-V142</f>
        <v>37003.37000000005</v>
      </c>
      <c r="X142" s="103">
        <f>IF(V142&lt;0,IF(W142=0,0,IF(OR(V142=0,U142=0),"N.M.",IF(ABS(W142/V142)&gt;=10,"N.M.",W142/(-V142)))),IF(W142=0,0,IF(OR(V142=0,U142=0),"N.M.",IF(ABS(W142/V142)&gt;=10,"N.M.",W142/V142))))</f>
        <v>0.09827216616320504</v>
      </c>
    </row>
    <row r="143" spans="1:24" ht="12.75" hidden="1" outlineLevel="1">
      <c r="A143" s="9" t="s">
        <v>353</v>
      </c>
      <c r="B143" s="9" t="s">
        <v>322</v>
      </c>
      <c r="C143" s="62" t="s">
        <v>330</v>
      </c>
      <c r="D143" s="28"/>
      <c r="E143" s="28"/>
      <c r="F143" s="17">
        <v>288672.5</v>
      </c>
      <c r="G143" s="17">
        <v>230629.50999999998</v>
      </c>
      <c r="H143" s="35">
        <f>+F143-G143</f>
        <v>58042.99000000002</v>
      </c>
      <c r="I143" s="95">
        <f>IF(G143&lt;0,IF(H143=0,0,IF(OR(G143=0,F143=0),"N.M.",IF(ABS(H143/G143)&gt;=10,"N.M.",H143/(-G143)))),IF(H143=0,0,IF(OR(G143=0,F143=0),"N.M.",IF(ABS(H143/G143)&gt;=10,"N.M.",H143/G143))))</f>
        <v>0.25167199982343985</v>
      </c>
      <c r="K143" s="17">
        <v>1806010.27</v>
      </c>
      <c r="L143" s="17">
        <v>1558506.78</v>
      </c>
      <c r="M143" s="35">
        <f>+K143-L143</f>
        <v>247503.49</v>
      </c>
      <c r="N143" s="95">
        <f>IF(L143&lt;0,IF(M143=0,0,IF(OR(L143=0,K143=0),"N.M.",IF(ABS(M143/L143)&gt;=10,"N.M.",M143/(-L143)))),IF(M143=0,0,IF(OR(L143=0,K143=0),"N.M.",IF(ABS(M143/L143)&gt;=10,"N.M.",M143/L143))))</f>
        <v>0.1588080932185614</v>
      </c>
      <c r="P143" s="17">
        <v>622718.71</v>
      </c>
      <c r="Q143" s="17">
        <v>535189.58</v>
      </c>
      <c r="R143" s="35">
        <f>+P143-Q143</f>
        <v>87529.13</v>
      </c>
      <c r="S143" s="95">
        <f>IF(Q143&lt;0,IF(R143=0,0,IF(OR(Q143=0,P143=0),"N.M.",IF(ABS(R143/Q143)&gt;=10,"N.M.",R143/(-Q143)))),IF(R143=0,0,IF(OR(Q143=0,P143=0),"N.M.",IF(ABS(R143/Q143)&gt;=10,"N.M.",R143/Q143))))</f>
        <v>0.1635478964295232</v>
      </c>
      <c r="U143" s="17">
        <v>2497964.64</v>
      </c>
      <c r="V143" s="17">
        <v>2206359.67</v>
      </c>
      <c r="W143" s="35">
        <f>+U143-V143</f>
        <v>291604.9700000002</v>
      </c>
      <c r="X143" s="95">
        <f>IF(V143&lt;0,IF(W143=0,0,IF(OR(V143=0,U143=0),"N.M.",IF(ABS(W143/V143)&gt;=10,"N.M.",W143/(-V143)))),IF(W143=0,0,IF(OR(V143=0,U143=0),"N.M.",IF(ABS(W143/V143)&gt;=10,"N.M.",W143/V143))))</f>
        <v>0.1321656545689127</v>
      </c>
    </row>
    <row r="144" spans="1:24" ht="12.75" hidden="1" outlineLevel="1">
      <c r="A144" s="9" t="s">
        <v>354</v>
      </c>
      <c r="B144" s="9" t="s">
        <v>321</v>
      </c>
      <c r="C144" s="63" t="s">
        <v>331</v>
      </c>
      <c r="D144" s="28"/>
      <c r="E144" s="28"/>
      <c r="F144" s="125">
        <v>0</v>
      </c>
      <c r="G144" s="125">
        <v>0</v>
      </c>
      <c r="H144" s="128">
        <f>+F144-G144</f>
        <v>0</v>
      </c>
      <c r="I144" s="96">
        <f>IF(G144&lt;0,IF(H144=0,0,IF(OR(G144=0,F144=0),"N.M.",IF(ABS(H144/G144)&gt;=10,"N.M.",H144/(-G144)))),IF(H144=0,0,IF(OR(G144=0,F144=0),"N.M.",IF(ABS(H144/G144)&gt;=10,"N.M.",H144/G144))))</f>
        <v>0</v>
      </c>
      <c r="K144" s="125">
        <v>0</v>
      </c>
      <c r="L144" s="125">
        <v>0</v>
      </c>
      <c r="M144" s="128">
        <f>+K144-L144</f>
        <v>0</v>
      </c>
      <c r="N144" s="96">
        <f>IF(L144&lt;0,IF(M144=0,0,IF(OR(L144=0,K144=0),"N.M.",IF(ABS(M144/L144)&gt;=10,"N.M.",M144/(-L144)))),IF(M144=0,0,IF(OR(L144=0,K144=0),"N.M.",IF(ABS(M144/L144)&gt;=10,"N.M.",M144/L144))))</f>
        <v>0</v>
      </c>
      <c r="P144" s="125">
        <v>0</v>
      </c>
      <c r="Q144" s="125">
        <v>0</v>
      </c>
      <c r="R144" s="128">
        <f>+P144-Q144</f>
        <v>0</v>
      </c>
      <c r="S144" s="96">
        <f>IF(Q144&lt;0,IF(R144=0,0,IF(OR(Q144=0,P144=0),"N.M.",IF(ABS(R144/Q144)&gt;=10,"N.M.",R144/(-Q144)))),IF(R144=0,0,IF(OR(Q144=0,P144=0),"N.M.",IF(ABS(R144/Q144)&gt;=10,"N.M.",R144/Q144))))</f>
        <v>0</v>
      </c>
      <c r="U144" s="125">
        <v>0</v>
      </c>
      <c r="V144" s="125">
        <v>0</v>
      </c>
      <c r="W144" s="128">
        <f>+U144-V144</f>
        <v>0</v>
      </c>
      <c r="X144" s="96">
        <f>IF(V144&lt;0,IF(W144=0,0,IF(OR(V144=0,U144=0),"N.M.",IF(ABS(W144/V144)&gt;=10,"N.M.",W144/(-V144)))),IF(W144=0,0,IF(OR(V144=0,U144=0),"N.M.",IF(ABS(W144/V144)&gt;=10,"N.M.",W144/V144))))</f>
        <v>0</v>
      </c>
    </row>
    <row r="145" spans="1:24" s="12" customFormat="1" ht="12.75" collapsed="1">
      <c r="A145" s="12" t="s">
        <v>361</v>
      </c>
      <c r="C145" s="80" t="s">
        <v>332</v>
      </c>
      <c r="D145" s="65"/>
      <c r="E145" s="65"/>
      <c r="F145" s="34">
        <v>288672.5</v>
      </c>
      <c r="G145" s="34">
        <v>230629.50999999998</v>
      </c>
      <c r="H145" s="29">
        <f>+F145-G145</f>
        <v>58042.99000000002</v>
      </c>
      <c r="I145" s="98">
        <f>IF(G145&lt;0,IF(H145=0,0,IF(OR(G145=0,F145=0),"N.M.",IF(ABS(H145/G145)&gt;=10,"N.M.",H145/(-G145)))),IF(H145=0,0,IF(OR(G145=0,F145=0),"N.M.",IF(ABS(H145/G145)&gt;=10,"N.M.",H145/G145))))</f>
        <v>0.25167199982343985</v>
      </c>
      <c r="J145" s="112" t="s">
        <v>319</v>
      </c>
      <c r="K145" s="34">
        <v>1806010.27</v>
      </c>
      <c r="L145" s="34">
        <v>1558506.78</v>
      </c>
      <c r="M145" s="29">
        <f>+K145-L145</f>
        <v>247503.49</v>
      </c>
      <c r="N145" s="98">
        <f>IF(L145&lt;0,IF(M145=0,0,IF(OR(L145=0,K145=0),"N.M.",IF(ABS(M145/L145)&gt;=10,"N.M.",M145/(-L145)))),IF(M145=0,0,IF(OR(L145=0,K145=0),"N.M.",IF(ABS(M145/L145)&gt;=10,"N.M.",M145/L145))))</f>
        <v>0.1588080932185614</v>
      </c>
      <c r="O145" s="112"/>
      <c r="P145" s="34">
        <v>622718.71</v>
      </c>
      <c r="Q145" s="34">
        <v>535189.58</v>
      </c>
      <c r="R145" s="29">
        <f>+P145-Q145</f>
        <v>87529.13</v>
      </c>
      <c r="S145" s="98">
        <f>IF(Q145&lt;0,IF(R145=0,0,IF(OR(Q145=0,P145=0),"N.M.",IF(ABS(R145/Q145)&gt;=10,"N.M.",R145/(-Q145)))),IF(R145=0,0,IF(OR(Q145=0,P145=0),"N.M.",IF(ABS(R145/Q145)&gt;=10,"N.M.",R145/Q145))))</f>
        <v>0.1635478964295232</v>
      </c>
      <c r="T145" s="112"/>
      <c r="U145" s="34">
        <v>2497964.6399999997</v>
      </c>
      <c r="V145" s="34">
        <v>2206359.67</v>
      </c>
      <c r="W145" s="29">
        <f>+U145-V145</f>
        <v>291604.96999999974</v>
      </c>
      <c r="X145" s="98">
        <f>IF(V145&lt;0,IF(W145=0,0,IF(OR(V145=0,U145=0),"N.M.",IF(ABS(W145/V145)&gt;=10,"N.M.",W145/(-V145)))),IF(W145=0,0,IF(OR(V145=0,U145=0),"N.M.",IF(ABS(W145/V145)&gt;=10,"N.M.",W145/V145))))</f>
        <v>0.1321656545689125</v>
      </c>
    </row>
    <row r="146" spans="3:24" ht="0.75" customHeight="1" hidden="1" outlineLevel="1">
      <c r="C146" s="53"/>
      <c r="D146" s="28"/>
      <c r="E146" s="28"/>
      <c r="F146" s="17"/>
      <c r="G146" s="17"/>
      <c r="I146" s="95"/>
      <c r="J146" s="112"/>
      <c r="K146" s="17"/>
      <c r="L146" s="17"/>
      <c r="N146" s="95"/>
      <c r="O146" s="112"/>
      <c r="P146" s="17"/>
      <c r="Q146" s="17"/>
      <c r="S146" s="95"/>
      <c r="T146" s="112"/>
      <c r="U146" s="17"/>
      <c r="V146" s="17"/>
      <c r="X146" s="95"/>
    </row>
    <row r="147" spans="1:24" s="14" customFormat="1" ht="12.75" hidden="1" outlineLevel="2">
      <c r="A147" s="14" t="s">
        <v>757</v>
      </c>
      <c r="B147" s="14" t="s">
        <v>758</v>
      </c>
      <c r="C147" s="54" t="s">
        <v>1452</v>
      </c>
      <c r="D147" s="15"/>
      <c r="E147" s="15"/>
      <c r="F147" s="15">
        <v>0</v>
      </c>
      <c r="G147" s="15">
        <v>0</v>
      </c>
      <c r="H147" s="90">
        <f>+F147-G147</f>
        <v>0</v>
      </c>
      <c r="I147" s="103">
        <f>IF(G147&lt;0,IF(H147=0,0,IF(OR(G147=0,F147=0),"N.M.",IF(ABS(H147/G147)&gt;=10,"N.M.",H147/(-G147)))),IF(H147=0,0,IF(OR(G147=0,F147=0),"N.M.",IF(ABS(H147/G147)&gt;=10,"N.M.",H147/G147))))</f>
        <v>0</v>
      </c>
      <c r="J147" s="104"/>
      <c r="K147" s="15">
        <v>1503.24</v>
      </c>
      <c r="L147" s="15">
        <v>20094.19</v>
      </c>
      <c r="M147" s="90">
        <f>+K147-L147</f>
        <v>-18590.949999999997</v>
      </c>
      <c r="N147" s="103">
        <f>IF(L147&lt;0,IF(M147=0,0,IF(OR(L147=0,K147=0),"N.M.",IF(ABS(M147/L147)&gt;=10,"N.M.",M147/(-L147)))),IF(M147=0,0,IF(OR(L147=0,K147=0),"N.M.",IF(ABS(M147/L147)&gt;=10,"N.M.",M147/L147))))</f>
        <v>-0.9251903162058286</v>
      </c>
      <c r="O147" s="104"/>
      <c r="P147" s="15">
        <v>0</v>
      </c>
      <c r="Q147" s="15">
        <v>0</v>
      </c>
      <c r="R147" s="90">
        <f>+P147-Q147</f>
        <v>0</v>
      </c>
      <c r="S147" s="103">
        <f>IF(Q147&lt;0,IF(R147=0,0,IF(OR(Q147=0,P147=0),"N.M.",IF(ABS(R147/Q147)&gt;=10,"N.M.",R147/(-Q147)))),IF(R147=0,0,IF(OR(Q147=0,P147=0),"N.M.",IF(ABS(R147/Q147)&gt;=10,"N.M.",R147/Q147))))</f>
        <v>0</v>
      </c>
      <c r="T147" s="104"/>
      <c r="U147" s="15">
        <v>1805673.9200000002</v>
      </c>
      <c r="V147" s="15">
        <v>20094.19</v>
      </c>
      <c r="W147" s="90">
        <f>+U147-V147</f>
        <v>1785579.7300000002</v>
      </c>
      <c r="X147" s="103" t="str">
        <f>IF(V147&lt;0,IF(W147=0,0,IF(OR(V147=0,U147=0),"N.M.",IF(ABS(W147/V147)&gt;=10,"N.M.",W147/(-V147)))),IF(W147=0,0,IF(OR(V147=0,U147=0),"N.M.",IF(ABS(W147/V147)&gt;=10,"N.M.",W147/V147))))</f>
        <v>N.M.</v>
      </c>
    </row>
    <row r="148" spans="1:24" s="1" customFormat="1" ht="12.75" hidden="1" outlineLevel="1">
      <c r="A148" s="1" t="s">
        <v>355</v>
      </c>
      <c r="B148" s="9" t="s">
        <v>322</v>
      </c>
      <c r="C148" s="73" t="s">
        <v>417</v>
      </c>
      <c r="D148" s="35"/>
      <c r="E148" s="35"/>
      <c r="F148" s="128">
        <v>0</v>
      </c>
      <c r="G148" s="128">
        <v>0</v>
      </c>
      <c r="H148" s="128">
        <f>+F148-G148</f>
        <v>0</v>
      </c>
      <c r="I148" s="96">
        <f>IF(G148&lt;0,IF(H148=0,0,IF(OR(G148=0,F148=0),"N.M.",IF(ABS(H148/G148)&gt;=10,"N.M.",H148/(-G148)))),IF(H148=0,0,IF(OR(G148=0,F148=0),"N.M.",IF(ABS(H148/G148)&gt;=10,"N.M.",H148/G148))))</f>
        <v>0</v>
      </c>
      <c r="J148" s="114" t="s">
        <v>319</v>
      </c>
      <c r="K148" s="128">
        <v>1503.24</v>
      </c>
      <c r="L148" s="128">
        <v>20094.19</v>
      </c>
      <c r="M148" s="128">
        <f>+K148-L148</f>
        <v>-18590.949999999997</v>
      </c>
      <c r="N148" s="96">
        <f>IF(L148&lt;0,IF(M148=0,0,IF(OR(L148=0,K148=0),"N.M.",IF(ABS(M148/L148)&gt;=10,"N.M.",M148/(-L148)))),IF(M148=0,0,IF(OR(L148=0,K148=0),"N.M.",IF(ABS(M148/L148)&gt;=10,"N.M.",M148/L148))))</f>
        <v>-0.9251903162058286</v>
      </c>
      <c r="O148" s="114"/>
      <c r="P148" s="128">
        <v>0</v>
      </c>
      <c r="Q148" s="128">
        <v>0</v>
      </c>
      <c r="R148" s="128">
        <f>+P148-Q148</f>
        <v>0</v>
      </c>
      <c r="S148" s="96">
        <f>IF(Q148&lt;0,IF(R148=0,0,IF(OR(Q148=0,P148=0),"N.M.",IF(ABS(R148/Q148)&gt;=10,"N.M.",R148/(-Q148)))),IF(R148=0,0,IF(OR(Q148=0,P148=0),"N.M.",IF(ABS(R148/Q148)&gt;=10,"N.M.",R148/Q148))))</f>
        <v>0</v>
      </c>
      <c r="T148" s="114"/>
      <c r="U148" s="128">
        <v>1805673.9200000002</v>
      </c>
      <c r="V148" s="128">
        <v>20094.19</v>
      </c>
      <c r="W148" s="128">
        <f>+U148-V148</f>
        <v>1785579.7300000002</v>
      </c>
      <c r="X148" s="96" t="str">
        <f>IF(V148&lt;0,IF(W148=0,0,IF(OR(V148=0,U148=0),"N.M.",IF(ABS(W148/V148)&gt;=10,"N.M.",W148/(-V148)))),IF(W148=0,0,IF(OR(V148=0,U148=0),"N.M.",IF(ABS(W148/V148)&gt;=10,"N.M.",W148/V148))))</f>
        <v>N.M.</v>
      </c>
    </row>
    <row r="149" spans="1:24" s="13" customFormat="1" ht="12.75" collapsed="1">
      <c r="A149" s="13" t="s">
        <v>362</v>
      </c>
      <c r="B149" s="12"/>
      <c r="C149" s="81" t="s">
        <v>417</v>
      </c>
      <c r="D149" s="29"/>
      <c r="E149" s="29"/>
      <c r="F149" s="129">
        <v>0</v>
      </c>
      <c r="G149" s="129">
        <v>0</v>
      </c>
      <c r="H149" s="129">
        <f>+F149-G149</f>
        <v>0</v>
      </c>
      <c r="I149" s="99">
        <f>IF(G149&lt;0,IF(H149=0,0,IF(OR(G149=0,F149=0),"N.M.",IF(ABS(H149/G149)&gt;=10,"N.M.",H149/(-G149)))),IF(H149=0,0,IF(OR(G149=0,F149=0),"N.M.",IF(ABS(H149/G149)&gt;=10,"N.M.",H149/G149))))</f>
        <v>0</v>
      </c>
      <c r="J149" s="115" t="s">
        <v>319</v>
      </c>
      <c r="K149" s="129">
        <v>1503.24</v>
      </c>
      <c r="L149" s="129">
        <v>20094.19</v>
      </c>
      <c r="M149" s="129">
        <f>+K149-L149</f>
        <v>-18590.949999999997</v>
      </c>
      <c r="N149" s="99">
        <f>IF(L149&lt;0,IF(M149=0,0,IF(OR(L149=0,K149=0),"N.M.",IF(ABS(M149/L149)&gt;=10,"N.M.",M149/(-L149)))),IF(M149=0,0,IF(OR(L149=0,K149=0),"N.M.",IF(ABS(M149/L149)&gt;=10,"N.M.",M149/L149))))</f>
        <v>-0.9251903162058286</v>
      </c>
      <c r="O149" s="115"/>
      <c r="P149" s="129">
        <v>0</v>
      </c>
      <c r="Q149" s="129">
        <v>0</v>
      </c>
      <c r="R149" s="129">
        <f>+P149-Q149</f>
        <v>0</v>
      </c>
      <c r="S149" s="99">
        <f>IF(Q149&lt;0,IF(R149=0,0,IF(OR(Q149=0,P149=0),"N.M.",IF(ABS(R149/Q149)&gt;=10,"N.M.",R149/(-Q149)))),IF(R149=0,0,IF(OR(Q149=0,P149=0),"N.M.",IF(ABS(R149/Q149)&gt;=10,"N.M.",R149/Q149))))</f>
        <v>0</v>
      </c>
      <c r="T149" s="115"/>
      <c r="U149" s="129">
        <v>1805673.9200000002</v>
      </c>
      <c r="V149" s="129">
        <v>20094.19</v>
      </c>
      <c r="W149" s="129">
        <f>+U149-V149</f>
        <v>1785579.7300000002</v>
      </c>
      <c r="X149" s="99" t="str">
        <f>IF(V149&lt;0,IF(W149=0,0,IF(OR(V149=0,U149=0),"N.M.",IF(ABS(W149/V149)&gt;=10,"N.M.",W149/(-V149)))),IF(W149=0,0,IF(OR(V149=0,U149=0),"N.M.",IF(ABS(W149/V149)&gt;=10,"N.M.",W149/V149))))</f>
        <v>N.M.</v>
      </c>
    </row>
    <row r="150" spans="1:24" s="13" customFormat="1" ht="12.75">
      <c r="A150" s="13" t="s">
        <v>245</v>
      </c>
      <c r="B150" s="11"/>
      <c r="C150" s="60" t="s">
        <v>357</v>
      </c>
      <c r="D150" s="29"/>
      <c r="E150" s="29"/>
      <c r="F150" s="29">
        <v>65156238.096</v>
      </c>
      <c r="G150" s="29">
        <v>70388421.34899996</v>
      </c>
      <c r="H150" s="29">
        <f>+F150-G150</f>
        <v>-5232183.252999961</v>
      </c>
      <c r="I150" s="98">
        <f>IF(G150&lt;0,IF(H150=0,0,IF(OR(G150=0,F150=0),"N.M.",IF(ABS(H150/G150)&gt;=10,"N.M.",H150/(-G150)))),IF(H150=0,0,IF(OR(G150=0,F150=0),"N.M.",IF(ABS(H150/G150)&gt;=10,"N.M.",H150/G150))))</f>
        <v>-0.07433301035489549</v>
      </c>
      <c r="J150" s="115" t="s">
        <v>319</v>
      </c>
      <c r="K150" s="29">
        <v>514671342.128</v>
      </c>
      <c r="L150" s="29">
        <v>472050070.3139999</v>
      </c>
      <c r="M150" s="29">
        <f>+K150-L150</f>
        <v>42621271.81400013</v>
      </c>
      <c r="N150" s="98">
        <f>IF(L150&lt;0,IF(M150=0,0,IF(OR(L150=0,K150=0),"N.M.",IF(ABS(M150/L150)&gt;=10,"N.M.",M150/(-L150)))),IF(M150=0,0,IF(OR(L150=0,K150=0),"N.M.",IF(ABS(M150/L150)&gt;=10,"N.M.",M150/L150))))</f>
        <v>0.09028972665049952</v>
      </c>
      <c r="O150" s="115"/>
      <c r="P150" s="29">
        <v>206103755.90700004</v>
      </c>
      <c r="Q150" s="29">
        <v>202650084.377</v>
      </c>
      <c r="R150" s="29">
        <f>+P150-Q150</f>
        <v>3453671.530000031</v>
      </c>
      <c r="S150" s="98">
        <f>IF(Q150&lt;0,IF(R150=0,0,IF(OR(Q150=0,P150=0),"N.M.",IF(ABS(R150/Q150)&gt;=10,"N.M.",R150/(-Q150)))),IF(R150=0,0,IF(OR(Q150=0,P150=0),"N.M.",IF(ABS(R150/Q150)&gt;=10,"N.M.",R150/Q150))))</f>
        <v>0.017042536846789535</v>
      </c>
      <c r="T150" s="115"/>
      <c r="U150" s="29">
        <v>753657664.404</v>
      </c>
      <c r="V150" s="29">
        <v>667079322.6440002</v>
      </c>
      <c r="W150" s="29">
        <f>+U150-V150</f>
        <v>86578341.75999987</v>
      </c>
      <c r="X150" s="98">
        <f>IF(V150&lt;0,IF(W150=0,0,IF(OR(V150=0,U150=0),"N.M.",IF(ABS(W150/V150)&gt;=10,"N.M.",W150/(-V150)))),IF(W150=0,0,IF(OR(V150=0,U150=0),"N.M.",IF(ABS(W150/V150)&gt;=10,"N.M.",W150/V150))))</f>
        <v>0.12978717645877938</v>
      </c>
    </row>
    <row r="151" spans="1:24" s="13" customFormat="1" ht="12.75">
      <c r="A151" s="1"/>
      <c r="B151" s="11"/>
      <c r="C151" s="60"/>
      <c r="D151" s="29"/>
      <c r="E151" s="29"/>
      <c r="F151" s="29"/>
      <c r="G151" s="29"/>
      <c r="H151" s="35"/>
      <c r="I151" s="95"/>
      <c r="J151" s="115"/>
      <c r="K151" s="29"/>
      <c r="L151" s="29"/>
      <c r="M151" s="35"/>
      <c r="N151" s="95"/>
      <c r="O151" s="115"/>
      <c r="P151" s="29"/>
      <c r="Q151" s="29"/>
      <c r="R151" s="35"/>
      <c r="S151" s="95"/>
      <c r="T151" s="115"/>
      <c r="U151" s="29"/>
      <c r="V151" s="29"/>
      <c r="W151" s="35"/>
      <c r="X151" s="95"/>
    </row>
    <row r="152" spans="2:24" s="30" customFormat="1" ht="4.5" customHeight="1" hidden="1" outlineLevel="1">
      <c r="B152" s="31"/>
      <c r="C152" s="58"/>
      <c r="D152" s="33"/>
      <c r="E152" s="33"/>
      <c r="F152" s="36"/>
      <c r="G152" s="36"/>
      <c r="H152" s="36"/>
      <c r="I152" s="100"/>
      <c r="J152" s="116"/>
      <c r="K152" s="36"/>
      <c r="L152" s="36"/>
      <c r="M152" s="36"/>
      <c r="N152" s="100"/>
      <c r="O152" s="116"/>
      <c r="P152" s="36"/>
      <c r="Q152" s="36"/>
      <c r="R152" s="36"/>
      <c r="S152" s="100"/>
      <c r="T152" s="116"/>
      <c r="U152" s="36"/>
      <c r="V152" s="36"/>
      <c r="W152" s="36"/>
      <c r="X152" s="100"/>
    </row>
    <row r="153" spans="1:24" s="14" customFormat="1" ht="12.75" hidden="1" outlineLevel="2">
      <c r="A153" s="14" t="s">
        <v>759</v>
      </c>
      <c r="B153" s="14" t="s">
        <v>760</v>
      </c>
      <c r="C153" s="54" t="s">
        <v>289</v>
      </c>
      <c r="D153" s="15"/>
      <c r="E153" s="15"/>
      <c r="F153" s="15">
        <v>8299.380000000001</v>
      </c>
      <c r="G153" s="15">
        <v>27473.8</v>
      </c>
      <c r="H153" s="90">
        <f aca="true" t="shared" si="64" ref="H153:H158">+F153-G153</f>
        <v>-19174.42</v>
      </c>
      <c r="I153" s="103">
        <f aca="true" t="shared" si="65" ref="I153:I158">IF(G153&lt;0,IF(H153=0,0,IF(OR(G153=0,F153=0),"N.M.",IF(ABS(H153/G153)&gt;=10,"N.M.",H153/(-G153)))),IF(H153=0,0,IF(OR(G153=0,F153=0),"N.M.",IF(ABS(H153/G153)&gt;=10,"N.M.",H153/G153))))</f>
        <v>-0.6979165605049173</v>
      </c>
      <c r="J153" s="104"/>
      <c r="K153" s="15">
        <v>327299.46</v>
      </c>
      <c r="L153" s="15">
        <v>335556.31</v>
      </c>
      <c r="M153" s="90">
        <f aca="true" t="shared" si="66" ref="M153:M158">+K153-L153</f>
        <v>-8256.849999999977</v>
      </c>
      <c r="N153" s="103">
        <f aca="true" t="shared" si="67" ref="N153:N158">IF(L153&lt;0,IF(M153=0,0,IF(OR(L153=0,K153=0),"N.M.",IF(ABS(M153/L153)&gt;=10,"N.M.",M153/(-L153)))),IF(M153=0,0,IF(OR(L153=0,K153=0),"N.M.",IF(ABS(M153/L153)&gt;=10,"N.M.",M153/L153))))</f>
        <v>-0.02460645129874022</v>
      </c>
      <c r="O153" s="104"/>
      <c r="P153" s="15">
        <v>24847.15</v>
      </c>
      <c r="Q153" s="15">
        <v>191206.35</v>
      </c>
      <c r="R153" s="90">
        <f aca="true" t="shared" si="68" ref="R153:R158">+P153-Q153</f>
        <v>-166359.2</v>
      </c>
      <c r="S153" s="103">
        <f aca="true" t="shared" si="69" ref="S153:S158">IF(Q153&lt;0,IF(R153=0,0,IF(OR(Q153=0,P153=0),"N.M.",IF(ABS(R153/Q153)&gt;=10,"N.M.",R153/(-Q153)))),IF(R153=0,0,IF(OR(Q153=0,P153=0),"N.M.",IF(ABS(R153/Q153)&gt;=10,"N.M.",R153/Q153))))</f>
        <v>-0.8700506023989266</v>
      </c>
      <c r="T153" s="104"/>
      <c r="U153" s="15">
        <v>594082.6610000001</v>
      </c>
      <c r="V153" s="15">
        <v>563413.84</v>
      </c>
      <c r="W153" s="90">
        <f aca="true" t="shared" si="70" ref="W153:W158">+U153-V153</f>
        <v>30668.821000000113</v>
      </c>
      <c r="X153" s="103">
        <f aca="true" t="shared" si="71" ref="X153:X158">IF(V153&lt;0,IF(W153=0,0,IF(OR(V153=0,U153=0),"N.M.",IF(ABS(W153/V153)&gt;=10,"N.M.",W153/(-V153)))),IF(W153=0,0,IF(OR(V153=0,U153=0),"N.M.",IF(ABS(W153/V153)&gt;=10,"N.M.",W153/V153))))</f>
        <v>0.05443391486442739</v>
      </c>
    </row>
    <row r="154" spans="1:24" s="14" customFormat="1" ht="12.75" hidden="1" outlineLevel="2">
      <c r="A154" s="14" t="s">
        <v>761</v>
      </c>
      <c r="B154" s="14" t="s">
        <v>762</v>
      </c>
      <c r="C154" s="54" t="s">
        <v>1453</v>
      </c>
      <c r="D154" s="15"/>
      <c r="E154" s="15"/>
      <c r="F154" s="15">
        <v>14128089.75</v>
      </c>
      <c r="G154" s="15">
        <v>16919884.61</v>
      </c>
      <c r="H154" s="90">
        <f t="shared" si="64"/>
        <v>-2791794.8599999994</v>
      </c>
      <c r="I154" s="103">
        <f t="shared" si="65"/>
        <v>-0.16500082148018855</v>
      </c>
      <c r="J154" s="104"/>
      <c r="K154" s="15">
        <v>135175251.64</v>
      </c>
      <c r="L154" s="15">
        <v>114233947.38</v>
      </c>
      <c r="M154" s="90">
        <f t="shared" si="66"/>
        <v>20941304.25999999</v>
      </c>
      <c r="N154" s="103">
        <f t="shared" si="67"/>
        <v>0.18331944873040762</v>
      </c>
      <c r="O154" s="104"/>
      <c r="P154" s="15">
        <v>52242483.01</v>
      </c>
      <c r="Q154" s="15">
        <v>48791728.31</v>
      </c>
      <c r="R154" s="90">
        <f t="shared" si="68"/>
        <v>3450754.6999999955</v>
      </c>
      <c r="S154" s="103">
        <f t="shared" si="69"/>
        <v>0.07072417435339658</v>
      </c>
      <c r="T154" s="104"/>
      <c r="U154" s="15">
        <v>190251948.79999998</v>
      </c>
      <c r="V154" s="15">
        <v>167314017.04</v>
      </c>
      <c r="W154" s="90">
        <f t="shared" si="70"/>
        <v>22937931.75999999</v>
      </c>
      <c r="X154" s="103">
        <f t="shared" si="71"/>
        <v>0.13709509917818893</v>
      </c>
    </row>
    <row r="155" spans="1:24" s="14" customFormat="1" ht="12.75" hidden="1" outlineLevel="2">
      <c r="A155" s="14" t="s">
        <v>763</v>
      </c>
      <c r="B155" s="14" t="s">
        <v>764</v>
      </c>
      <c r="C155" s="54" t="s">
        <v>1454</v>
      </c>
      <c r="D155" s="15"/>
      <c r="E155" s="15"/>
      <c r="F155" s="15">
        <v>239509.58000000002</v>
      </c>
      <c r="G155" s="15">
        <v>357406.7</v>
      </c>
      <c r="H155" s="90">
        <f t="shared" si="64"/>
        <v>-117897.12</v>
      </c>
      <c r="I155" s="103">
        <f t="shared" si="65"/>
        <v>-0.32986824253714325</v>
      </c>
      <c r="J155" s="104"/>
      <c r="K155" s="15">
        <v>2190798.63</v>
      </c>
      <c r="L155" s="15">
        <v>2305319.12</v>
      </c>
      <c r="M155" s="90">
        <f t="shared" si="66"/>
        <v>-114520.49000000022</v>
      </c>
      <c r="N155" s="103">
        <f t="shared" si="67"/>
        <v>-0.04967663218791168</v>
      </c>
      <c r="O155" s="104"/>
      <c r="P155" s="15">
        <v>966797.8300000001</v>
      </c>
      <c r="Q155" s="15">
        <v>1052381.01</v>
      </c>
      <c r="R155" s="90">
        <f t="shared" si="68"/>
        <v>-85583.17999999993</v>
      </c>
      <c r="S155" s="103">
        <f t="shared" si="69"/>
        <v>-0.08132337925786016</v>
      </c>
      <c r="T155" s="104"/>
      <c r="U155" s="15">
        <v>3274638.04</v>
      </c>
      <c r="V155" s="15">
        <v>3225784.63</v>
      </c>
      <c r="W155" s="90">
        <f t="shared" si="70"/>
        <v>48853.41000000015</v>
      </c>
      <c r="X155" s="103">
        <f t="shared" si="71"/>
        <v>0.0151446595490785</v>
      </c>
    </row>
    <row r="156" spans="1:24" s="14" customFormat="1" ht="12.75" hidden="1" outlineLevel="2">
      <c r="A156" s="14" t="s">
        <v>765</v>
      </c>
      <c r="B156" s="14" t="s">
        <v>766</v>
      </c>
      <c r="C156" s="54" t="s">
        <v>1455</v>
      </c>
      <c r="D156" s="15"/>
      <c r="E156" s="15"/>
      <c r="F156" s="15">
        <v>853759</v>
      </c>
      <c r="G156" s="15">
        <v>-808017</v>
      </c>
      <c r="H156" s="90">
        <f t="shared" si="64"/>
        <v>1661776</v>
      </c>
      <c r="I156" s="103">
        <f t="shared" si="65"/>
        <v>2.0566101950825293</v>
      </c>
      <c r="J156" s="104"/>
      <c r="K156" s="15">
        <v>382342</v>
      </c>
      <c r="L156" s="15">
        <v>3562725</v>
      </c>
      <c r="M156" s="90">
        <f t="shared" si="66"/>
        <v>-3180383</v>
      </c>
      <c r="N156" s="103">
        <f t="shared" si="67"/>
        <v>-0.8926827077588082</v>
      </c>
      <c r="O156" s="104"/>
      <c r="P156" s="15">
        <v>1338166</v>
      </c>
      <c r="Q156" s="15">
        <v>3602371</v>
      </c>
      <c r="R156" s="90">
        <f t="shared" si="68"/>
        <v>-2264205</v>
      </c>
      <c r="S156" s="103">
        <f t="shared" si="69"/>
        <v>-0.6285318752566018</v>
      </c>
      <c r="T156" s="104"/>
      <c r="U156" s="15">
        <v>-4103164</v>
      </c>
      <c r="V156" s="15">
        <v>1636256</v>
      </c>
      <c r="W156" s="90">
        <f t="shared" si="70"/>
        <v>-5739420</v>
      </c>
      <c r="X156" s="103">
        <f t="shared" si="71"/>
        <v>-3.507654059022549</v>
      </c>
    </row>
    <row r="157" spans="1:24" s="14" customFormat="1" ht="12.75" hidden="1" outlineLevel="2">
      <c r="A157" s="14" t="s">
        <v>767</v>
      </c>
      <c r="B157" s="14" t="s">
        <v>768</v>
      </c>
      <c r="C157" s="54" t="s">
        <v>1456</v>
      </c>
      <c r="D157" s="15"/>
      <c r="E157" s="15"/>
      <c r="F157" s="15">
        <v>0</v>
      </c>
      <c r="G157" s="15">
        <v>0</v>
      </c>
      <c r="H157" s="90">
        <f t="shared" si="64"/>
        <v>0</v>
      </c>
      <c r="I157" s="103">
        <f t="shared" si="65"/>
        <v>0</v>
      </c>
      <c r="J157" s="104"/>
      <c r="K157" s="15">
        <v>0</v>
      </c>
      <c r="L157" s="15">
        <v>-1</v>
      </c>
      <c r="M157" s="90">
        <f t="shared" si="66"/>
        <v>1</v>
      </c>
      <c r="N157" s="103" t="str">
        <f t="shared" si="67"/>
        <v>N.M.</v>
      </c>
      <c r="O157" s="104"/>
      <c r="P157" s="15">
        <v>0</v>
      </c>
      <c r="Q157" s="15">
        <v>-1</v>
      </c>
      <c r="R157" s="90">
        <f t="shared" si="68"/>
        <v>1</v>
      </c>
      <c r="S157" s="103" t="str">
        <f t="shared" si="69"/>
        <v>N.M.</v>
      </c>
      <c r="T157" s="104"/>
      <c r="U157" s="15">
        <v>1</v>
      </c>
      <c r="V157" s="15">
        <v>-1</v>
      </c>
      <c r="W157" s="90">
        <f t="shared" si="70"/>
        <v>2</v>
      </c>
      <c r="X157" s="103">
        <f t="shared" si="71"/>
        <v>2</v>
      </c>
    </row>
    <row r="158" spans="1:24" s="14" customFormat="1" ht="12.75" hidden="1" outlineLevel="2">
      <c r="A158" s="14" t="s">
        <v>769</v>
      </c>
      <c r="B158" s="14" t="s">
        <v>770</v>
      </c>
      <c r="C158" s="54" t="s">
        <v>1457</v>
      </c>
      <c r="D158" s="15"/>
      <c r="E158" s="15"/>
      <c r="F158" s="15">
        <v>119984.57</v>
      </c>
      <c r="G158" s="15">
        <v>43794.92</v>
      </c>
      <c r="H158" s="90">
        <f t="shared" si="64"/>
        <v>76189.65000000001</v>
      </c>
      <c r="I158" s="103">
        <f t="shared" si="65"/>
        <v>1.7396914984660323</v>
      </c>
      <c r="J158" s="104"/>
      <c r="K158" s="15">
        <v>1513338.27</v>
      </c>
      <c r="L158" s="15">
        <v>768967.71</v>
      </c>
      <c r="M158" s="90">
        <f t="shared" si="66"/>
        <v>744370.56</v>
      </c>
      <c r="N158" s="103">
        <f t="shared" si="67"/>
        <v>0.9680127661017133</v>
      </c>
      <c r="O158" s="104"/>
      <c r="P158" s="15">
        <v>588241.85</v>
      </c>
      <c r="Q158" s="15">
        <v>216775.65</v>
      </c>
      <c r="R158" s="90">
        <f t="shared" si="68"/>
        <v>371466.19999999995</v>
      </c>
      <c r="S158" s="103">
        <f t="shared" si="69"/>
        <v>1.713597445100499</v>
      </c>
      <c r="T158" s="104"/>
      <c r="U158" s="15">
        <v>2368699.99</v>
      </c>
      <c r="V158" s="15">
        <v>1487000.21</v>
      </c>
      <c r="W158" s="90">
        <f t="shared" si="70"/>
        <v>881699.7800000003</v>
      </c>
      <c r="X158" s="103">
        <f t="shared" si="71"/>
        <v>0.5929385712729659</v>
      </c>
    </row>
    <row r="159" spans="1:24" ht="12.75" hidden="1" outlineLevel="1">
      <c r="A159" s="9" t="s">
        <v>425</v>
      </c>
      <c r="C159" s="66" t="s">
        <v>363</v>
      </c>
      <c r="D159" s="28"/>
      <c r="E159" s="28"/>
      <c r="F159" s="17">
        <v>15349642.280000001</v>
      </c>
      <c r="G159" s="17">
        <v>16540543.03</v>
      </c>
      <c r="H159" s="35">
        <f>+F159-G159</f>
        <v>-1190900.7499999981</v>
      </c>
      <c r="I159" s="95">
        <f>IF(G159&lt;0,IF(H159=0,0,IF(OR(G159=0,F159=0),"N.M.",IF(ABS(H159/G159)&gt;=10,"N.M.",H159/(-G159)))),IF(H159=0,0,IF(OR(G159=0,F159=0),"N.M.",IF(ABS(H159/G159)&gt;=10,"N.M.",H159/G159))))</f>
        <v>-0.07199889071598384</v>
      </c>
      <c r="K159" s="17">
        <v>139589030</v>
      </c>
      <c r="L159" s="17">
        <v>121206514.52</v>
      </c>
      <c r="M159" s="35">
        <f>+K159-L159</f>
        <v>18382515.480000004</v>
      </c>
      <c r="N159" s="95">
        <f>IF(L159&lt;0,IF(M159=0,0,IF(OR(L159=0,K159=0),"N.M.",IF(ABS(M159/L159)&gt;=10,"N.M.",M159/(-L159)))),IF(M159=0,0,IF(OR(L159=0,K159=0),"N.M.",IF(ABS(M159/L159)&gt;=10,"N.M.",M159/L159))))</f>
        <v>0.1516627679031786</v>
      </c>
      <c r="P159" s="17">
        <v>55160535.839999996</v>
      </c>
      <c r="Q159" s="17">
        <v>53854461.32</v>
      </c>
      <c r="R159" s="35">
        <f>+P159-Q159</f>
        <v>1306074.5199999958</v>
      </c>
      <c r="S159" s="95">
        <f>IF(Q159&lt;0,IF(R159=0,0,IF(OR(Q159=0,P159=0),"N.M.",IF(ABS(R159/Q159)&gt;=10,"N.M.",R159/(-Q159)))),IF(R159=0,0,IF(OR(Q159=0,P159=0),"N.M.",IF(ABS(R159/Q159)&gt;=10,"N.M.",R159/Q159))))</f>
        <v>0.02425192802949748</v>
      </c>
      <c r="U159" s="17">
        <v>192386206.49099997</v>
      </c>
      <c r="V159" s="17">
        <v>174226470.72</v>
      </c>
      <c r="W159" s="35">
        <f>+U159-V159</f>
        <v>18159735.770999968</v>
      </c>
      <c r="X159" s="95">
        <f>IF(V159&lt;0,IF(W159=0,0,IF(OR(V159=0,U159=0),"N.M.",IF(ABS(W159/V159)&gt;=10,"N.M.",W159/(-V159)))),IF(W159=0,0,IF(OR(V159=0,U159=0),"N.M.",IF(ABS(W159/V159)&gt;=10,"N.M.",W159/V159))))</f>
        <v>0.10423063553978859</v>
      </c>
    </row>
    <row r="160" spans="1:24" ht="12.75" hidden="1" outlineLevel="1">
      <c r="A160" s="9" t="s">
        <v>426</v>
      </c>
      <c r="C160" s="66" t="s">
        <v>364</v>
      </c>
      <c r="D160" s="28"/>
      <c r="E160" s="28"/>
      <c r="F160" s="17">
        <v>0</v>
      </c>
      <c r="G160" s="17">
        <v>0</v>
      </c>
      <c r="H160" s="35">
        <f>+F160-G160</f>
        <v>0</v>
      </c>
      <c r="I160" s="95">
        <f>IF(G160&lt;0,IF(H160=0,0,IF(OR(G160=0,F160=0),"N.M.",IF(ABS(H160/G160)&gt;=10,"N.M.",H160/(-G160)))),IF(H160=0,0,IF(OR(G160=0,F160=0),"N.M.",IF(ABS(H160/G160)&gt;=10,"N.M.",H160/G160))))</f>
        <v>0</v>
      </c>
      <c r="K160" s="17">
        <v>0</v>
      </c>
      <c r="L160" s="17">
        <v>0</v>
      </c>
      <c r="M160" s="35">
        <f>+K160-L160</f>
        <v>0</v>
      </c>
      <c r="N160" s="95">
        <f>IF(L160&lt;0,IF(M160=0,0,IF(OR(L160=0,K160=0),"N.M.",IF(ABS(M160/L160)&gt;=10,"N.M.",M160/(-L160)))),IF(M160=0,0,IF(OR(L160=0,K160=0),"N.M.",IF(ABS(M160/L160)&gt;=10,"N.M.",M160/L160))))</f>
        <v>0</v>
      </c>
      <c r="P160" s="17">
        <v>0</v>
      </c>
      <c r="Q160" s="17">
        <v>0</v>
      </c>
      <c r="R160" s="35">
        <f>+P160-Q160</f>
        <v>0</v>
      </c>
      <c r="S160" s="95">
        <f>IF(Q160&lt;0,IF(R160=0,0,IF(OR(Q160=0,P160=0),"N.M.",IF(ABS(R160/Q160)&gt;=10,"N.M.",R160/(-Q160)))),IF(R160=0,0,IF(OR(Q160=0,P160=0),"N.M.",IF(ABS(R160/Q160)&gt;=10,"N.M.",R160/Q160))))</f>
        <v>0</v>
      </c>
      <c r="U160" s="17">
        <v>0</v>
      </c>
      <c r="V160" s="17">
        <v>0</v>
      </c>
      <c r="W160" s="35">
        <f>+U160-V160</f>
        <v>0</v>
      </c>
      <c r="X160" s="95">
        <f>IF(V160&lt;0,IF(W160=0,0,IF(OR(V160=0,U160=0),"N.M.",IF(ABS(W160/V160)&gt;=10,"N.M.",W160/(-V160)))),IF(W160=0,0,IF(OR(V160=0,U160=0),"N.M.",IF(ABS(W160/V160)&gt;=10,"N.M.",W160/V160))))</f>
        <v>0</v>
      </c>
    </row>
    <row r="161" spans="1:24" ht="12.75" hidden="1" outlineLevel="1">
      <c r="A161" s="9" t="s">
        <v>427</v>
      </c>
      <c r="C161" s="66" t="s">
        <v>365</v>
      </c>
      <c r="D161" s="28"/>
      <c r="E161" s="28"/>
      <c r="F161" s="17">
        <v>0</v>
      </c>
      <c r="G161" s="17">
        <v>0</v>
      </c>
      <c r="H161" s="35">
        <f>+F161-G161</f>
        <v>0</v>
      </c>
      <c r="I161" s="95">
        <f>IF(G161&lt;0,IF(H161=0,0,IF(OR(G161=0,F161=0),"N.M.",IF(ABS(H161/G161)&gt;=10,"N.M.",H161/(-G161)))),IF(H161=0,0,IF(OR(G161=0,F161=0),"N.M.",IF(ABS(H161/G161)&gt;=10,"N.M.",H161/G161))))</f>
        <v>0</v>
      </c>
      <c r="K161" s="17">
        <v>0</v>
      </c>
      <c r="L161" s="17">
        <v>0</v>
      </c>
      <c r="M161" s="35">
        <f>+K161-L161</f>
        <v>0</v>
      </c>
      <c r="N161" s="95">
        <f>IF(L161&lt;0,IF(M161=0,0,IF(OR(L161=0,K161=0),"N.M.",IF(ABS(M161/L161)&gt;=10,"N.M.",M161/(-L161)))),IF(M161=0,0,IF(OR(L161=0,K161=0),"N.M.",IF(ABS(M161/L161)&gt;=10,"N.M.",M161/L161))))</f>
        <v>0</v>
      </c>
      <c r="P161" s="17">
        <v>0</v>
      </c>
      <c r="Q161" s="17">
        <v>0</v>
      </c>
      <c r="R161" s="35">
        <f>+P161-Q161</f>
        <v>0</v>
      </c>
      <c r="S161" s="95">
        <f>IF(Q161&lt;0,IF(R161=0,0,IF(OR(Q161=0,P161=0),"N.M.",IF(ABS(R161/Q161)&gt;=10,"N.M.",R161/(-Q161)))),IF(R161=0,0,IF(OR(Q161=0,P161=0),"N.M.",IF(ABS(R161/Q161)&gt;=10,"N.M.",R161/Q161))))</f>
        <v>0</v>
      </c>
      <c r="U161" s="17">
        <v>0</v>
      </c>
      <c r="V161" s="17">
        <v>0</v>
      </c>
      <c r="W161" s="35">
        <f>+U161-V161</f>
        <v>0</v>
      </c>
      <c r="X161" s="95">
        <f>IF(V161&lt;0,IF(W161=0,0,IF(OR(V161=0,U161=0),"N.M.",IF(ABS(W161/V161)&gt;=10,"N.M.",W161/(-V161)))),IF(W161=0,0,IF(OR(V161=0,U161=0),"N.M.",IF(ABS(W161/V161)&gt;=10,"N.M.",W161/V161))))</f>
        <v>0</v>
      </c>
    </row>
    <row r="162" spans="1:24" s="13" customFormat="1" ht="12.75" collapsed="1">
      <c r="A162" s="13" t="s">
        <v>428</v>
      </c>
      <c r="B162" s="11"/>
      <c r="C162" s="56" t="s">
        <v>289</v>
      </c>
      <c r="D162" s="29"/>
      <c r="E162" s="29"/>
      <c r="F162" s="29">
        <v>15349642.28</v>
      </c>
      <c r="G162" s="29">
        <v>16540543.03</v>
      </c>
      <c r="H162" s="29">
        <f>+F162-G162</f>
        <v>-1190900.75</v>
      </c>
      <c r="I162" s="98">
        <f>IF(G162&lt;0,IF(H162=0,0,IF(OR(G162=0,F162=0),"N.M.",IF(ABS(H162/G162)&gt;=10,"N.M.",H162/(-G162)))),IF(H162=0,0,IF(OR(G162=0,F162=0),"N.M.",IF(ABS(H162/G162)&gt;=10,"N.M.",H162/G162))))</f>
        <v>-0.07199889071598395</v>
      </c>
      <c r="J162" s="115"/>
      <c r="K162" s="29">
        <v>139589030</v>
      </c>
      <c r="L162" s="29">
        <v>121206514.52</v>
      </c>
      <c r="M162" s="29">
        <f>+K162-L162</f>
        <v>18382515.480000004</v>
      </c>
      <c r="N162" s="98">
        <f>IF(L162&lt;0,IF(M162=0,0,IF(OR(L162=0,K162=0),"N.M.",IF(ABS(M162/L162)&gt;=10,"N.M.",M162/(-L162)))),IF(M162=0,0,IF(OR(L162=0,K162=0),"N.M.",IF(ABS(M162/L162)&gt;=10,"N.M.",M162/L162))))</f>
        <v>0.1516627679031786</v>
      </c>
      <c r="O162" s="115"/>
      <c r="P162" s="29">
        <v>55160535.84</v>
      </c>
      <c r="Q162" s="29">
        <v>53854461.32</v>
      </c>
      <c r="R162" s="29">
        <f>+P162-Q162</f>
        <v>1306074.5200000033</v>
      </c>
      <c r="S162" s="98">
        <f>IF(Q162&lt;0,IF(R162=0,0,IF(OR(Q162=0,P162=0),"N.M.",IF(ABS(R162/Q162)&gt;=10,"N.M.",R162/(-Q162)))),IF(R162=0,0,IF(OR(Q162=0,P162=0),"N.M.",IF(ABS(R162/Q162)&gt;=10,"N.M.",R162/Q162))))</f>
        <v>0.02425192802949762</v>
      </c>
      <c r="T162" s="115"/>
      <c r="U162" s="29">
        <v>192386206.491</v>
      </c>
      <c r="V162" s="29">
        <v>174226470.72</v>
      </c>
      <c r="W162" s="29">
        <f>+U162-V162</f>
        <v>18159735.770999998</v>
      </c>
      <c r="X162" s="98">
        <f>IF(V162&lt;0,IF(W162=0,0,IF(OR(V162=0,U162=0),"N.M.",IF(ABS(W162/V162)&gt;=10,"N.M.",W162/(-V162)))),IF(W162=0,0,IF(OR(V162=0,U162=0),"N.M.",IF(ABS(W162/V162)&gt;=10,"N.M.",W162/V162))))</f>
        <v>0.10423063553978876</v>
      </c>
    </row>
    <row r="163" spans="2:24" s="13" customFormat="1" ht="0.75" customHeight="1" hidden="1" outlineLevel="1">
      <c r="B163" s="11"/>
      <c r="C163" s="56"/>
      <c r="D163" s="29"/>
      <c r="E163" s="29"/>
      <c r="F163" s="29"/>
      <c r="G163" s="29"/>
      <c r="H163" s="29"/>
      <c r="I163" s="98"/>
      <c r="J163" s="115"/>
      <c r="K163" s="29"/>
      <c r="L163" s="29"/>
      <c r="M163" s="29"/>
      <c r="N163" s="98"/>
      <c r="O163" s="115"/>
      <c r="P163" s="29"/>
      <c r="Q163" s="29"/>
      <c r="R163" s="29"/>
      <c r="S163" s="98"/>
      <c r="T163" s="115"/>
      <c r="U163" s="29"/>
      <c r="V163" s="29"/>
      <c r="W163" s="29"/>
      <c r="X163" s="98"/>
    </row>
    <row r="164" spans="1:24" s="14" customFormat="1" ht="12.75" hidden="1" outlineLevel="2">
      <c r="A164" s="14" t="s">
        <v>771</v>
      </c>
      <c r="B164" s="14" t="s">
        <v>772</v>
      </c>
      <c r="C164" s="54" t="s">
        <v>1458</v>
      </c>
      <c r="D164" s="15"/>
      <c r="E164" s="15"/>
      <c r="F164" s="15">
        <v>8051.31</v>
      </c>
      <c r="G164" s="15">
        <v>40831.520000000004</v>
      </c>
      <c r="H164" s="90">
        <f aca="true" t="shared" si="72" ref="H164:H190">+F164-G164</f>
        <v>-32780.21000000001</v>
      </c>
      <c r="I164" s="103">
        <f aca="true" t="shared" si="73" ref="I164:I190">IF(G164&lt;0,IF(H164=0,0,IF(OR(G164=0,F164=0),"N.M.",IF(ABS(H164/G164)&gt;=10,"N.M.",H164/(-G164)))),IF(H164=0,0,IF(OR(G164=0,F164=0),"N.M.",IF(ABS(H164/G164)&gt;=10,"N.M.",H164/G164))))</f>
        <v>-0.8028163046587539</v>
      </c>
      <c r="J164" s="104"/>
      <c r="K164" s="15">
        <v>3394560.113</v>
      </c>
      <c r="L164" s="15">
        <v>1957382.01</v>
      </c>
      <c r="M164" s="90">
        <f aca="true" t="shared" si="74" ref="M164:M190">+K164-L164</f>
        <v>1437178.103</v>
      </c>
      <c r="N164" s="103">
        <f aca="true" t="shared" si="75" ref="N164:N190">IF(L164&lt;0,IF(M164=0,0,IF(OR(L164=0,K164=0),"N.M.",IF(ABS(M164/L164)&gt;=10,"N.M.",M164/(-L164)))),IF(M164=0,0,IF(OR(L164=0,K164=0),"N.M.",IF(ABS(M164/L164)&gt;=10,"N.M.",M164/L164))))</f>
        <v>0.7342348584270476</v>
      </c>
      <c r="O164" s="104"/>
      <c r="P164" s="15">
        <v>712817.5</v>
      </c>
      <c r="Q164" s="15">
        <v>305082.32</v>
      </c>
      <c r="R164" s="90">
        <f aca="true" t="shared" si="76" ref="R164:R190">+P164-Q164</f>
        <v>407735.18</v>
      </c>
      <c r="S164" s="103">
        <f aca="true" t="shared" si="77" ref="S164:S190">IF(Q164&lt;0,IF(R164=0,0,IF(OR(Q164=0,P164=0),"N.M.",IF(ABS(R164/Q164)&gt;=10,"N.M.",R164/(-Q164)))),IF(R164=0,0,IF(OR(Q164=0,P164=0),"N.M.",IF(ABS(R164/Q164)&gt;=10,"N.M.",R164/Q164))))</f>
        <v>1.336475938690908</v>
      </c>
      <c r="T164" s="104"/>
      <c r="U164" s="15">
        <v>7262147.176999999</v>
      </c>
      <c r="V164" s="15">
        <v>4846076.11</v>
      </c>
      <c r="W164" s="90">
        <f aca="true" t="shared" si="78" ref="W164:W190">+U164-V164</f>
        <v>2416071.066999999</v>
      </c>
      <c r="X164" s="103">
        <f aca="true" t="shared" si="79" ref="X164:X190">IF(V164&lt;0,IF(W164=0,0,IF(OR(V164=0,U164=0),"N.M.",IF(ABS(W164/V164)&gt;=10,"N.M.",W164/(-V164)))),IF(W164=0,0,IF(OR(V164=0,U164=0),"N.M.",IF(ABS(W164/V164)&gt;=10,"N.M.",W164/V164))))</f>
        <v>0.49856234449442</v>
      </c>
    </row>
    <row r="165" spans="1:24" s="14" customFormat="1" ht="12.75" hidden="1" outlineLevel="2">
      <c r="A165" s="14" t="s">
        <v>773</v>
      </c>
      <c r="B165" s="14" t="s">
        <v>774</v>
      </c>
      <c r="C165" s="54" t="s">
        <v>1459</v>
      </c>
      <c r="D165" s="15"/>
      <c r="E165" s="15"/>
      <c r="F165" s="15">
        <v>64330.5</v>
      </c>
      <c r="G165" s="15">
        <v>65461.5</v>
      </c>
      <c r="H165" s="90">
        <f t="shared" si="72"/>
        <v>-1131</v>
      </c>
      <c r="I165" s="103">
        <f t="shared" si="73"/>
        <v>-0.017277330950253203</v>
      </c>
      <c r="J165" s="104"/>
      <c r="K165" s="15">
        <v>532954.5</v>
      </c>
      <c r="L165" s="15">
        <v>541895.25</v>
      </c>
      <c r="M165" s="90">
        <f t="shared" si="74"/>
        <v>-8940.75</v>
      </c>
      <c r="N165" s="103">
        <f t="shared" si="75"/>
        <v>-0.016499037406214577</v>
      </c>
      <c r="O165" s="104"/>
      <c r="P165" s="15">
        <v>198432</v>
      </c>
      <c r="Q165" s="15">
        <v>201171.75</v>
      </c>
      <c r="R165" s="90">
        <f t="shared" si="76"/>
        <v>-2739.75</v>
      </c>
      <c r="S165" s="103">
        <f t="shared" si="77"/>
        <v>-0.013618959918577037</v>
      </c>
      <c r="T165" s="104"/>
      <c r="U165" s="15">
        <v>794800.5</v>
      </c>
      <c r="V165" s="15">
        <v>821369.25</v>
      </c>
      <c r="W165" s="90">
        <f t="shared" si="78"/>
        <v>-26568.75</v>
      </c>
      <c r="X165" s="103">
        <f t="shared" si="79"/>
        <v>-0.03234690122621464</v>
      </c>
    </row>
    <row r="166" spans="1:24" s="14" customFormat="1" ht="12.75" hidden="1" outlineLevel="2">
      <c r="A166" s="14" t="s">
        <v>775</v>
      </c>
      <c r="B166" s="14" t="s">
        <v>776</v>
      </c>
      <c r="C166" s="54" t="s">
        <v>1460</v>
      </c>
      <c r="D166" s="15"/>
      <c r="E166" s="15"/>
      <c r="F166" s="15">
        <v>35578.38</v>
      </c>
      <c r="G166" s="15">
        <v>74353.19</v>
      </c>
      <c r="H166" s="90">
        <f t="shared" si="72"/>
        <v>-38774.810000000005</v>
      </c>
      <c r="I166" s="103">
        <f t="shared" si="73"/>
        <v>-0.5214949082884003</v>
      </c>
      <c r="J166" s="104"/>
      <c r="K166" s="15">
        <v>269280.31</v>
      </c>
      <c r="L166" s="15">
        <v>216531.06</v>
      </c>
      <c r="M166" s="90">
        <f t="shared" si="74"/>
        <v>52749.25</v>
      </c>
      <c r="N166" s="103">
        <f t="shared" si="75"/>
        <v>0.2436105471427517</v>
      </c>
      <c r="O166" s="104"/>
      <c r="P166" s="15">
        <v>187988.17</v>
      </c>
      <c r="Q166" s="15">
        <v>145581.79</v>
      </c>
      <c r="R166" s="90">
        <f t="shared" si="76"/>
        <v>42406.380000000005</v>
      </c>
      <c r="S166" s="103">
        <f t="shared" si="77"/>
        <v>0.29128904102635367</v>
      </c>
      <c r="T166" s="104"/>
      <c r="U166" s="15">
        <v>361730.31</v>
      </c>
      <c r="V166" s="15">
        <v>263024.91</v>
      </c>
      <c r="W166" s="90">
        <f t="shared" si="78"/>
        <v>98705.40000000002</v>
      </c>
      <c r="X166" s="103">
        <f t="shared" si="79"/>
        <v>0.37527015977308015</v>
      </c>
    </row>
    <row r="167" spans="1:24" s="14" customFormat="1" ht="12.75" hidden="1" outlineLevel="2">
      <c r="A167" s="14" t="s">
        <v>777</v>
      </c>
      <c r="B167" s="14" t="s">
        <v>778</v>
      </c>
      <c r="C167" s="54" t="s">
        <v>1461</v>
      </c>
      <c r="D167" s="15"/>
      <c r="E167" s="15"/>
      <c r="F167" s="15">
        <v>0</v>
      </c>
      <c r="G167" s="15">
        <v>0</v>
      </c>
      <c r="H167" s="90">
        <f t="shared" si="72"/>
        <v>0</v>
      </c>
      <c r="I167" s="103">
        <f t="shared" si="73"/>
        <v>0</v>
      </c>
      <c r="J167" s="104"/>
      <c r="K167" s="15">
        <v>0</v>
      </c>
      <c r="L167" s="15">
        <v>0</v>
      </c>
      <c r="M167" s="90">
        <f t="shared" si="74"/>
        <v>0</v>
      </c>
      <c r="N167" s="103">
        <f t="shared" si="75"/>
        <v>0</v>
      </c>
      <c r="O167" s="104"/>
      <c r="P167" s="15">
        <v>0</v>
      </c>
      <c r="Q167" s="15">
        <v>0</v>
      </c>
      <c r="R167" s="90">
        <f t="shared" si="76"/>
        <v>0</v>
      </c>
      <c r="S167" s="103">
        <f t="shared" si="77"/>
        <v>0</v>
      </c>
      <c r="T167" s="104"/>
      <c r="U167" s="15">
        <v>0</v>
      </c>
      <c r="V167" s="15">
        <v>-569.32</v>
      </c>
      <c r="W167" s="90">
        <f t="shared" si="78"/>
        <v>569.32</v>
      </c>
      <c r="X167" s="103" t="str">
        <f t="shared" si="79"/>
        <v>N.M.</v>
      </c>
    </row>
    <row r="168" spans="1:24" s="14" customFormat="1" ht="12.75" hidden="1" outlineLevel="2">
      <c r="A168" s="14" t="s">
        <v>779</v>
      </c>
      <c r="B168" s="14" t="s">
        <v>780</v>
      </c>
      <c r="C168" s="54" t="s">
        <v>1462</v>
      </c>
      <c r="D168" s="15"/>
      <c r="E168" s="15"/>
      <c r="F168" s="15">
        <v>0</v>
      </c>
      <c r="G168" s="15">
        <v>0</v>
      </c>
      <c r="H168" s="90">
        <f t="shared" si="72"/>
        <v>0</v>
      </c>
      <c r="I168" s="103">
        <f t="shared" si="73"/>
        <v>0</v>
      </c>
      <c r="J168" s="104"/>
      <c r="K168" s="15">
        <v>-3.6</v>
      </c>
      <c r="L168" s="15">
        <v>27497.2</v>
      </c>
      <c r="M168" s="90">
        <f t="shared" si="74"/>
        <v>-27500.8</v>
      </c>
      <c r="N168" s="103">
        <f t="shared" si="75"/>
        <v>-1.0001309224211918</v>
      </c>
      <c r="O168" s="104"/>
      <c r="P168" s="15">
        <v>0</v>
      </c>
      <c r="Q168" s="15">
        <v>0</v>
      </c>
      <c r="R168" s="90">
        <f t="shared" si="76"/>
        <v>0</v>
      </c>
      <c r="S168" s="103">
        <f t="shared" si="77"/>
        <v>0</v>
      </c>
      <c r="T168" s="104"/>
      <c r="U168" s="15">
        <v>0</v>
      </c>
      <c r="V168" s="15">
        <v>27872.25</v>
      </c>
      <c r="W168" s="90">
        <f t="shared" si="78"/>
        <v>-27872.25</v>
      </c>
      <c r="X168" s="103" t="str">
        <f t="shared" si="79"/>
        <v>N.M.</v>
      </c>
    </row>
    <row r="169" spans="1:24" s="14" customFormat="1" ht="12.75" hidden="1" outlineLevel="2">
      <c r="A169" s="14" t="s">
        <v>781</v>
      </c>
      <c r="B169" s="14" t="s">
        <v>782</v>
      </c>
      <c r="C169" s="54" t="s">
        <v>1463</v>
      </c>
      <c r="D169" s="15"/>
      <c r="E169" s="15"/>
      <c r="F169" s="15">
        <v>14433.37</v>
      </c>
      <c r="G169" s="15">
        <v>-2572.31</v>
      </c>
      <c r="H169" s="90">
        <f t="shared" si="72"/>
        <v>17005.68</v>
      </c>
      <c r="I169" s="103">
        <f t="shared" si="73"/>
        <v>6.6110538776430525</v>
      </c>
      <c r="J169" s="104"/>
      <c r="K169" s="15">
        <v>39618.450000000004</v>
      </c>
      <c r="L169" s="15">
        <v>-11487.800000000001</v>
      </c>
      <c r="M169" s="90">
        <f t="shared" si="74"/>
        <v>51106.25000000001</v>
      </c>
      <c r="N169" s="103">
        <f t="shared" si="75"/>
        <v>4.448741273350859</v>
      </c>
      <c r="O169" s="104"/>
      <c r="P169" s="15">
        <v>37179.82</v>
      </c>
      <c r="Q169" s="15">
        <v>-6903.02</v>
      </c>
      <c r="R169" s="90">
        <f t="shared" si="76"/>
        <v>44082.84</v>
      </c>
      <c r="S169" s="103">
        <f t="shared" si="77"/>
        <v>6.3860223496382735</v>
      </c>
      <c r="T169" s="104"/>
      <c r="U169" s="15">
        <v>36082.8</v>
      </c>
      <c r="V169" s="15">
        <v>-15049.320000000002</v>
      </c>
      <c r="W169" s="90">
        <f t="shared" si="78"/>
        <v>51132.12</v>
      </c>
      <c r="X169" s="103">
        <f t="shared" si="79"/>
        <v>3.3976365709547007</v>
      </c>
    </row>
    <row r="170" spans="1:24" s="14" customFormat="1" ht="12.75" hidden="1" outlineLevel="2">
      <c r="A170" s="14" t="s">
        <v>783</v>
      </c>
      <c r="B170" s="14" t="s">
        <v>784</v>
      </c>
      <c r="C170" s="54" t="s">
        <v>1464</v>
      </c>
      <c r="D170" s="15"/>
      <c r="E170" s="15"/>
      <c r="F170" s="15">
        <v>42391.33</v>
      </c>
      <c r="G170" s="15">
        <v>-18901.420000000002</v>
      </c>
      <c r="H170" s="90">
        <f t="shared" si="72"/>
        <v>61292.75</v>
      </c>
      <c r="I170" s="103">
        <f t="shared" si="73"/>
        <v>3.242759009640545</v>
      </c>
      <c r="J170" s="104"/>
      <c r="K170" s="15">
        <v>239142.17</v>
      </c>
      <c r="L170" s="15">
        <v>-115576.38</v>
      </c>
      <c r="M170" s="90">
        <f t="shared" si="74"/>
        <v>354718.55000000005</v>
      </c>
      <c r="N170" s="103">
        <f t="shared" si="75"/>
        <v>3.0691266675768873</v>
      </c>
      <c r="O170" s="104"/>
      <c r="P170" s="15">
        <v>100145.43000000001</v>
      </c>
      <c r="Q170" s="15">
        <v>-60570.3</v>
      </c>
      <c r="R170" s="90">
        <f t="shared" si="76"/>
        <v>160715.73</v>
      </c>
      <c r="S170" s="103">
        <f t="shared" si="77"/>
        <v>2.6533751690184793</v>
      </c>
      <c r="T170" s="104"/>
      <c r="U170" s="15">
        <v>205501.85</v>
      </c>
      <c r="V170" s="15">
        <v>-152865.25</v>
      </c>
      <c r="W170" s="90">
        <f t="shared" si="78"/>
        <v>358367.1</v>
      </c>
      <c r="X170" s="103">
        <f t="shared" si="79"/>
        <v>2.3443333262464816</v>
      </c>
    </row>
    <row r="171" spans="1:24" s="14" customFormat="1" ht="12.75" hidden="1" outlineLevel="2">
      <c r="A171" s="14" t="s">
        <v>785</v>
      </c>
      <c r="B171" s="14" t="s">
        <v>786</v>
      </c>
      <c r="C171" s="54" t="s">
        <v>1465</v>
      </c>
      <c r="D171" s="15"/>
      <c r="E171" s="15"/>
      <c r="F171" s="15">
        <v>8.91</v>
      </c>
      <c r="G171" s="15">
        <v>848.8000000000001</v>
      </c>
      <c r="H171" s="90">
        <f t="shared" si="72"/>
        <v>-839.8900000000001</v>
      </c>
      <c r="I171" s="103">
        <f t="shared" si="73"/>
        <v>-0.9895028275212064</v>
      </c>
      <c r="J171" s="104"/>
      <c r="K171" s="15">
        <v>8493.55</v>
      </c>
      <c r="L171" s="15">
        <v>8496.9</v>
      </c>
      <c r="M171" s="90">
        <f t="shared" si="74"/>
        <v>-3.350000000000364</v>
      </c>
      <c r="N171" s="103">
        <f t="shared" si="75"/>
        <v>-0.00039426143652395156</v>
      </c>
      <c r="O171" s="104"/>
      <c r="P171" s="15">
        <v>4569.86</v>
      </c>
      <c r="Q171" s="15">
        <v>2820.57</v>
      </c>
      <c r="R171" s="90">
        <f t="shared" si="76"/>
        <v>1749.2899999999995</v>
      </c>
      <c r="S171" s="103">
        <f t="shared" si="77"/>
        <v>0.6201902452341191</v>
      </c>
      <c r="T171" s="104"/>
      <c r="U171" s="15">
        <v>9551.32</v>
      </c>
      <c r="V171" s="15">
        <v>9831.41</v>
      </c>
      <c r="W171" s="90">
        <f t="shared" si="78"/>
        <v>-280.09000000000015</v>
      </c>
      <c r="X171" s="103">
        <f t="shared" si="79"/>
        <v>-0.028489301127712113</v>
      </c>
    </row>
    <row r="172" spans="1:24" s="14" customFormat="1" ht="12.75" hidden="1" outlineLevel="2">
      <c r="A172" s="14" t="s">
        <v>787</v>
      </c>
      <c r="B172" s="14" t="s">
        <v>788</v>
      </c>
      <c r="C172" s="54" t="s">
        <v>1466</v>
      </c>
      <c r="D172" s="15"/>
      <c r="E172" s="15"/>
      <c r="F172" s="15">
        <v>188885.17</v>
      </c>
      <c r="G172" s="15">
        <v>161257.17</v>
      </c>
      <c r="H172" s="90">
        <f t="shared" si="72"/>
        <v>27628</v>
      </c>
      <c r="I172" s="103">
        <f t="shared" si="73"/>
        <v>0.17132881595280383</v>
      </c>
      <c r="J172" s="104"/>
      <c r="K172" s="15">
        <v>1391909.82</v>
      </c>
      <c r="L172" s="15">
        <v>1532101.47</v>
      </c>
      <c r="M172" s="90">
        <f t="shared" si="74"/>
        <v>-140191.6499999999</v>
      </c>
      <c r="N172" s="103">
        <f t="shared" si="75"/>
        <v>-0.09150284935109416</v>
      </c>
      <c r="O172" s="104"/>
      <c r="P172" s="15">
        <v>385232.84</v>
      </c>
      <c r="Q172" s="15">
        <v>534670.78</v>
      </c>
      <c r="R172" s="90">
        <f t="shared" si="76"/>
        <v>-149437.94</v>
      </c>
      <c r="S172" s="103">
        <f t="shared" si="77"/>
        <v>-0.2794952437834736</v>
      </c>
      <c r="T172" s="104"/>
      <c r="U172" s="15">
        <v>2177658.89</v>
      </c>
      <c r="V172" s="15">
        <v>2364339.64</v>
      </c>
      <c r="W172" s="90">
        <f t="shared" si="78"/>
        <v>-186680.75</v>
      </c>
      <c r="X172" s="103">
        <f t="shared" si="79"/>
        <v>-0.07895682449413231</v>
      </c>
    </row>
    <row r="173" spans="1:24" s="14" customFormat="1" ht="12.75" hidden="1" outlineLevel="2">
      <c r="A173" s="14" t="s">
        <v>789</v>
      </c>
      <c r="B173" s="14" t="s">
        <v>790</v>
      </c>
      <c r="C173" s="54" t="s">
        <v>1467</v>
      </c>
      <c r="D173" s="15"/>
      <c r="E173" s="15"/>
      <c r="F173" s="15">
        <v>-181121.16</v>
      </c>
      <c r="G173" s="15">
        <v>-184305.52</v>
      </c>
      <c r="H173" s="90">
        <f t="shared" si="72"/>
        <v>3184.359999999986</v>
      </c>
      <c r="I173" s="103">
        <f t="shared" si="73"/>
        <v>0.01727761599327023</v>
      </c>
      <c r="J173" s="104"/>
      <c r="K173" s="15">
        <v>-1312859.08</v>
      </c>
      <c r="L173" s="15">
        <v>-1525861.47</v>
      </c>
      <c r="M173" s="90">
        <f t="shared" si="74"/>
        <v>213002.3899999999</v>
      </c>
      <c r="N173" s="103">
        <f t="shared" si="75"/>
        <v>0.1395948414635569</v>
      </c>
      <c r="O173" s="104"/>
      <c r="P173" s="15">
        <v>-362937.46</v>
      </c>
      <c r="Q173" s="15">
        <v>-566394.97</v>
      </c>
      <c r="R173" s="90">
        <f t="shared" si="76"/>
        <v>203457.50999999995</v>
      </c>
      <c r="S173" s="103">
        <f t="shared" si="77"/>
        <v>0.35921489557013536</v>
      </c>
      <c r="T173" s="104"/>
      <c r="U173" s="15">
        <v>-2050081.17</v>
      </c>
      <c r="V173" s="15">
        <v>-2313683.8</v>
      </c>
      <c r="W173" s="90">
        <f t="shared" si="78"/>
        <v>263602.6299999999</v>
      </c>
      <c r="X173" s="103">
        <f t="shared" si="79"/>
        <v>0.11393200315445003</v>
      </c>
    </row>
    <row r="174" spans="1:24" s="14" customFormat="1" ht="12.75" hidden="1" outlineLevel="2">
      <c r="A174" s="14" t="s">
        <v>791</v>
      </c>
      <c r="B174" s="14" t="s">
        <v>792</v>
      </c>
      <c r="C174" s="54" t="s">
        <v>1468</v>
      </c>
      <c r="D174" s="15"/>
      <c r="E174" s="15"/>
      <c r="F174" s="15">
        <v>2995.2200000000003</v>
      </c>
      <c r="G174" s="15">
        <v>1611.05</v>
      </c>
      <c r="H174" s="90">
        <f t="shared" si="72"/>
        <v>1384.1700000000003</v>
      </c>
      <c r="I174" s="103">
        <f t="shared" si="73"/>
        <v>0.8591725893051118</v>
      </c>
      <c r="J174" s="104"/>
      <c r="K174" s="15">
        <v>25320.64</v>
      </c>
      <c r="L174" s="15">
        <v>30041.63</v>
      </c>
      <c r="M174" s="90">
        <f t="shared" si="74"/>
        <v>-4720.990000000002</v>
      </c>
      <c r="N174" s="103">
        <f t="shared" si="75"/>
        <v>-0.15714826392575906</v>
      </c>
      <c r="O174" s="104"/>
      <c r="P174" s="15">
        <v>9245.99</v>
      </c>
      <c r="Q174" s="15">
        <v>9294.9</v>
      </c>
      <c r="R174" s="90">
        <f t="shared" si="76"/>
        <v>-48.909999999999854</v>
      </c>
      <c r="S174" s="103">
        <f t="shared" si="77"/>
        <v>-0.005262025411784942</v>
      </c>
      <c r="T174" s="104"/>
      <c r="U174" s="15">
        <v>37086.64</v>
      </c>
      <c r="V174" s="15">
        <v>47733.47</v>
      </c>
      <c r="W174" s="90">
        <f t="shared" si="78"/>
        <v>-10646.830000000002</v>
      </c>
      <c r="X174" s="103">
        <f t="shared" si="79"/>
        <v>-0.22304747591155644</v>
      </c>
    </row>
    <row r="175" spans="1:24" s="14" customFormat="1" ht="12.75" hidden="1" outlineLevel="2">
      <c r="A175" s="14" t="s">
        <v>793</v>
      </c>
      <c r="B175" s="14" t="s">
        <v>794</v>
      </c>
      <c r="C175" s="54" t="s">
        <v>1469</v>
      </c>
      <c r="D175" s="15"/>
      <c r="E175" s="15"/>
      <c r="F175" s="15">
        <v>-2095.29</v>
      </c>
      <c r="G175" s="15">
        <v>-2276.27</v>
      </c>
      <c r="H175" s="90">
        <f t="shared" si="72"/>
        <v>180.98000000000002</v>
      </c>
      <c r="I175" s="103">
        <f t="shared" si="73"/>
        <v>0.07950726407675716</v>
      </c>
      <c r="J175" s="104"/>
      <c r="K175" s="15">
        <v>-17174.57</v>
      </c>
      <c r="L175" s="15">
        <v>-15833.68</v>
      </c>
      <c r="M175" s="90">
        <f t="shared" si="74"/>
        <v>-1340.8899999999994</v>
      </c>
      <c r="N175" s="103">
        <f t="shared" si="75"/>
        <v>-0.08468593529741661</v>
      </c>
      <c r="O175" s="104"/>
      <c r="P175" s="15">
        <v>-6439.38</v>
      </c>
      <c r="Q175" s="15">
        <v>-6137.150000000001</v>
      </c>
      <c r="R175" s="90">
        <f t="shared" si="76"/>
        <v>-302.22999999999956</v>
      </c>
      <c r="S175" s="103">
        <f t="shared" si="77"/>
        <v>-0.049245985514448816</v>
      </c>
      <c r="T175" s="104"/>
      <c r="U175" s="15">
        <v>-25740.690000000002</v>
      </c>
      <c r="V175" s="15">
        <v>-23796.84</v>
      </c>
      <c r="W175" s="90">
        <f t="shared" si="78"/>
        <v>-1943.8500000000022</v>
      </c>
      <c r="X175" s="103">
        <f t="shared" si="79"/>
        <v>-0.08168521534792024</v>
      </c>
    </row>
    <row r="176" spans="1:24" s="14" customFormat="1" ht="12.75" hidden="1" outlineLevel="2">
      <c r="A176" s="14" t="s">
        <v>795</v>
      </c>
      <c r="B176" s="14" t="s">
        <v>796</v>
      </c>
      <c r="C176" s="54" t="s">
        <v>1470</v>
      </c>
      <c r="D176" s="15"/>
      <c r="E176" s="15"/>
      <c r="F176" s="15">
        <v>290086.19</v>
      </c>
      <c r="G176" s="15">
        <v>308905.82</v>
      </c>
      <c r="H176" s="90">
        <f t="shared" si="72"/>
        <v>-18819.630000000005</v>
      </c>
      <c r="I176" s="103">
        <f t="shared" si="73"/>
        <v>-0.06092352031437933</v>
      </c>
      <c r="J176" s="104"/>
      <c r="K176" s="15">
        <v>1972252.53</v>
      </c>
      <c r="L176" s="15">
        <v>2005094.42</v>
      </c>
      <c r="M176" s="90">
        <f t="shared" si="74"/>
        <v>-32841.8899999999</v>
      </c>
      <c r="N176" s="103">
        <f t="shared" si="75"/>
        <v>-0.01637922367765599</v>
      </c>
      <c r="O176" s="104"/>
      <c r="P176" s="15">
        <v>1002620.68</v>
      </c>
      <c r="Q176" s="15">
        <v>912841.1</v>
      </c>
      <c r="R176" s="90">
        <f t="shared" si="76"/>
        <v>89779.58000000007</v>
      </c>
      <c r="S176" s="103">
        <f t="shared" si="77"/>
        <v>0.09835181610468686</v>
      </c>
      <c r="T176" s="104"/>
      <c r="U176" s="15">
        <v>2799001.47</v>
      </c>
      <c r="V176" s="15">
        <v>2782413.12</v>
      </c>
      <c r="W176" s="90">
        <f t="shared" si="78"/>
        <v>16588.350000000093</v>
      </c>
      <c r="X176" s="103">
        <f t="shared" si="79"/>
        <v>0.005961857310391094</v>
      </c>
    </row>
    <row r="177" spans="1:24" s="14" customFormat="1" ht="12.75" hidden="1" outlineLevel="2">
      <c r="A177" s="14" t="s">
        <v>797</v>
      </c>
      <c r="B177" s="14" t="s">
        <v>798</v>
      </c>
      <c r="C177" s="54" t="s">
        <v>1471</v>
      </c>
      <c r="D177" s="15"/>
      <c r="E177" s="15"/>
      <c r="F177" s="15">
        <v>-98858.48</v>
      </c>
      <c r="G177" s="15">
        <v>-116406.66</v>
      </c>
      <c r="H177" s="90">
        <f t="shared" si="72"/>
        <v>17548.180000000008</v>
      </c>
      <c r="I177" s="103">
        <f t="shared" si="73"/>
        <v>0.1507489348118055</v>
      </c>
      <c r="J177" s="104"/>
      <c r="K177" s="15">
        <v>-655191.76</v>
      </c>
      <c r="L177" s="15">
        <v>-732327.4</v>
      </c>
      <c r="M177" s="90">
        <f t="shared" si="74"/>
        <v>77135.64000000001</v>
      </c>
      <c r="N177" s="103">
        <f t="shared" si="75"/>
        <v>0.10532944691131318</v>
      </c>
      <c r="O177" s="104"/>
      <c r="P177" s="15">
        <v>-364195.96</v>
      </c>
      <c r="Q177" s="15">
        <v>-341188.58</v>
      </c>
      <c r="R177" s="90">
        <f t="shared" si="76"/>
        <v>-23007.380000000005</v>
      </c>
      <c r="S177" s="103">
        <f t="shared" si="77"/>
        <v>-0.0674330307303955</v>
      </c>
      <c r="T177" s="104"/>
      <c r="U177" s="15">
        <v>-889470.67</v>
      </c>
      <c r="V177" s="15">
        <v>-961558.9400000001</v>
      </c>
      <c r="W177" s="90">
        <f t="shared" si="78"/>
        <v>72088.27000000002</v>
      </c>
      <c r="X177" s="103">
        <f t="shared" si="79"/>
        <v>0.07497020411458086</v>
      </c>
    </row>
    <row r="178" spans="1:24" s="14" customFormat="1" ht="12.75" hidden="1" outlineLevel="2">
      <c r="A178" s="14" t="s">
        <v>799</v>
      </c>
      <c r="B178" s="14" t="s">
        <v>800</v>
      </c>
      <c r="C178" s="54" t="s">
        <v>1472</v>
      </c>
      <c r="D178" s="15"/>
      <c r="E178" s="15"/>
      <c r="F178" s="15">
        <v>1083844.67</v>
      </c>
      <c r="G178" s="15">
        <v>1071590.14</v>
      </c>
      <c r="H178" s="90">
        <f t="shared" si="72"/>
        <v>12254.530000000028</v>
      </c>
      <c r="I178" s="103">
        <f t="shared" si="73"/>
        <v>0.011435836839633508</v>
      </c>
      <c r="J178" s="104"/>
      <c r="K178" s="15">
        <v>7218505.08</v>
      </c>
      <c r="L178" s="15">
        <v>7913842.18</v>
      </c>
      <c r="M178" s="90">
        <f t="shared" si="74"/>
        <v>-695337.0999999996</v>
      </c>
      <c r="N178" s="103">
        <f t="shared" si="75"/>
        <v>-0.08786340240108247</v>
      </c>
      <c r="O178" s="104"/>
      <c r="P178" s="15">
        <v>3374744.71</v>
      </c>
      <c r="Q178" s="15">
        <v>3072473.4</v>
      </c>
      <c r="R178" s="90">
        <f t="shared" si="76"/>
        <v>302271.31000000006</v>
      </c>
      <c r="S178" s="103">
        <f t="shared" si="77"/>
        <v>0.09838044814318005</v>
      </c>
      <c r="T178" s="104"/>
      <c r="U178" s="15">
        <v>12905140.530000001</v>
      </c>
      <c r="V178" s="15">
        <v>10606169.43</v>
      </c>
      <c r="W178" s="90">
        <f t="shared" si="78"/>
        <v>2298971.1000000015</v>
      </c>
      <c r="X178" s="103">
        <f t="shared" si="79"/>
        <v>0.21675790823190738</v>
      </c>
    </row>
    <row r="179" spans="1:24" s="14" customFormat="1" ht="12.75" hidden="1" outlineLevel="2">
      <c r="A179" s="14" t="s">
        <v>801</v>
      </c>
      <c r="B179" s="14" t="s">
        <v>802</v>
      </c>
      <c r="C179" s="54" t="s">
        <v>1473</v>
      </c>
      <c r="D179" s="15"/>
      <c r="E179" s="15"/>
      <c r="F179" s="15">
        <v>8894.29</v>
      </c>
      <c r="G179" s="15">
        <v>18514.37</v>
      </c>
      <c r="H179" s="90">
        <f t="shared" si="72"/>
        <v>-9620.079999999998</v>
      </c>
      <c r="I179" s="103">
        <f t="shared" si="73"/>
        <v>-0.519600720953508</v>
      </c>
      <c r="J179" s="104"/>
      <c r="K179" s="15">
        <v>102523.77</v>
      </c>
      <c r="L179" s="15">
        <v>117159.45</v>
      </c>
      <c r="M179" s="90">
        <f t="shared" si="74"/>
        <v>-14635.679999999993</v>
      </c>
      <c r="N179" s="103">
        <f t="shared" si="75"/>
        <v>-0.12492103709944007</v>
      </c>
      <c r="O179" s="104"/>
      <c r="P179" s="15">
        <v>37768.91</v>
      </c>
      <c r="Q179" s="15">
        <v>46944.63</v>
      </c>
      <c r="R179" s="90">
        <f t="shared" si="76"/>
        <v>-9175.719999999994</v>
      </c>
      <c r="S179" s="103">
        <f t="shared" si="77"/>
        <v>-0.19545835167941455</v>
      </c>
      <c r="T179" s="104"/>
      <c r="U179" s="15">
        <v>163463.05</v>
      </c>
      <c r="V179" s="15">
        <v>145684.06</v>
      </c>
      <c r="W179" s="90">
        <f t="shared" si="78"/>
        <v>17778.98999999999</v>
      </c>
      <c r="X179" s="103">
        <f t="shared" si="79"/>
        <v>0.12203799097855998</v>
      </c>
    </row>
    <row r="180" spans="1:24" s="14" customFormat="1" ht="12.75" hidden="1" outlineLevel="2">
      <c r="A180" s="14" t="s">
        <v>803</v>
      </c>
      <c r="B180" s="14" t="s">
        <v>804</v>
      </c>
      <c r="C180" s="54" t="s">
        <v>1474</v>
      </c>
      <c r="D180" s="15"/>
      <c r="E180" s="15"/>
      <c r="F180" s="15">
        <v>-684.54</v>
      </c>
      <c r="G180" s="15">
        <v>-4814.32</v>
      </c>
      <c r="H180" s="90">
        <f t="shared" si="72"/>
        <v>4129.78</v>
      </c>
      <c r="I180" s="103">
        <f t="shared" si="73"/>
        <v>0.8578116951095898</v>
      </c>
      <c r="J180" s="104"/>
      <c r="K180" s="15">
        <v>-4850.650000000001</v>
      </c>
      <c r="L180" s="15">
        <v>-38417.82</v>
      </c>
      <c r="M180" s="90">
        <f t="shared" si="74"/>
        <v>33567.17</v>
      </c>
      <c r="N180" s="103">
        <f t="shared" si="75"/>
        <v>0.8737395823084183</v>
      </c>
      <c r="O180" s="104"/>
      <c r="P180" s="15">
        <v>-2245.56</v>
      </c>
      <c r="Q180" s="15">
        <v>-25160.09</v>
      </c>
      <c r="R180" s="90">
        <f t="shared" si="76"/>
        <v>22914.53</v>
      </c>
      <c r="S180" s="103">
        <f t="shared" si="77"/>
        <v>0.9107491268910405</v>
      </c>
      <c r="T180" s="104"/>
      <c r="U180" s="15">
        <v>-7822.800000000001</v>
      </c>
      <c r="V180" s="15">
        <v>-31465.21</v>
      </c>
      <c r="W180" s="90">
        <f t="shared" si="78"/>
        <v>23642.409999999996</v>
      </c>
      <c r="X180" s="103">
        <f t="shared" si="79"/>
        <v>0.7513825587053129</v>
      </c>
    </row>
    <row r="181" spans="1:24" s="14" customFormat="1" ht="12.75" hidden="1" outlineLevel="2">
      <c r="A181" s="14" t="s">
        <v>805</v>
      </c>
      <c r="B181" s="14" t="s">
        <v>806</v>
      </c>
      <c r="C181" s="54" t="s">
        <v>1475</v>
      </c>
      <c r="D181" s="15"/>
      <c r="E181" s="15"/>
      <c r="F181" s="15">
        <v>0</v>
      </c>
      <c r="G181" s="15">
        <v>0</v>
      </c>
      <c r="H181" s="90">
        <f t="shared" si="72"/>
        <v>0</v>
      </c>
      <c r="I181" s="103">
        <f t="shared" si="73"/>
        <v>0</v>
      </c>
      <c r="J181" s="104"/>
      <c r="K181" s="15">
        <v>0</v>
      </c>
      <c r="L181" s="15">
        <v>0</v>
      </c>
      <c r="M181" s="90">
        <f t="shared" si="74"/>
        <v>0</v>
      </c>
      <c r="N181" s="103">
        <f t="shared" si="75"/>
        <v>0</v>
      </c>
      <c r="O181" s="104"/>
      <c r="P181" s="15">
        <v>0</v>
      </c>
      <c r="Q181" s="15">
        <v>0</v>
      </c>
      <c r="R181" s="90">
        <f t="shared" si="76"/>
        <v>0</v>
      </c>
      <c r="S181" s="103">
        <f t="shared" si="77"/>
        <v>0</v>
      </c>
      <c r="T181" s="104"/>
      <c r="U181" s="15">
        <v>0</v>
      </c>
      <c r="V181" s="15">
        <v>46078.87</v>
      </c>
      <c r="W181" s="90">
        <f t="shared" si="78"/>
        <v>-46078.87</v>
      </c>
      <c r="X181" s="103" t="str">
        <f t="shared" si="79"/>
        <v>N.M.</v>
      </c>
    </row>
    <row r="182" spans="1:24" s="14" customFormat="1" ht="12.75" hidden="1" outlineLevel="2">
      <c r="A182" s="14" t="s">
        <v>807</v>
      </c>
      <c r="B182" s="14" t="s">
        <v>808</v>
      </c>
      <c r="C182" s="54" t="s">
        <v>1476</v>
      </c>
      <c r="D182" s="15"/>
      <c r="E182" s="15"/>
      <c r="F182" s="15">
        <v>44594.1</v>
      </c>
      <c r="G182" s="15">
        <v>38797.68</v>
      </c>
      <c r="H182" s="90">
        <f t="shared" si="72"/>
        <v>5796.419999999998</v>
      </c>
      <c r="I182" s="103">
        <f t="shared" si="73"/>
        <v>0.1494012013089442</v>
      </c>
      <c r="J182" s="104"/>
      <c r="K182" s="15">
        <v>347012.83</v>
      </c>
      <c r="L182" s="15">
        <v>54533.06</v>
      </c>
      <c r="M182" s="90">
        <f t="shared" si="74"/>
        <v>292479.77</v>
      </c>
      <c r="N182" s="103">
        <f t="shared" si="75"/>
        <v>5.363347848076011</v>
      </c>
      <c r="O182" s="104"/>
      <c r="P182" s="15">
        <v>343545.67</v>
      </c>
      <c r="Q182" s="15">
        <v>49734.94</v>
      </c>
      <c r="R182" s="90">
        <f t="shared" si="76"/>
        <v>293810.73</v>
      </c>
      <c r="S182" s="103">
        <f t="shared" si="77"/>
        <v>5.907531606552657</v>
      </c>
      <c r="T182" s="104"/>
      <c r="U182" s="15">
        <v>369927.86</v>
      </c>
      <c r="V182" s="15">
        <v>82270.36</v>
      </c>
      <c r="W182" s="90">
        <f t="shared" si="78"/>
        <v>287657.5</v>
      </c>
      <c r="X182" s="103">
        <f t="shared" si="79"/>
        <v>3.496490108952969</v>
      </c>
    </row>
    <row r="183" spans="1:24" s="14" customFormat="1" ht="12.75" hidden="1" outlineLevel="2">
      <c r="A183" s="14" t="s">
        <v>809</v>
      </c>
      <c r="B183" s="14" t="s">
        <v>810</v>
      </c>
      <c r="C183" s="54" t="s">
        <v>1477</v>
      </c>
      <c r="D183" s="15"/>
      <c r="E183" s="15"/>
      <c r="F183" s="15">
        <v>0</v>
      </c>
      <c r="G183" s="15">
        <v>0</v>
      </c>
      <c r="H183" s="90">
        <f t="shared" si="72"/>
        <v>0</v>
      </c>
      <c r="I183" s="103">
        <f t="shared" si="73"/>
        <v>0</v>
      </c>
      <c r="J183" s="104"/>
      <c r="K183" s="15">
        <v>0</v>
      </c>
      <c r="L183" s="15">
        <v>0</v>
      </c>
      <c r="M183" s="90">
        <f t="shared" si="74"/>
        <v>0</v>
      </c>
      <c r="N183" s="103">
        <f t="shared" si="75"/>
        <v>0</v>
      </c>
      <c r="O183" s="104"/>
      <c r="P183" s="15">
        <v>0</v>
      </c>
      <c r="Q183" s="15">
        <v>0</v>
      </c>
      <c r="R183" s="90">
        <f t="shared" si="76"/>
        <v>0</v>
      </c>
      <c r="S183" s="103">
        <f t="shared" si="77"/>
        <v>0</v>
      </c>
      <c r="T183" s="104"/>
      <c r="U183" s="15">
        <v>0</v>
      </c>
      <c r="V183" s="15">
        <v>-840726.3300000001</v>
      </c>
      <c r="W183" s="90">
        <f t="shared" si="78"/>
        <v>840726.3300000001</v>
      </c>
      <c r="X183" s="103" t="str">
        <f t="shared" si="79"/>
        <v>N.M.</v>
      </c>
    </row>
    <row r="184" spans="1:24" s="14" customFormat="1" ht="12.75" hidden="1" outlineLevel="2">
      <c r="A184" s="14" t="s">
        <v>811</v>
      </c>
      <c r="B184" s="14" t="s">
        <v>812</v>
      </c>
      <c r="C184" s="54" t="s">
        <v>1478</v>
      </c>
      <c r="D184" s="15"/>
      <c r="E184" s="15"/>
      <c r="F184" s="15">
        <v>146570.58000000002</v>
      </c>
      <c r="G184" s="15">
        <v>1873838.02</v>
      </c>
      <c r="H184" s="90">
        <f t="shared" si="72"/>
        <v>-1727267.44</v>
      </c>
      <c r="I184" s="103">
        <f t="shared" si="73"/>
        <v>-0.9217805496336338</v>
      </c>
      <c r="J184" s="104"/>
      <c r="K184" s="15">
        <v>979018.957</v>
      </c>
      <c r="L184" s="15">
        <v>12430666.6</v>
      </c>
      <c r="M184" s="90">
        <f t="shared" si="74"/>
        <v>-11451647.643</v>
      </c>
      <c r="N184" s="103">
        <f t="shared" si="75"/>
        <v>-0.921241636631136</v>
      </c>
      <c r="O184" s="104"/>
      <c r="P184" s="15">
        <v>483488.04000000004</v>
      </c>
      <c r="Q184" s="15">
        <v>5705984.97</v>
      </c>
      <c r="R184" s="90">
        <f t="shared" si="76"/>
        <v>-5222496.93</v>
      </c>
      <c r="S184" s="103">
        <f t="shared" si="77"/>
        <v>-0.915266506564247</v>
      </c>
      <c r="T184" s="104"/>
      <c r="U184" s="15">
        <v>2443495.383</v>
      </c>
      <c r="V184" s="15">
        <v>16678289.42</v>
      </c>
      <c r="W184" s="90">
        <f t="shared" si="78"/>
        <v>-14234794.037</v>
      </c>
      <c r="X184" s="103">
        <f t="shared" si="79"/>
        <v>-0.8534924462894948</v>
      </c>
    </row>
    <row r="185" spans="1:24" s="14" customFormat="1" ht="12.75" hidden="1" outlineLevel="2">
      <c r="A185" s="14" t="s">
        <v>813</v>
      </c>
      <c r="B185" s="14" t="s">
        <v>814</v>
      </c>
      <c r="C185" s="54" t="s">
        <v>1479</v>
      </c>
      <c r="D185" s="15"/>
      <c r="E185" s="15"/>
      <c r="F185" s="15">
        <v>0</v>
      </c>
      <c r="G185" s="15">
        <v>0</v>
      </c>
      <c r="H185" s="90">
        <f t="shared" si="72"/>
        <v>0</v>
      </c>
      <c r="I185" s="103">
        <f t="shared" si="73"/>
        <v>0</v>
      </c>
      <c r="J185" s="104"/>
      <c r="K185" s="15">
        <v>0</v>
      </c>
      <c r="L185" s="15">
        <v>0</v>
      </c>
      <c r="M185" s="90">
        <f t="shared" si="74"/>
        <v>0</v>
      </c>
      <c r="N185" s="103">
        <f t="shared" si="75"/>
        <v>0</v>
      </c>
      <c r="O185" s="104"/>
      <c r="P185" s="15">
        <v>0</v>
      </c>
      <c r="Q185" s="15">
        <v>0</v>
      </c>
      <c r="R185" s="90">
        <f t="shared" si="76"/>
        <v>0</v>
      </c>
      <c r="S185" s="103">
        <f t="shared" si="77"/>
        <v>0</v>
      </c>
      <c r="T185" s="104"/>
      <c r="U185" s="15">
        <v>0</v>
      </c>
      <c r="V185" s="15">
        <v>284.39</v>
      </c>
      <c r="W185" s="90">
        <f t="shared" si="78"/>
        <v>-284.39</v>
      </c>
      <c r="X185" s="103" t="str">
        <f t="shared" si="79"/>
        <v>N.M.</v>
      </c>
    </row>
    <row r="186" spans="1:24" s="14" customFormat="1" ht="12.75" hidden="1" outlineLevel="2">
      <c r="A186" s="14" t="s">
        <v>815</v>
      </c>
      <c r="B186" s="14" t="s">
        <v>816</v>
      </c>
      <c r="C186" s="54" t="s">
        <v>1480</v>
      </c>
      <c r="D186" s="15"/>
      <c r="E186" s="15"/>
      <c r="F186" s="15">
        <v>778160.08</v>
      </c>
      <c r="G186" s="15">
        <v>1034891.87</v>
      </c>
      <c r="H186" s="90">
        <f t="shared" si="72"/>
        <v>-256731.79000000004</v>
      </c>
      <c r="I186" s="103">
        <f t="shared" si="73"/>
        <v>-0.2480759559933542</v>
      </c>
      <c r="J186" s="104"/>
      <c r="K186" s="15">
        <v>6875099.85</v>
      </c>
      <c r="L186" s="15">
        <v>6821984.371</v>
      </c>
      <c r="M186" s="90">
        <f t="shared" si="74"/>
        <v>53115.47899999935</v>
      </c>
      <c r="N186" s="103">
        <f t="shared" si="75"/>
        <v>0.0077859279809832545</v>
      </c>
      <c r="O186" s="104"/>
      <c r="P186" s="15">
        <v>3523296.21</v>
      </c>
      <c r="Q186" s="15">
        <v>3318878.92</v>
      </c>
      <c r="R186" s="90">
        <f t="shared" si="76"/>
        <v>204417.29000000004</v>
      </c>
      <c r="S186" s="103">
        <f t="shared" si="77"/>
        <v>0.06159227104313888</v>
      </c>
      <c r="T186" s="104"/>
      <c r="U186" s="15">
        <v>9265284.17</v>
      </c>
      <c r="V186" s="15">
        <v>9315711.791000001</v>
      </c>
      <c r="W186" s="90">
        <f t="shared" si="78"/>
        <v>-50427.62100000121</v>
      </c>
      <c r="X186" s="103">
        <f t="shared" si="79"/>
        <v>-0.0054131795971532545</v>
      </c>
    </row>
    <row r="187" spans="1:24" s="14" customFormat="1" ht="12.75" hidden="1" outlineLevel="2">
      <c r="A187" s="14" t="s">
        <v>817</v>
      </c>
      <c r="B187" s="14" t="s">
        <v>818</v>
      </c>
      <c r="C187" s="54" t="s">
        <v>1481</v>
      </c>
      <c r="D187" s="15"/>
      <c r="E187" s="15"/>
      <c r="F187" s="15">
        <v>32468.170000000002</v>
      </c>
      <c r="G187" s="15">
        <v>109398.29000000001</v>
      </c>
      <c r="H187" s="90">
        <f t="shared" si="72"/>
        <v>-76930.12000000001</v>
      </c>
      <c r="I187" s="103">
        <f t="shared" si="73"/>
        <v>-0.7032113573256036</v>
      </c>
      <c r="J187" s="104"/>
      <c r="K187" s="15">
        <v>688943.75</v>
      </c>
      <c r="L187" s="15">
        <v>663082.091</v>
      </c>
      <c r="M187" s="90">
        <f t="shared" si="74"/>
        <v>25861.658999999985</v>
      </c>
      <c r="N187" s="103">
        <f t="shared" si="75"/>
        <v>0.039002197994818084</v>
      </c>
      <c r="O187" s="104"/>
      <c r="P187" s="15">
        <v>101153.86</v>
      </c>
      <c r="Q187" s="15">
        <v>344284.81</v>
      </c>
      <c r="R187" s="90">
        <f t="shared" si="76"/>
        <v>-243130.95</v>
      </c>
      <c r="S187" s="103">
        <f t="shared" si="77"/>
        <v>-0.7061913361789037</v>
      </c>
      <c r="T187" s="104"/>
      <c r="U187" s="15">
        <v>987163.37</v>
      </c>
      <c r="V187" s="15">
        <v>863760.797</v>
      </c>
      <c r="W187" s="90">
        <f t="shared" si="78"/>
        <v>123402.57299999997</v>
      </c>
      <c r="X187" s="103">
        <f t="shared" si="79"/>
        <v>0.14286660546368832</v>
      </c>
    </row>
    <row r="188" spans="1:24" s="14" customFormat="1" ht="12.75" hidden="1" outlineLevel="2">
      <c r="A188" s="14" t="s">
        <v>819</v>
      </c>
      <c r="B188" s="14" t="s">
        <v>820</v>
      </c>
      <c r="C188" s="54" t="s">
        <v>1482</v>
      </c>
      <c r="D188" s="15"/>
      <c r="E188" s="15"/>
      <c r="F188" s="15">
        <v>161637</v>
      </c>
      <c r="G188" s="15">
        <v>252</v>
      </c>
      <c r="H188" s="90">
        <f t="shared" si="72"/>
        <v>161385</v>
      </c>
      <c r="I188" s="103" t="str">
        <f t="shared" si="73"/>
        <v>N.M.</v>
      </c>
      <c r="J188" s="104"/>
      <c r="K188" s="15">
        <v>1535178</v>
      </c>
      <c r="L188" s="15">
        <v>1136054</v>
      </c>
      <c r="M188" s="90">
        <f t="shared" si="74"/>
        <v>399124</v>
      </c>
      <c r="N188" s="103">
        <f t="shared" si="75"/>
        <v>0.3513248489948541</v>
      </c>
      <c r="O188" s="104"/>
      <c r="P188" s="15">
        <v>201407</v>
      </c>
      <c r="Q188" s="15">
        <v>74962</v>
      </c>
      <c r="R188" s="90">
        <f t="shared" si="76"/>
        <v>126445</v>
      </c>
      <c r="S188" s="103">
        <f t="shared" si="77"/>
        <v>1.6867879725727701</v>
      </c>
      <c r="T188" s="104"/>
      <c r="U188" s="15">
        <v>1926321</v>
      </c>
      <c r="V188" s="15">
        <v>1453955.3900000001</v>
      </c>
      <c r="W188" s="90">
        <f t="shared" si="78"/>
        <v>472365.60999999987</v>
      </c>
      <c r="X188" s="103">
        <f t="shared" si="79"/>
        <v>0.32488315202022794</v>
      </c>
    </row>
    <row r="189" spans="1:24" s="14" customFormat="1" ht="12.75" hidden="1" outlineLevel="2">
      <c r="A189" s="14" t="s">
        <v>821</v>
      </c>
      <c r="B189" s="14" t="s">
        <v>822</v>
      </c>
      <c r="C189" s="54" t="s">
        <v>1483</v>
      </c>
      <c r="D189" s="15"/>
      <c r="E189" s="15"/>
      <c r="F189" s="15">
        <v>5533467</v>
      </c>
      <c r="G189" s="15">
        <v>4877136</v>
      </c>
      <c r="H189" s="90">
        <f t="shared" si="72"/>
        <v>656331</v>
      </c>
      <c r="I189" s="103">
        <f t="shared" si="73"/>
        <v>0.13457303630655368</v>
      </c>
      <c r="J189" s="104"/>
      <c r="K189" s="15">
        <v>34782750</v>
      </c>
      <c r="L189" s="15">
        <v>28643299</v>
      </c>
      <c r="M189" s="90">
        <f t="shared" si="74"/>
        <v>6139451</v>
      </c>
      <c r="N189" s="103">
        <f t="shared" si="75"/>
        <v>0.21434161616648975</v>
      </c>
      <c r="O189" s="104"/>
      <c r="P189" s="15">
        <v>18425029</v>
      </c>
      <c r="Q189" s="15">
        <v>14895762</v>
      </c>
      <c r="R189" s="90">
        <f t="shared" si="76"/>
        <v>3529267</v>
      </c>
      <c r="S189" s="103">
        <f t="shared" si="77"/>
        <v>0.23693094720498353</v>
      </c>
      <c r="T189" s="104"/>
      <c r="U189" s="15">
        <v>42378042</v>
      </c>
      <c r="V189" s="15">
        <v>39593849</v>
      </c>
      <c r="W189" s="90">
        <f t="shared" si="78"/>
        <v>2784193</v>
      </c>
      <c r="X189" s="103">
        <f t="shared" si="79"/>
        <v>0.07031882654298147</v>
      </c>
    </row>
    <row r="190" spans="1:24" s="14" customFormat="1" ht="12.75" hidden="1" outlineLevel="2">
      <c r="A190" s="14" t="s">
        <v>823</v>
      </c>
      <c r="B190" s="14" t="s">
        <v>824</v>
      </c>
      <c r="C190" s="54" t="s">
        <v>1484</v>
      </c>
      <c r="D190" s="15"/>
      <c r="E190" s="15"/>
      <c r="F190" s="15">
        <v>134320.81</v>
      </c>
      <c r="G190" s="15">
        <v>177862.23</v>
      </c>
      <c r="H190" s="90">
        <f t="shared" si="72"/>
        <v>-43541.42000000001</v>
      </c>
      <c r="I190" s="103">
        <f t="shared" si="73"/>
        <v>-0.24480419479728782</v>
      </c>
      <c r="J190" s="104"/>
      <c r="K190" s="15">
        <v>1286774.76</v>
      </c>
      <c r="L190" s="15">
        <v>1431145.46</v>
      </c>
      <c r="M190" s="90">
        <f t="shared" si="74"/>
        <v>-144370.69999999995</v>
      </c>
      <c r="N190" s="103">
        <f t="shared" si="75"/>
        <v>-0.10087772629345444</v>
      </c>
      <c r="O190" s="104"/>
      <c r="P190" s="15">
        <v>410091.66000000003</v>
      </c>
      <c r="Q190" s="15">
        <v>534833</v>
      </c>
      <c r="R190" s="90">
        <f t="shared" si="76"/>
        <v>-124741.33999999997</v>
      </c>
      <c r="S190" s="103">
        <f t="shared" si="77"/>
        <v>-0.23323418712009164</v>
      </c>
      <c r="T190" s="104"/>
      <c r="U190" s="15">
        <v>2141656.27</v>
      </c>
      <c r="V190" s="15">
        <v>1774176.49</v>
      </c>
      <c r="W190" s="90">
        <f t="shared" si="78"/>
        <v>367479.78</v>
      </c>
      <c r="X190" s="103">
        <f t="shared" si="79"/>
        <v>0.20712695837830655</v>
      </c>
    </row>
    <row r="191" spans="1:24" s="13" customFormat="1" ht="12.75" collapsed="1">
      <c r="A191" s="13" t="s">
        <v>246</v>
      </c>
      <c r="B191" s="11"/>
      <c r="C191" s="56" t="s">
        <v>418</v>
      </c>
      <c r="D191" s="29"/>
      <c r="E191" s="29"/>
      <c r="F191" s="29">
        <v>8287957.61</v>
      </c>
      <c r="G191" s="29">
        <v>9526273.15</v>
      </c>
      <c r="H191" s="29">
        <f>+F191-G191</f>
        <v>-1238315.54</v>
      </c>
      <c r="I191" s="98">
        <f>IF(G191&lt;0,IF(H191=0,0,IF(OR(G191=0,F191=0),"N.M.",IF(ABS(H191/G191)&gt;=10,"N.M.",H191/(-G191)))),IF(H191=0,0,IF(OR(G191=0,F191=0),"N.M.",IF(ABS(H191/G191)&gt;=10,"N.M.",H191/G191))))</f>
        <v>-0.12998950591711722</v>
      </c>
      <c r="J191" s="115"/>
      <c r="K191" s="29">
        <v>59699259.419999994</v>
      </c>
      <c r="L191" s="29">
        <v>63091301.602</v>
      </c>
      <c r="M191" s="29">
        <f>+K191-L191</f>
        <v>-3392042.1820000038</v>
      </c>
      <c r="N191" s="98">
        <f>IF(L191&lt;0,IF(M191=0,0,IF(OR(L191=0,K191=0),"N.M.",IF(ABS(M191/L191)&gt;=10,"N.M.",M191/(-L191)))),IF(M191=0,0,IF(OR(L191=0,K191=0),"N.M.",IF(ABS(M191/L191)&gt;=10,"N.M.",M191/L191))))</f>
        <v>-0.05376402286638632</v>
      </c>
      <c r="O191" s="115"/>
      <c r="P191" s="29">
        <v>28802938.99</v>
      </c>
      <c r="Q191" s="29">
        <v>29148967.77</v>
      </c>
      <c r="R191" s="29">
        <f>+P191-Q191</f>
        <v>-346028.7800000012</v>
      </c>
      <c r="S191" s="98">
        <f>IF(Q191&lt;0,IF(R191=0,0,IF(OR(Q191=0,P191=0),"N.M.",IF(ABS(R191/Q191)&gt;=10,"N.M.",R191/(-Q191)))),IF(R191=0,0,IF(OR(Q191=0,P191=0),"N.M.",IF(ABS(R191/Q191)&gt;=10,"N.M.",R191/Q191))))</f>
        <v>-0.01187104746659786</v>
      </c>
      <c r="T191" s="115"/>
      <c r="U191" s="29">
        <v>83290939.26</v>
      </c>
      <c r="V191" s="29">
        <v>87383175.148</v>
      </c>
      <c r="W191" s="29">
        <f>+U191-V191</f>
        <v>-4092235.8879999965</v>
      </c>
      <c r="X191" s="98">
        <f>IF(V191&lt;0,IF(W191=0,0,IF(OR(V191=0,U191=0),"N.M.",IF(ABS(W191/V191)&gt;=10,"N.M.",W191/(-V191)))),IF(W191=0,0,IF(OR(V191=0,U191=0),"N.M.",IF(ABS(W191/V191)&gt;=10,"N.M.",W191/V191))))</f>
        <v>-0.04683093605913287</v>
      </c>
    </row>
    <row r="192" spans="2:24" s="13" customFormat="1" ht="0.75" customHeight="1" hidden="1" outlineLevel="1">
      <c r="B192" s="11"/>
      <c r="C192" s="56"/>
      <c r="D192" s="29"/>
      <c r="E192" s="29"/>
      <c r="F192" s="29"/>
      <c r="G192" s="29"/>
      <c r="H192" s="29"/>
      <c r="I192" s="98"/>
      <c r="J192" s="115"/>
      <c r="K192" s="29"/>
      <c r="L192" s="29"/>
      <c r="M192" s="29"/>
      <c r="N192" s="98"/>
      <c r="O192" s="115"/>
      <c r="P192" s="29"/>
      <c r="Q192" s="29"/>
      <c r="R192" s="29"/>
      <c r="S192" s="98"/>
      <c r="T192" s="115"/>
      <c r="U192" s="29"/>
      <c r="V192" s="29"/>
      <c r="W192" s="29"/>
      <c r="X192" s="98"/>
    </row>
    <row r="193" spans="1:24" s="14" customFormat="1" ht="12.75" hidden="1" outlineLevel="2">
      <c r="A193" s="14" t="s">
        <v>825</v>
      </c>
      <c r="B193" s="14" t="s">
        <v>826</v>
      </c>
      <c r="C193" s="54" t="s">
        <v>1485</v>
      </c>
      <c r="D193" s="15"/>
      <c r="E193" s="15"/>
      <c r="F193" s="15">
        <v>3757434</v>
      </c>
      <c r="G193" s="15">
        <v>4342486</v>
      </c>
      <c r="H193" s="90">
        <f>+F193-G193</f>
        <v>-585052</v>
      </c>
      <c r="I193" s="103">
        <f>IF(G193&lt;0,IF(H193=0,0,IF(OR(G193=0,F193=0),"N.M.",IF(ABS(H193/G193)&gt;=10,"N.M.",H193/(-G193)))),IF(H193=0,0,IF(OR(G193=0,F193=0),"N.M.",IF(ABS(H193/G193)&gt;=10,"N.M.",H193/G193))))</f>
        <v>-0.1347274349301299</v>
      </c>
      <c r="J193" s="104"/>
      <c r="K193" s="15">
        <v>37848411</v>
      </c>
      <c r="L193" s="15">
        <v>43007566</v>
      </c>
      <c r="M193" s="90">
        <f>+K193-L193</f>
        <v>-5159155</v>
      </c>
      <c r="N193" s="103">
        <f>IF(L193&lt;0,IF(M193=0,0,IF(OR(L193=0,K193=0),"N.M.",IF(ABS(M193/L193)&gt;=10,"N.M.",M193/(-L193)))),IF(M193=0,0,IF(OR(L193=0,K193=0),"N.M.",IF(ABS(M193/L193)&gt;=10,"N.M.",M193/L193))))</f>
        <v>-0.11995924159018904</v>
      </c>
      <c r="O193" s="104"/>
      <c r="P193" s="15">
        <v>13355199</v>
      </c>
      <c r="Q193" s="15">
        <v>15514978</v>
      </c>
      <c r="R193" s="90">
        <f>+P193-Q193</f>
        <v>-2159779</v>
      </c>
      <c r="S193" s="103">
        <f>IF(Q193&lt;0,IF(R193=0,0,IF(OR(Q193=0,P193=0),"N.M.",IF(ABS(R193/Q193)&gt;=10,"N.M.",R193/(-Q193)))),IF(R193=0,0,IF(OR(Q193=0,P193=0),"N.M.",IF(ABS(R193/Q193)&gt;=10,"N.M.",R193/Q193))))</f>
        <v>-0.13920606268342758</v>
      </c>
      <c r="T193" s="104"/>
      <c r="U193" s="15">
        <v>54657076</v>
      </c>
      <c r="V193" s="15">
        <v>62085247.760000005</v>
      </c>
      <c r="W193" s="90">
        <f>+U193-V193</f>
        <v>-7428171.760000005</v>
      </c>
      <c r="X193" s="103">
        <f>IF(V193&lt;0,IF(W193=0,0,IF(OR(V193=0,U193=0),"N.M.",IF(ABS(W193/V193)&gt;=10,"N.M.",W193/(-V193)))),IF(W193=0,0,IF(OR(V193=0,U193=0),"N.M.",IF(ABS(W193/V193)&gt;=10,"N.M.",W193/V193))))</f>
        <v>-0.11964471477531564</v>
      </c>
    </row>
    <row r="194" spans="1:24" s="14" customFormat="1" ht="12.75" hidden="1" outlineLevel="2">
      <c r="A194" s="14" t="s">
        <v>827</v>
      </c>
      <c r="B194" s="14" t="s">
        <v>828</v>
      </c>
      <c r="C194" s="54" t="s">
        <v>1486</v>
      </c>
      <c r="D194" s="15"/>
      <c r="E194" s="15"/>
      <c r="F194" s="15">
        <v>1207960</v>
      </c>
      <c r="G194" s="15">
        <v>1863</v>
      </c>
      <c r="H194" s="90">
        <f>+F194-G194</f>
        <v>1206097</v>
      </c>
      <c r="I194" s="103" t="str">
        <f>IF(G194&lt;0,IF(H194=0,0,IF(OR(G194=0,F194=0),"N.M.",IF(ABS(H194/G194)&gt;=10,"N.M.",H194/(-G194)))),IF(H194=0,0,IF(OR(G194=0,F194=0),"N.M.",IF(ABS(H194/G194)&gt;=10,"N.M.",H194/G194))))</f>
        <v>N.M.</v>
      </c>
      <c r="J194" s="104"/>
      <c r="K194" s="15">
        <v>8013665</v>
      </c>
      <c r="L194" s="15">
        <v>7051406</v>
      </c>
      <c r="M194" s="90">
        <f>+K194-L194</f>
        <v>962259</v>
      </c>
      <c r="N194" s="103">
        <f>IF(L194&lt;0,IF(M194=0,0,IF(OR(L194=0,K194=0),"N.M.",IF(ABS(M194/L194)&gt;=10,"N.M.",M194/(-L194)))),IF(M194=0,0,IF(OR(L194=0,K194=0),"N.M.",IF(ABS(M194/L194)&gt;=10,"N.M.",M194/L194))))</f>
        <v>0.1364634230393201</v>
      </c>
      <c r="O194" s="104"/>
      <c r="P194" s="15">
        <v>1543699</v>
      </c>
      <c r="Q194" s="15">
        <v>657557</v>
      </c>
      <c r="R194" s="90">
        <f>+P194-Q194</f>
        <v>886142</v>
      </c>
      <c r="S194" s="103">
        <f>IF(Q194&lt;0,IF(R194=0,0,IF(OR(Q194=0,P194=0),"N.M.",IF(ABS(R194/Q194)&gt;=10,"N.M.",R194/(-Q194)))),IF(R194=0,0,IF(OR(Q194=0,P194=0),"N.M.",IF(ABS(R194/Q194)&gt;=10,"N.M.",R194/Q194))))</f>
        <v>1.34762765813458</v>
      </c>
      <c r="T194" s="104"/>
      <c r="U194" s="15">
        <v>10578997</v>
      </c>
      <c r="V194" s="15">
        <v>10859311.7</v>
      </c>
      <c r="W194" s="90">
        <f>+U194-V194</f>
        <v>-280314.69999999925</v>
      </c>
      <c r="X194" s="103">
        <f>IF(V194&lt;0,IF(W194=0,0,IF(OR(V194=0,U194=0),"N.M.",IF(ABS(W194/V194)&gt;=10,"N.M.",W194/(-V194)))),IF(W194=0,0,IF(OR(V194=0,U194=0),"N.M.",IF(ABS(W194/V194)&gt;=10,"N.M.",W194/V194))))</f>
        <v>-0.02581330269762855</v>
      </c>
    </row>
    <row r="195" spans="1:24" s="14" customFormat="1" ht="12.75" hidden="1" outlineLevel="2">
      <c r="A195" s="14" t="s">
        <v>829</v>
      </c>
      <c r="B195" s="14" t="s">
        <v>830</v>
      </c>
      <c r="C195" s="54" t="s">
        <v>1487</v>
      </c>
      <c r="D195" s="15"/>
      <c r="E195" s="15"/>
      <c r="F195" s="15">
        <v>3631830</v>
      </c>
      <c r="G195" s="15">
        <v>3589190</v>
      </c>
      <c r="H195" s="90">
        <f>+F195-G195</f>
        <v>42640</v>
      </c>
      <c r="I195" s="103">
        <f>IF(G195&lt;0,IF(H195=0,0,IF(OR(G195=0,F195=0),"N.M.",IF(ABS(H195/G195)&gt;=10,"N.M.",H195/(-G195)))),IF(H195=0,0,IF(OR(G195=0,F195=0),"N.M.",IF(ABS(H195/G195)&gt;=10,"N.M.",H195/G195))))</f>
        <v>0.01188011779816616</v>
      </c>
      <c r="J195" s="104"/>
      <c r="K195" s="15">
        <v>29837682</v>
      </c>
      <c r="L195" s="15">
        <v>28070500</v>
      </c>
      <c r="M195" s="90">
        <f>+K195-L195</f>
        <v>1767182</v>
      </c>
      <c r="N195" s="103">
        <f>IF(L195&lt;0,IF(M195=0,0,IF(OR(L195=0,K195=0),"N.M.",IF(ABS(M195/L195)&gt;=10,"N.M.",M195/(-L195)))),IF(M195=0,0,IF(OR(L195=0,K195=0),"N.M.",IF(ABS(M195/L195)&gt;=10,"N.M.",M195/L195))))</f>
        <v>0.06295513083129976</v>
      </c>
      <c r="O195" s="104"/>
      <c r="P195" s="15">
        <v>10735772</v>
      </c>
      <c r="Q195" s="15">
        <v>11054182</v>
      </c>
      <c r="R195" s="90">
        <f>+P195-Q195</f>
        <v>-318410</v>
      </c>
      <c r="S195" s="103">
        <f>IF(Q195&lt;0,IF(R195=0,0,IF(OR(Q195=0,P195=0),"N.M.",IF(ABS(R195/Q195)&gt;=10,"N.M.",R195/(-Q195)))),IF(R195=0,0,IF(OR(Q195=0,P195=0),"N.M.",IF(ABS(R195/Q195)&gt;=10,"N.M.",R195/Q195))))</f>
        <v>-0.028804483226348182</v>
      </c>
      <c r="T195" s="104"/>
      <c r="U195" s="15">
        <v>45049300</v>
      </c>
      <c r="V195" s="15">
        <v>43377259</v>
      </c>
      <c r="W195" s="90">
        <f>+U195-V195</f>
        <v>1672041</v>
      </c>
      <c r="X195" s="103">
        <f>IF(V195&lt;0,IF(W195=0,0,IF(OR(V195=0,U195=0),"N.M.",IF(ABS(W195/V195)&gt;=10,"N.M.",W195/(-V195)))),IF(W195=0,0,IF(OR(V195=0,U195=0),"N.M.",IF(ABS(W195/V195)&gt;=10,"N.M.",W195/V195))))</f>
        <v>0.03854648814947021</v>
      </c>
    </row>
    <row r="196" spans="1:24" s="14" customFormat="1" ht="12.75" hidden="1" outlineLevel="2">
      <c r="A196" s="14" t="s">
        <v>831</v>
      </c>
      <c r="B196" s="14" t="s">
        <v>832</v>
      </c>
      <c r="C196" s="54" t="s">
        <v>1488</v>
      </c>
      <c r="D196" s="15"/>
      <c r="E196" s="15"/>
      <c r="F196" s="15">
        <v>6101978.59</v>
      </c>
      <c r="G196" s="15">
        <v>5312391.49</v>
      </c>
      <c r="H196" s="90">
        <f>+F196-G196</f>
        <v>789587.0999999996</v>
      </c>
      <c r="I196" s="103">
        <f>IF(G196&lt;0,IF(H196=0,0,IF(OR(G196=0,F196=0),"N.M.",IF(ABS(H196/G196)&gt;=10,"N.M.",H196/(-G196)))),IF(H196=0,0,IF(OR(G196=0,F196=0),"N.M.",IF(ABS(H196/G196)&gt;=10,"N.M.",H196/G196))))</f>
        <v>0.1486311958533763</v>
      </c>
      <c r="J196" s="104"/>
      <c r="K196" s="15">
        <v>32886259.04</v>
      </c>
      <c r="L196" s="15">
        <v>34700723.49</v>
      </c>
      <c r="M196" s="90">
        <f>+K196-L196</f>
        <v>-1814464.450000003</v>
      </c>
      <c r="N196" s="103">
        <f>IF(L196&lt;0,IF(M196=0,0,IF(OR(L196=0,K196=0),"N.M.",IF(ABS(M196/L196)&gt;=10,"N.M.",M196/(-L196)))),IF(M196=0,0,IF(OR(L196=0,K196=0),"N.M.",IF(ABS(M196/L196)&gt;=10,"N.M.",M196/L196))))</f>
        <v>-0.0522889515696378</v>
      </c>
      <c r="O196" s="104"/>
      <c r="P196" s="15">
        <v>16346932.5</v>
      </c>
      <c r="Q196" s="15">
        <v>15110066.74</v>
      </c>
      <c r="R196" s="90">
        <f>+P196-Q196</f>
        <v>1236865.7599999998</v>
      </c>
      <c r="S196" s="103">
        <f>IF(Q196&lt;0,IF(R196=0,0,IF(OR(Q196=0,P196=0),"N.M.",IF(ABS(R196/Q196)&gt;=10,"N.M.",R196/(-Q196)))),IF(R196=0,0,IF(OR(Q196=0,P196=0),"N.M.",IF(ABS(R196/Q196)&gt;=10,"N.M.",R196/Q196))))</f>
        <v>0.0818570679589202</v>
      </c>
      <c r="T196" s="104"/>
      <c r="U196" s="15">
        <v>56104888.57</v>
      </c>
      <c r="V196" s="15">
        <v>50889836.35</v>
      </c>
      <c r="W196" s="90">
        <f>+U196-V196</f>
        <v>5215052.219999999</v>
      </c>
      <c r="X196" s="103">
        <f>IF(V196&lt;0,IF(W196=0,0,IF(OR(V196=0,U196=0),"N.M.",IF(ABS(W196/V196)&gt;=10,"N.M.",W196/(-V196)))),IF(W196=0,0,IF(OR(V196=0,U196=0),"N.M.",IF(ABS(W196/V196)&gt;=10,"N.M.",W196/V196))))</f>
        <v>0.10247728415027609</v>
      </c>
    </row>
    <row r="197" spans="1:24" s="13" customFormat="1" ht="12.75" collapsed="1">
      <c r="A197" s="13" t="s">
        <v>247</v>
      </c>
      <c r="B197" s="11"/>
      <c r="C197" s="56" t="s">
        <v>290</v>
      </c>
      <c r="D197" s="29"/>
      <c r="E197" s="29"/>
      <c r="F197" s="29">
        <v>14699202.59</v>
      </c>
      <c r="G197" s="29">
        <v>13245930.49</v>
      </c>
      <c r="H197" s="29">
        <f>+F197-G197</f>
        <v>1453272.0999999996</v>
      </c>
      <c r="I197" s="98">
        <f>IF(G197&lt;0,IF(H197=0,0,IF(OR(G197=0,F197=0),"N.M.",IF(ABS(H197/G197)&gt;=10,"N.M.",H197/(-G197)))),IF(H197=0,0,IF(OR(G197=0,F197=0),"N.M.",IF(ABS(H197/G197)&gt;=10,"N.M.",H197/G197))))</f>
        <v>0.10971461016628056</v>
      </c>
      <c r="J197" s="115"/>
      <c r="K197" s="29">
        <v>108586017.03999999</v>
      </c>
      <c r="L197" s="29">
        <v>112830195.49000001</v>
      </c>
      <c r="M197" s="29">
        <f>+K197-L197</f>
        <v>-4244178.450000018</v>
      </c>
      <c r="N197" s="98">
        <f>IF(L197&lt;0,IF(M197=0,0,IF(OR(L197=0,K197=0),"N.M.",IF(ABS(M197/L197)&gt;=10,"N.M.",M197/(-L197)))),IF(M197=0,0,IF(OR(L197=0,K197=0),"N.M.",IF(ABS(M197/L197)&gt;=10,"N.M.",M197/L197))))</f>
        <v>-0.0376156261324228</v>
      </c>
      <c r="O197" s="115"/>
      <c r="P197" s="29">
        <v>41981602.5</v>
      </c>
      <c r="Q197" s="29">
        <v>42336783.74</v>
      </c>
      <c r="R197" s="29">
        <f>+P197-Q197</f>
        <v>-355181.2400000021</v>
      </c>
      <c r="S197" s="98">
        <f>IF(Q197&lt;0,IF(R197=0,0,IF(OR(Q197=0,P197=0),"N.M.",IF(ABS(R197/Q197)&gt;=10,"N.M.",R197/(-Q197)))),IF(R197=0,0,IF(OR(Q197=0,P197=0),"N.M.",IF(ABS(R197/Q197)&gt;=10,"N.M.",R197/Q197))))</f>
        <v>-0.008389424245857985</v>
      </c>
      <c r="T197" s="115"/>
      <c r="U197" s="29">
        <v>166390261.57</v>
      </c>
      <c r="V197" s="29">
        <v>167211654.81</v>
      </c>
      <c r="W197" s="29">
        <f>+U197-V197</f>
        <v>-821393.2400000095</v>
      </c>
      <c r="X197" s="98">
        <f>IF(V197&lt;0,IF(W197=0,0,IF(OR(V197=0,U197=0),"N.M.",IF(ABS(W197/V197)&gt;=10,"N.M.",W197/(-V197)))),IF(W197=0,0,IF(OR(V197=0,U197=0),"N.M.",IF(ABS(W197/V197)&gt;=10,"N.M.",W197/V197))))</f>
        <v>-0.004912296579645395</v>
      </c>
    </row>
    <row r="198" spans="2:24" s="13" customFormat="1" ht="0.75" customHeight="1" hidden="1" outlineLevel="1">
      <c r="B198" s="11"/>
      <c r="C198" s="56"/>
      <c r="D198" s="29"/>
      <c r="E198" s="29"/>
      <c r="F198" s="29"/>
      <c r="G198" s="29"/>
      <c r="H198" s="29"/>
      <c r="I198" s="98"/>
      <c r="J198" s="115"/>
      <c r="K198" s="29"/>
      <c r="L198" s="29"/>
      <c r="M198" s="29"/>
      <c r="N198" s="98"/>
      <c r="O198" s="115"/>
      <c r="P198" s="29"/>
      <c r="Q198" s="29"/>
      <c r="R198" s="29"/>
      <c r="S198" s="98"/>
      <c r="T198" s="115"/>
      <c r="U198" s="29"/>
      <c r="V198" s="29"/>
      <c r="W198" s="29"/>
      <c r="X198" s="98"/>
    </row>
    <row r="199" spans="1:24" s="14" customFormat="1" ht="12.75" hidden="1" outlineLevel="2">
      <c r="A199" s="14" t="s">
        <v>833</v>
      </c>
      <c r="B199" s="14" t="s">
        <v>834</v>
      </c>
      <c r="C199" s="54" t="s">
        <v>1489</v>
      </c>
      <c r="D199" s="15"/>
      <c r="E199" s="15"/>
      <c r="F199" s="15">
        <v>-228</v>
      </c>
      <c r="G199" s="15">
        <v>-200</v>
      </c>
      <c r="H199" s="90">
        <f aca="true" t="shared" si="80" ref="H199:H230">+F199-G199</f>
        <v>-28</v>
      </c>
      <c r="I199" s="103">
        <f aca="true" t="shared" si="81" ref="I199:I230">IF(G199&lt;0,IF(H199=0,0,IF(OR(G199=0,F199=0),"N.M.",IF(ABS(H199/G199)&gt;=10,"N.M.",H199/(-G199)))),IF(H199=0,0,IF(OR(G199=0,F199=0),"N.M.",IF(ABS(H199/G199)&gt;=10,"N.M.",H199/G199))))</f>
        <v>-0.14</v>
      </c>
      <c r="J199" s="104"/>
      <c r="K199" s="15">
        <v>-1823</v>
      </c>
      <c r="L199" s="15">
        <v>-1376</v>
      </c>
      <c r="M199" s="90">
        <f aca="true" t="shared" si="82" ref="M199:M230">+K199-L199</f>
        <v>-447</v>
      </c>
      <c r="N199" s="103">
        <f aca="true" t="shared" si="83" ref="N199:N230">IF(L199&lt;0,IF(M199=0,0,IF(OR(L199=0,K199=0),"N.M.",IF(ABS(M199/L199)&gt;=10,"N.M.",M199/(-L199)))),IF(M199=0,0,IF(OR(L199=0,K199=0),"N.M.",IF(ABS(M199/L199)&gt;=10,"N.M.",M199/L199))))</f>
        <v>-0.3248546511627907</v>
      </c>
      <c r="O199" s="104"/>
      <c r="P199" s="15">
        <v>-684</v>
      </c>
      <c r="Q199" s="15">
        <v>-600</v>
      </c>
      <c r="R199" s="90">
        <f aca="true" t="shared" si="84" ref="R199:R230">+P199-Q199</f>
        <v>-84</v>
      </c>
      <c r="S199" s="103">
        <f aca="true" t="shared" si="85" ref="S199:S230">IF(Q199&lt;0,IF(R199=0,0,IF(OR(Q199=0,P199=0),"N.M.",IF(ABS(R199/Q199)&gt;=10,"N.M.",R199/(-Q199)))),IF(R199=0,0,IF(OR(Q199=0,P199=0),"N.M.",IF(ABS(R199/Q199)&gt;=10,"N.M.",R199/Q199))))</f>
        <v>-0.14</v>
      </c>
      <c r="T199" s="104"/>
      <c r="U199" s="15">
        <v>-2623</v>
      </c>
      <c r="V199" s="15">
        <v>-1996</v>
      </c>
      <c r="W199" s="90">
        <f aca="true" t="shared" si="86" ref="W199:W230">+U199-V199</f>
        <v>-627</v>
      </c>
      <c r="X199" s="103">
        <f aca="true" t="shared" si="87" ref="X199:X230">IF(V199&lt;0,IF(W199=0,0,IF(OR(V199=0,U199=0),"N.M.",IF(ABS(W199/V199)&gt;=10,"N.M.",W199/(-V199)))),IF(W199=0,0,IF(OR(V199=0,U199=0),"N.M.",IF(ABS(W199/V199)&gt;=10,"N.M.",W199/V199))))</f>
        <v>-0.31412825651302606</v>
      </c>
    </row>
    <row r="200" spans="1:24" s="14" customFormat="1" ht="12.75" hidden="1" outlineLevel="2">
      <c r="A200" s="14" t="s">
        <v>835</v>
      </c>
      <c r="B200" s="14" t="s">
        <v>836</v>
      </c>
      <c r="C200" s="54" t="s">
        <v>1490</v>
      </c>
      <c r="D200" s="15"/>
      <c r="E200" s="15"/>
      <c r="F200" s="15">
        <v>92077.83</v>
      </c>
      <c r="G200" s="15">
        <v>85184.11</v>
      </c>
      <c r="H200" s="90">
        <f t="shared" si="80"/>
        <v>6893.720000000001</v>
      </c>
      <c r="I200" s="103">
        <f t="shared" si="81"/>
        <v>0.08092729970413498</v>
      </c>
      <c r="J200" s="104"/>
      <c r="K200" s="15">
        <v>776092.6900000001</v>
      </c>
      <c r="L200" s="15">
        <v>692147.55</v>
      </c>
      <c r="M200" s="90">
        <f t="shared" si="82"/>
        <v>83945.14000000001</v>
      </c>
      <c r="N200" s="103">
        <f t="shared" si="83"/>
        <v>0.12128214569277895</v>
      </c>
      <c r="O200" s="104"/>
      <c r="P200" s="15">
        <v>293112.91000000003</v>
      </c>
      <c r="Q200" s="15">
        <v>255666.29</v>
      </c>
      <c r="R200" s="90">
        <f t="shared" si="84"/>
        <v>37446.620000000024</v>
      </c>
      <c r="S200" s="103">
        <f t="shared" si="85"/>
        <v>0.14646678684155046</v>
      </c>
      <c r="T200" s="104"/>
      <c r="U200" s="15">
        <v>1068393.94</v>
      </c>
      <c r="V200" s="15">
        <v>1031498.16</v>
      </c>
      <c r="W200" s="90">
        <f t="shared" si="86"/>
        <v>36895.77999999991</v>
      </c>
      <c r="X200" s="103">
        <f t="shared" si="87"/>
        <v>0.03576911857991091</v>
      </c>
    </row>
    <row r="201" spans="1:24" s="14" customFormat="1" ht="12.75" hidden="1" outlineLevel="2">
      <c r="A201" s="14" t="s">
        <v>837</v>
      </c>
      <c r="B201" s="14" t="s">
        <v>838</v>
      </c>
      <c r="C201" s="54" t="s">
        <v>1491</v>
      </c>
      <c r="D201" s="15"/>
      <c r="E201" s="15"/>
      <c r="F201" s="15">
        <v>120070.33</v>
      </c>
      <c r="G201" s="15">
        <v>117446.44</v>
      </c>
      <c r="H201" s="90">
        <f t="shared" si="80"/>
        <v>2623.8899999999994</v>
      </c>
      <c r="I201" s="103">
        <f t="shared" si="81"/>
        <v>0.02234116249074897</v>
      </c>
      <c r="J201" s="104"/>
      <c r="K201" s="15">
        <v>771770.43</v>
      </c>
      <c r="L201" s="15">
        <v>856167.47</v>
      </c>
      <c r="M201" s="90">
        <f t="shared" si="82"/>
        <v>-84397.03999999992</v>
      </c>
      <c r="N201" s="103">
        <f t="shared" si="83"/>
        <v>-0.0985753873596715</v>
      </c>
      <c r="O201" s="104"/>
      <c r="P201" s="15">
        <v>305013.34</v>
      </c>
      <c r="Q201" s="15">
        <v>336657.42</v>
      </c>
      <c r="R201" s="90">
        <f t="shared" si="84"/>
        <v>-31644.079999999958</v>
      </c>
      <c r="S201" s="103">
        <f t="shared" si="85"/>
        <v>-0.09399489843414104</v>
      </c>
      <c r="T201" s="104"/>
      <c r="U201" s="15">
        <v>1143873.61</v>
      </c>
      <c r="V201" s="15">
        <v>1200611.56</v>
      </c>
      <c r="W201" s="90">
        <f t="shared" si="86"/>
        <v>-56737.94999999995</v>
      </c>
      <c r="X201" s="103">
        <f t="shared" si="87"/>
        <v>-0.047257540981864236</v>
      </c>
    </row>
    <row r="202" spans="1:24" s="14" customFormat="1" ht="12.75" hidden="1" outlineLevel="2">
      <c r="A202" s="14" t="s">
        <v>839</v>
      </c>
      <c r="B202" s="14" t="s">
        <v>840</v>
      </c>
      <c r="C202" s="54" t="s">
        <v>1492</v>
      </c>
      <c r="D202" s="15"/>
      <c r="E202" s="15"/>
      <c r="F202" s="15">
        <v>67489.65</v>
      </c>
      <c r="G202" s="15">
        <v>386066.86</v>
      </c>
      <c r="H202" s="90">
        <f t="shared" si="80"/>
        <v>-318577.20999999996</v>
      </c>
      <c r="I202" s="103">
        <f t="shared" si="81"/>
        <v>-0.8251866270003076</v>
      </c>
      <c r="J202" s="104"/>
      <c r="K202" s="15">
        <v>2451634.1</v>
      </c>
      <c r="L202" s="15">
        <v>3013069.25</v>
      </c>
      <c r="M202" s="90">
        <f t="shared" si="82"/>
        <v>-561435.1499999999</v>
      </c>
      <c r="N202" s="103">
        <f t="shared" si="83"/>
        <v>-0.18633330448677868</v>
      </c>
      <c r="O202" s="104"/>
      <c r="P202" s="15">
        <v>802845.63</v>
      </c>
      <c r="Q202" s="15">
        <v>1133053.59</v>
      </c>
      <c r="R202" s="90">
        <f t="shared" si="84"/>
        <v>-330207.9600000001</v>
      </c>
      <c r="S202" s="103">
        <f t="shared" si="85"/>
        <v>-0.29143189952736487</v>
      </c>
      <c r="T202" s="104"/>
      <c r="U202" s="15">
        <v>4176100.243</v>
      </c>
      <c r="V202" s="15">
        <v>4505629.9399999995</v>
      </c>
      <c r="W202" s="90">
        <f t="shared" si="86"/>
        <v>-329529.6969999997</v>
      </c>
      <c r="X202" s="103">
        <f t="shared" si="87"/>
        <v>-0.07313731961750941</v>
      </c>
    </row>
    <row r="203" spans="1:24" s="14" customFormat="1" ht="12.75" hidden="1" outlineLevel="2">
      <c r="A203" s="14" t="s">
        <v>841</v>
      </c>
      <c r="B203" s="14" t="s">
        <v>842</v>
      </c>
      <c r="C203" s="54" t="s">
        <v>1493</v>
      </c>
      <c r="D203" s="15"/>
      <c r="E203" s="15"/>
      <c r="F203" s="15">
        <v>0</v>
      </c>
      <c r="G203" s="15">
        <v>0</v>
      </c>
      <c r="H203" s="90">
        <f t="shared" si="80"/>
        <v>0</v>
      </c>
      <c r="I203" s="103">
        <f t="shared" si="81"/>
        <v>0</v>
      </c>
      <c r="J203" s="104"/>
      <c r="K203" s="15">
        <v>30243.16</v>
      </c>
      <c r="L203" s="15">
        <v>51934.36</v>
      </c>
      <c r="M203" s="90">
        <f t="shared" si="82"/>
        <v>-21691.2</v>
      </c>
      <c r="N203" s="103">
        <f t="shared" si="83"/>
        <v>-0.41766568414436994</v>
      </c>
      <c r="O203" s="104"/>
      <c r="P203" s="15">
        <v>0</v>
      </c>
      <c r="Q203" s="15">
        <v>0</v>
      </c>
      <c r="R203" s="90">
        <f t="shared" si="84"/>
        <v>0</v>
      </c>
      <c r="S203" s="103">
        <f t="shared" si="85"/>
        <v>0</v>
      </c>
      <c r="T203" s="104"/>
      <c r="U203" s="15">
        <v>30243.16</v>
      </c>
      <c r="V203" s="15">
        <v>51934.36</v>
      </c>
      <c r="W203" s="90">
        <f t="shared" si="86"/>
        <v>-21691.2</v>
      </c>
      <c r="X203" s="103">
        <f t="shared" si="87"/>
        <v>-0.41766568414436994</v>
      </c>
    </row>
    <row r="204" spans="1:24" s="14" customFormat="1" ht="12.75" hidden="1" outlineLevel="2">
      <c r="A204" s="14" t="s">
        <v>843</v>
      </c>
      <c r="B204" s="14" t="s">
        <v>844</v>
      </c>
      <c r="C204" s="54" t="s">
        <v>1494</v>
      </c>
      <c r="D204" s="15"/>
      <c r="E204" s="15"/>
      <c r="F204" s="15">
        <v>104320.14</v>
      </c>
      <c r="G204" s="15">
        <v>78153.54000000001</v>
      </c>
      <c r="H204" s="90">
        <f t="shared" si="80"/>
        <v>26166.59999999999</v>
      </c>
      <c r="I204" s="103">
        <f t="shared" si="81"/>
        <v>0.33481016982723993</v>
      </c>
      <c r="J204" s="104"/>
      <c r="K204" s="15">
        <v>833723.78</v>
      </c>
      <c r="L204" s="15">
        <v>542890.71</v>
      </c>
      <c r="M204" s="90">
        <f t="shared" si="82"/>
        <v>290833.07000000007</v>
      </c>
      <c r="N204" s="103">
        <f t="shared" si="83"/>
        <v>0.5357120036185553</v>
      </c>
      <c r="O204" s="104"/>
      <c r="P204" s="15">
        <v>250801.26</v>
      </c>
      <c r="Q204" s="15">
        <v>237265.39</v>
      </c>
      <c r="R204" s="90">
        <f t="shared" si="84"/>
        <v>13535.869999999995</v>
      </c>
      <c r="S204" s="103">
        <f t="shared" si="85"/>
        <v>0.057049492131996137</v>
      </c>
      <c r="T204" s="104"/>
      <c r="U204" s="15">
        <v>1166726.971</v>
      </c>
      <c r="V204" s="15">
        <v>824558.97</v>
      </c>
      <c r="W204" s="90">
        <f t="shared" si="86"/>
        <v>342168.00099999993</v>
      </c>
      <c r="X204" s="103">
        <f t="shared" si="87"/>
        <v>0.41497092803441327</v>
      </c>
    </row>
    <row r="205" spans="1:24" s="14" customFormat="1" ht="12.75" hidden="1" outlineLevel="2">
      <c r="A205" s="14" t="s">
        <v>845</v>
      </c>
      <c r="B205" s="14" t="s">
        <v>846</v>
      </c>
      <c r="C205" s="54" t="s">
        <v>1495</v>
      </c>
      <c r="D205" s="15"/>
      <c r="E205" s="15"/>
      <c r="F205" s="15">
        <v>0</v>
      </c>
      <c r="G205" s="15">
        <v>0</v>
      </c>
      <c r="H205" s="90">
        <f t="shared" si="80"/>
        <v>0</v>
      </c>
      <c r="I205" s="103">
        <f t="shared" si="81"/>
        <v>0</v>
      </c>
      <c r="J205" s="104"/>
      <c r="K205" s="15">
        <v>0</v>
      </c>
      <c r="L205" s="15">
        <v>0</v>
      </c>
      <c r="M205" s="90">
        <f t="shared" si="82"/>
        <v>0</v>
      </c>
      <c r="N205" s="103">
        <f t="shared" si="83"/>
        <v>0</v>
      </c>
      <c r="O205" s="104"/>
      <c r="P205" s="15">
        <v>0</v>
      </c>
      <c r="Q205" s="15">
        <v>0</v>
      </c>
      <c r="R205" s="90">
        <f t="shared" si="84"/>
        <v>0</v>
      </c>
      <c r="S205" s="103">
        <f t="shared" si="85"/>
        <v>0</v>
      </c>
      <c r="T205" s="104"/>
      <c r="U205" s="15">
        <v>0</v>
      </c>
      <c r="V205" s="15">
        <v>-26.830000000000002</v>
      </c>
      <c r="W205" s="90">
        <f t="shared" si="86"/>
        <v>26.830000000000002</v>
      </c>
      <c r="X205" s="103" t="str">
        <f t="shared" si="87"/>
        <v>N.M.</v>
      </c>
    </row>
    <row r="206" spans="1:24" s="14" customFormat="1" ht="12.75" hidden="1" outlineLevel="2">
      <c r="A206" s="14" t="s">
        <v>847</v>
      </c>
      <c r="B206" s="14" t="s">
        <v>848</v>
      </c>
      <c r="C206" s="54" t="s">
        <v>1496</v>
      </c>
      <c r="D206" s="15"/>
      <c r="E206" s="15"/>
      <c r="F206" s="15">
        <v>327425.3</v>
      </c>
      <c r="G206" s="15">
        <v>363407.34</v>
      </c>
      <c r="H206" s="90">
        <f t="shared" si="80"/>
        <v>-35982.04000000004</v>
      </c>
      <c r="I206" s="103">
        <f t="shared" si="81"/>
        <v>-0.09901296985360844</v>
      </c>
      <c r="J206" s="104"/>
      <c r="K206" s="15">
        <v>3017865.89</v>
      </c>
      <c r="L206" s="15">
        <v>2724772.9699999997</v>
      </c>
      <c r="M206" s="90">
        <f t="shared" si="82"/>
        <v>293092.9200000004</v>
      </c>
      <c r="N206" s="103">
        <f t="shared" si="83"/>
        <v>0.10756599659016744</v>
      </c>
      <c r="O206" s="104"/>
      <c r="P206" s="15">
        <v>1151488.62</v>
      </c>
      <c r="Q206" s="15">
        <v>1113784.76</v>
      </c>
      <c r="R206" s="90">
        <f t="shared" si="84"/>
        <v>37703.8600000001</v>
      </c>
      <c r="S206" s="103">
        <f t="shared" si="85"/>
        <v>0.03385201643448605</v>
      </c>
      <c r="T206" s="104"/>
      <c r="U206" s="15">
        <v>4375907.377</v>
      </c>
      <c r="V206" s="15">
        <v>3807948.08</v>
      </c>
      <c r="W206" s="90">
        <f t="shared" si="86"/>
        <v>567959.2970000003</v>
      </c>
      <c r="X206" s="103">
        <f t="shared" si="87"/>
        <v>0.1491510086450549</v>
      </c>
    </row>
    <row r="207" spans="1:24" s="14" customFormat="1" ht="12.75" hidden="1" outlineLevel="2">
      <c r="A207" s="14" t="s">
        <v>849</v>
      </c>
      <c r="B207" s="14" t="s">
        <v>850</v>
      </c>
      <c r="C207" s="54" t="s">
        <v>1497</v>
      </c>
      <c r="D207" s="15"/>
      <c r="E207" s="15"/>
      <c r="F207" s="15">
        <v>0</v>
      </c>
      <c r="G207" s="15">
        <v>0</v>
      </c>
      <c r="H207" s="90">
        <f t="shared" si="80"/>
        <v>0</v>
      </c>
      <c r="I207" s="103">
        <f t="shared" si="81"/>
        <v>0</v>
      </c>
      <c r="J207" s="104"/>
      <c r="K207" s="15">
        <v>0</v>
      </c>
      <c r="L207" s="15">
        <v>0</v>
      </c>
      <c r="M207" s="90">
        <f t="shared" si="82"/>
        <v>0</v>
      </c>
      <c r="N207" s="103">
        <f t="shared" si="83"/>
        <v>0</v>
      </c>
      <c r="O207" s="104"/>
      <c r="P207" s="15">
        <v>0</v>
      </c>
      <c r="Q207" s="15">
        <v>0</v>
      </c>
      <c r="R207" s="90">
        <f t="shared" si="84"/>
        <v>0</v>
      </c>
      <c r="S207" s="103">
        <f t="shared" si="85"/>
        <v>0</v>
      </c>
      <c r="T207" s="104"/>
      <c r="U207" s="15">
        <v>0</v>
      </c>
      <c r="V207" s="15">
        <v>-21.86</v>
      </c>
      <c r="W207" s="90">
        <f t="shared" si="86"/>
        <v>21.86</v>
      </c>
      <c r="X207" s="103" t="str">
        <f t="shared" si="87"/>
        <v>N.M.</v>
      </c>
    </row>
    <row r="208" spans="1:24" s="14" customFormat="1" ht="12.75" hidden="1" outlineLevel="2">
      <c r="A208" s="14" t="s">
        <v>851</v>
      </c>
      <c r="B208" s="14" t="s">
        <v>852</v>
      </c>
      <c r="C208" s="54" t="s">
        <v>1498</v>
      </c>
      <c r="D208" s="15"/>
      <c r="E208" s="15"/>
      <c r="F208" s="15">
        <v>0</v>
      </c>
      <c r="G208" s="15">
        <v>0</v>
      </c>
      <c r="H208" s="90">
        <f t="shared" si="80"/>
        <v>0</v>
      </c>
      <c r="I208" s="103">
        <f t="shared" si="81"/>
        <v>0</v>
      </c>
      <c r="J208" s="104"/>
      <c r="K208" s="15">
        <v>0</v>
      </c>
      <c r="L208" s="15">
        <v>0</v>
      </c>
      <c r="M208" s="90">
        <f t="shared" si="82"/>
        <v>0</v>
      </c>
      <c r="N208" s="103">
        <f t="shared" si="83"/>
        <v>0</v>
      </c>
      <c r="O208" s="104"/>
      <c r="P208" s="15">
        <v>0</v>
      </c>
      <c r="Q208" s="15">
        <v>0</v>
      </c>
      <c r="R208" s="90">
        <f t="shared" si="84"/>
        <v>0</v>
      </c>
      <c r="S208" s="103">
        <f t="shared" si="85"/>
        <v>0</v>
      </c>
      <c r="T208" s="104"/>
      <c r="U208" s="15">
        <v>0</v>
      </c>
      <c r="V208" s="15">
        <v>-16.76</v>
      </c>
      <c r="W208" s="90">
        <f t="shared" si="86"/>
        <v>16.76</v>
      </c>
      <c r="X208" s="103" t="str">
        <f t="shared" si="87"/>
        <v>N.M.</v>
      </c>
    </row>
    <row r="209" spans="1:24" s="14" customFormat="1" ht="12.75" hidden="1" outlineLevel="2">
      <c r="A209" s="14" t="s">
        <v>853</v>
      </c>
      <c r="B209" s="14" t="s">
        <v>854</v>
      </c>
      <c r="C209" s="54" t="s">
        <v>1499</v>
      </c>
      <c r="D209" s="15"/>
      <c r="E209" s="15"/>
      <c r="F209" s="15">
        <v>12.72</v>
      </c>
      <c r="G209" s="15">
        <v>0</v>
      </c>
      <c r="H209" s="90">
        <f t="shared" si="80"/>
        <v>12.72</v>
      </c>
      <c r="I209" s="103" t="str">
        <f t="shared" si="81"/>
        <v>N.M.</v>
      </c>
      <c r="J209" s="104"/>
      <c r="K209" s="15">
        <v>32.51</v>
      </c>
      <c r="L209" s="15">
        <v>0</v>
      </c>
      <c r="M209" s="90">
        <f t="shared" si="82"/>
        <v>32.51</v>
      </c>
      <c r="N209" s="103" t="str">
        <f t="shared" si="83"/>
        <v>N.M.</v>
      </c>
      <c r="O209" s="104"/>
      <c r="P209" s="15">
        <v>-17.5</v>
      </c>
      <c r="Q209" s="15">
        <v>-1.35</v>
      </c>
      <c r="R209" s="90">
        <f t="shared" si="84"/>
        <v>-16.15</v>
      </c>
      <c r="S209" s="103" t="str">
        <f t="shared" si="85"/>
        <v>N.M.</v>
      </c>
      <c r="T209" s="104"/>
      <c r="U209" s="15">
        <v>35.29</v>
      </c>
      <c r="V209" s="15">
        <v>0</v>
      </c>
      <c r="W209" s="90">
        <f t="shared" si="86"/>
        <v>35.29</v>
      </c>
      <c r="X209" s="103" t="str">
        <f t="shared" si="87"/>
        <v>N.M.</v>
      </c>
    </row>
    <row r="210" spans="1:24" s="14" customFormat="1" ht="12.75" hidden="1" outlineLevel="2">
      <c r="A210" s="14" t="s">
        <v>855</v>
      </c>
      <c r="B210" s="14" t="s">
        <v>856</v>
      </c>
      <c r="C210" s="54" t="s">
        <v>1500</v>
      </c>
      <c r="D210" s="15"/>
      <c r="E210" s="15"/>
      <c r="F210" s="15">
        <v>-28.54</v>
      </c>
      <c r="G210" s="15">
        <v>40.75</v>
      </c>
      <c r="H210" s="90">
        <f t="shared" si="80"/>
        <v>-69.28999999999999</v>
      </c>
      <c r="I210" s="103">
        <f t="shared" si="81"/>
        <v>-1.700368098159509</v>
      </c>
      <c r="J210" s="104"/>
      <c r="K210" s="15">
        <v>-73.97</v>
      </c>
      <c r="L210" s="15">
        <v>65.83</v>
      </c>
      <c r="M210" s="90">
        <f t="shared" si="82"/>
        <v>-139.8</v>
      </c>
      <c r="N210" s="103">
        <f t="shared" si="83"/>
        <v>-2.1236518304724292</v>
      </c>
      <c r="O210" s="104"/>
      <c r="P210" s="15">
        <v>-109.83</v>
      </c>
      <c r="Q210" s="15">
        <v>-103.99000000000001</v>
      </c>
      <c r="R210" s="90">
        <f t="shared" si="84"/>
        <v>-5.839999999999989</v>
      </c>
      <c r="S210" s="103">
        <f t="shared" si="85"/>
        <v>-0.05615924608135387</v>
      </c>
      <c r="T210" s="104"/>
      <c r="U210" s="15">
        <v>-76.02</v>
      </c>
      <c r="V210" s="15">
        <v>89.1</v>
      </c>
      <c r="W210" s="90">
        <f t="shared" si="86"/>
        <v>-165.12</v>
      </c>
      <c r="X210" s="103">
        <f t="shared" si="87"/>
        <v>-1.8531986531986533</v>
      </c>
    </row>
    <row r="211" spans="1:24" s="14" customFormat="1" ht="12.75" hidden="1" outlineLevel="2">
      <c r="A211" s="14" t="s">
        <v>857</v>
      </c>
      <c r="B211" s="14" t="s">
        <v>858</v>
      </c>
      <c r="C211" s="54" t="s">
        <v>1501</v>
      </c>
      <c r="D211" s="15"/>
      <c r="E211" s="15"/>
      <c r="F211" s="15">
        <v>51920.51</v>
      </c>
      <c r="G211" s="15">
        <v>2793.57</v>
      </c>
      <c r="H211" s="90">
        <f t="shared" si="80"/>
        <v>49126.94</v>
      </c>
      <c r="I211" s="103" t="str">
        <f t="shared" si="81"/>
        <v>N.M.</v>
      </c>
      <c r="J211" s="104"/>
      <c r="K211" s="15">
        <v>305667.01</v>
      </c>
      <c r="L211" s="15">
        <v>21573.43</v>
      </c>
      <c r="M211" s="90">
        <f t="shared" si="82"/>
        <v>284093.58</v>
      </c>
      <c r="N211" s="103" t="str">
        <f t="shared" si="83"/>
        <v>N.M.</v>
      </c>
      <c r="O211" s="104"/>
      <c r="P211" s="15">
        <v>145660.75</v>
      </c>
      <c r="Q211" s="15">
        <v>7284.06</v>
      </c>
      <c r="R211" s="90">
        <f t="shared" si="84"/>
        <v>138376.69</v>
      </c>
      <c r="S211" s="103" t="str">
        <f t="shared" si="85"/>
        <v>N.M.</v>
      </c>
      <c r="T211" s="104"/>
      <c r="U211" s="15">
        <v>320910.106</v>
      </c>
      <c r="V211" s="15">
        <v>37861.98</v>
      </c>
      <c r="W211" s="90">
        <f t="shared" si="86"/>
        <v>283048.12600000005</v>
      </c>
      <c r="X211" s="103">
        <f t="shared" si="87"/>
        <v>7.475787742743512</v>
      </c>
    </row>
    <row r="212" spans="1:24" s="14" customFormat="1" ht="12.75" hidden="1" outlineLevel="2">
      <c r="A212" s="14" t="s">
        <v>859</v>
      </c>
      <c r="B212" s="14" t="s">
        <v>860</v>
      </c>
      <c r="C212" s="54" t="s">
        <v>1502</v>
      </c>
      <c r="D212" s="15"/>
      <c r="E212" s="15"/>
      <c r="F212" s="15">
        <v>491080.19</v>
      </c>
      <c r="G212" s="15">
        <v>754062.28</v>
      </c>
      <c r="H212" s="90">
        <f t="shared" si="80"/>
        <v>-262982.09</v>
      </c>
      <c r="I212" s="103">
        <f t="shared" si="81"/>
        <v>-0.34875380585274735</v>
      </c>
      <c r="J212" s="104"/>
      <c r="K212" s="15">
        <v>3421887.32</v>
      </c>
      <c r="L212" s="15">
        <v>6928628.88</v>
      </c>
      <c r="M212" s="90">
        <f t="shared" si="82"/>
        <v>-3506741.56</v>
      </c>
      <c r="N212" s="103">
        <f t="shared" si="83"/>
        <v>-0.5061234510802662</v>
      </c>
      <c r="O212" s="104"/>
      <c r="P212" s="15">
        <v>1305219.57</v>
      </c>
      <c r="Q212" s="15">
        <v>5180850.06</v>
      </c>
      <c r="R212" s="90">
        <f t="shared" si="84"/>
        <v>-3875630.4899999993</v>
      </c>
      <c r="S212" s="103">
        <f t="shared" si="85"/>
        <v>-0.7480684530754398</v>
      </c>
      <c r="T212" s="104"/>
      <c r="U212" s="15">
        <v>5973146.316</v>
      </c>
      <c r="V212" s="15">
        <v>8815014.089</v>
      </c>
      <c r="W212" s="90">
        <f t="shared" si="86"/>
        <v>-2841867.773</v>
      </c>
      <c r="X212" s="103">
        <f t="shared" si="87"/>
        <v>-0.32238947599032025</v>
      </c>
    </row>
    <row r="213" spans="1:24" s="14" customFormat="1" ht="12.75" hidden="1" outlineLevel="2">
      <c r="A213" s="14" t="s">
        <v>861</v>
      </c>
      <c r="B213" s="14" t="s">
        <v>862</v>
      </c>
      <c r="C213" s="54" t="s">
        <v>1503</v>
      </c>
      <c r="D213" s="15"/>
      <c r="E213" s="15"/>
      <c r="F213" s="15">
        <v>3683</v>
      </c>
      <c r="G213" s="15">
        <v>3194</v>
      </c>
      <c r="H213" s="90">
        <f t="shared" si="80"/>
        <v>489</v>
      </c>
      <c r="I213" s="103">
        <f t="shared" si="81"/>
        <v>0.15309956167814653</v>
      </c>
      <c r="J213" s="104"/>
      <c r="K213" s="15">
        <v>28127</v>
      </c>
      <c r="L213" s="15">
        <v>18910</v>
      </c>
      <c r="M213" s="90">
        <f t="shared" si="82"/>
        <v>9217</v>
      </c>
      <c r="N213" s="103">
        <f t="shared" si="83"/>
        <v>0.48741406663141196</v>
      </c>
      <c r="O213" s="104"/>
      <c r="P213" s="15">
        <v>13035</v>
      </c>
      <c r="Q213" s="15">
        <v>14830</v>
      </c>
      <c r="R213" s="90">
        <f t="shared" si="84"/>
        <v>-1795</v>
      </c>
      <c r="S213" s="103">
        <f t="shared" si="85"/>
        <v>-0.12103843560350641</v>
      </c>
      <c r="T213" s="104"/>
      <c r="U213" s="15">
        <v>43965</v>
      </c>
      <c r="V213" s="15">
        <v>21874</v>
      </c>
      <c r="W213" s="90">
        <f t="shared" si="86"/>
        <v>22091</v>
      </c>
      <c r="X213" s="103">
        <f t="shared" si="87"/>
        <v>1.009920453506446</v>
      </c>
    </row>
    <row r="214" spans="1:24" s="14" customFormat="1" ht="12.75" hidden="1" outlineLevel="2">
      <c r="A214" s="14" t="s">
        <v>863</v>
      </c>
      <c r="B214" s="14" t="s">
        <v>864</v>
      </c>
      <c r="C214" s="54" t="s">
        <v>1504</v>
      </c>
      <c r="D214" s="15"/>
      <c r="E214" s="15"/>
      <c r="F214" s="15">
        <v>-2454.3</v>
      </c>
      <c r="G214" s="15">
        <v>0</v>
      </c>
      <c r="H214" s="90">
        <f t="shared" si="80"/>
        <v>-2454.3</v>
      </c>
      <c r="I214" s="103" t="str">
        <f t="shared" si="81"/>
        <v>N.M.</v>
      </c>
      <c r="J214" s="104"/>
      <c r="K214" s="15">
        <v>-213316.14</v>
      </c>
      <c r="L214" s="15">
        <v>-22667.68</v>
      </c>
      <c r="M214" s="90">
        <f t="shared" si="82"/>
        <v>-190648.46000000002</v>
      </c>
      <c r="N214" s="103">
        <f t="shared" si="83"/>
        <v>-8.410585467943786</v>
      </c>
      <c r="O214" s="104"/>
      <c r="P214" s="15">
        <v>-57810.16</v>
      </c>
      <c r="Q214" s="15">
        <v>-8303.52</v>
      </c>
      <c r="R214" s="90">
        <f t="shared" si="84"/>
        <v>-49506.64</v>
      </c>
      <c r="S214" s="103">
        <f t="shared" si="85"/>
        <v>-5.962126905216101</v>
      </c>
      <c r="T214" s="104"/>
      <c r="U214" s="15">
        <v>-223352.33000000002</v>
      </c>
      <c r="V214" s="15">
        <v>-26040.99</v>
      </c>
      <c r="W214" s="90">
        <f t="shared" si="86"/>
        <v>-197311.34000000003</v>
      </c>
      <c r="X214" s="103">
        <f t="shared" si="87"/>
        <v>-7.576952335529487</v>
      </c>
    </row>
    <row r="215" spans="1:24" s="14" customFormat="1" ht="12.75" hidden="1" outlineLevel="2">
      <c r="A215" s="14" t="s">
        <v>865</v>
      </c>
      <c r="B215" s="14" t="s">
        <v>866</v>
      </c>
      <c r="C215" s="54" t="s">
        <v>1505</v>
      </c>
      <c r="D215" s="15"/>
      <c r="E215" s="15"/>
      <c r="F215" s="15">
        <v>0</v>
      </c>
      <c r="G215" s="15">
        <v>0</v>
      </c>
      <c r="H215" s="90">
        <f t="shared" si="80"/>
        <v>0</v>
      </c>
      <c r="I215" s="103">
        <f t="shared" si="81"/>
        <v>0</v>
      </c>
      <c r="J215" s="104"/>
      <c r="K215" s="15">
        <v>2658.32</v>
      </c>
      <c r="L215" s="15">
        <v>-12441.34</v>
      </c>
      <c r="M215" s="90">
        <f t="shared" si="82"/>
        <v>15099.66</v>
      </c>
      <c r="N215" s="103">
        <f t="shared" si="83"/>
        <v>1.2136683026104904</v>
      </c>
      <c r="O215" s="104"/>
      <c r="P215" s="15">
        <v>0</v>
      </c>
      <c r="Q215" s="15">
        <v>-12441.34</v>
      </c>
      <c r="R215" s="90">
        <f t="shared" si="84"/>
        <v>12441.34</v>
      </c>
      <c r="S215" s="103" t="str">
        <f t="shared" si="85"/>
        <v>N.M.</v>
      </c>
      <c r="T215" s="104"/>
      <c r="U215" s="15">
        <v>4227.16</v>
      </c>
      <c r="V215" s="15">
        <v>-10184</v>
      </c>
      <c r="W215" s="90">
        <f t="shared" si="86"/>
        <v>14411.16</v>
      </c>
      <c r="X215" s="103">
        <f t="shared" si="87"/>
        <v>1.4150785545954438</v>
      </c>
    </row>
    <row r="216" spans="1:24" s="14" customFormat="1" ht="12.75" hidden="1" outlineLevel="2">
      <c r="A216" s="14" t="s">
        <v>867</v>
      </c>
      <c r="B216" s="14" t="s">
        <v>868</v>
      </c>
      <c r="C216" s="54" t="s">
        <v>1506</v>
      </c>
      <c r="D216" s="15"/>
      <c r="E216" s="15"/>
      <c r="F216" s="15">
        <v>0</v>
      </c>
      <c r="G216" s="15">
        <v>0</v>
      </c>
      <c r="H216" s="90">
        <f t="shared" si="80"/>
        <v>0</v>
      </c>
      <c r="I216" s="103">
        <f t="shared" si="81"/>
        <v>0</v>
      </c>
      <c r="J216" s="104"/>
      <c r="K216" s="15">
        <v>0</v>
      </c>
      <c r="L216" s="15">
        <v>-4.5200000000000005</v>
      </c>
      <c r="M216" s="90">
        <f t="shared" si="82"/>
        <v>4.5200000000000005</v>
      </c>
      <c r="N216" s="103" t="str">
        <f t="shared" si="83"/>
        <v>N.M.</v>
      </c>
      <c r="O216" s="104"/>
      <c r="P216" s="15">
        <v>0</v>
      </c>
      <c r="Q216" s="15">
        <v>0</v>
      </c>
      <c r="R216" s="90">
        <f t="shared" si="84"/>
        <v>0</v>
      </c>
      <c r="S216" s="103">
        <f t="shared" si="85"/>
        <v>0</v>
      </c>
      <c r="T216" s="104"/>
      <c r="U216" s="15">
        <v>0</v>
      </c>
      <c r="V216" s="15">
        <v>-31.04</v>
      </c>
      <c r="W216" s="90">
        <f t="shared" si="86"/>
        <v>31.04</v>
      </c>
      <c r="X216" s="103" t="str">
        <f t="shared" si="87"/>
        <v>N.M.</v>
      </c>
    </row>
    <row r="217" spans="1:24" s="14" customFormat="1" ht="12.75" hidden="1" outlineLevel="2">
      <c r="A217" s="14" t="s">
        <v>869</v>
      </c>
      <c r="B217" s="14" t="s">
        <v>870</v>
      </c>
      <c r="C217" s="54" t="s">
        <v>1507</v>
      </c>
      <c r="D217" s="15"/>
      <c r="E217" s="15"/>
      <c r="F217" s="15">
        <v>0</v>
      </c>
      <c r="G217" s="15">
        <v>0</v>
      </c>
      <c r="H217" s="90">
        <f t="shared" si="80"/>
        <v>0</v>
      </c>
      <c r="I217" s="103">
        <f t="shared" si="81"/>
        <v>0</v>
      </c>
      <c r="J217" s="104"/>
      <c r="K217" s="15">
        <v>4</v>
      </c>
      <c r="L217" s="15">
        <v>0</v>
      </c>
      <c r="M217" s="90">
        <f t="shared" si="82"/>
        <v>4</v>
      </c>
      <c r="N217" s="103" t="str">
        <f t="shared" si="83"/>
        <v>N.M.</v>
      </c>
      <c r="O217" s="104"/>
      <c r="P217" s="15">
        <v>4</v>
      </c>
      <c r="Q217" s="15">
        <v>0</v>
      </c>
      <c r="R217" s="90">
        <f t="shared" si="84"/>
        <v>4</v>
      </c>
      <c r="S217" s="103" t="str">
        <f t="shared" si="85"/>
        <v>N.M.</v>
      </c>
      <c r="T217" s="104"/>
      <c r="U217" s="15">
        <v>4</v>
      </c>
      <c r="V217" s="15">
        <v>0</v>
      </c>
      <c r="W217" s="90">
        <f t="shared" si="86"/>
        <v>4</v>
      </c>
      <c r="X217" s="103" t="str">
        <f t="shared" si="87"/>
        <v>N.M.</v>
      </c>
    </row>
    <row r="218" spans="1:24" s="14" customFormat="1" ht="12.75" hidden="1" outlineLevel="2">
      <c r="A218" s="14" t="s">
        <v>871</v>
      </c>
      <c r="B218" s="14" t="s">
        <v>872</v>
      </c>
      <c r="C218" s="54" t="s">
        <v>1508</v>
      </c>
      <c r="D218" s="15"/>
      <c r="E218" s="15"/>
      <c r="F218" s="15">
        <v>165816.9</v>
      </c>
      <c r="G218" s="15">
        <v>2299211.61</v>
      </c>
      <c r="H218" s="90">
        <f t="shared" si="80"/>
        <v>-2133394.71</v>
      </c>
      <c r="I218" s="103">
        <f t="shared" si="81"/>
        <v>-0.9278809748181465</v>
      </c>
      <c r="J218" s="104"/>
      <c r="K218" s="15">
        <v>11140347.49</v>
      </c>
      <c r="L218" s="15">
        <v>4363490.38</v>
      </c>
      <c r="M218" s="90">
        <f t="shared" si="82"/>
        <v>6776857.11</v>
      </c>
      <c r="N218" s="103">
        <f t="shared" si="83"/>
        <v>1.5530817120765603</v>
      </c>
      <c r="O218" s="104"/>
      <c r="P218" s="15">
        <v>1722690.32</v>
      </c>
      <c r="Q218" s="15">
        <v>3338760.09</v>
      </c>
      <c r="R218" s="90">
        <f t="shared" si="84"/>
        <v>-1616069.7699999998</v>
      </c>
      <c r="S218" s="103">
        <f t="shared" si="85"/>
        <v>-0.48403291234980583</v>
      </c>
      <c r="T218" s="104"/>
      <c r="U218" s="15">
        <v>14317094.08</v>
      </c>
      <c r="V218" s="15">
        <v>5313046.38</v>
      </c>
      <c r="W218" s="90">
        <f t="shared" si="86"/>
        <v>9004047.7</v>
      </c>
      <c r="X218" s="103">
        <f t="shared" si="87"/>
        <v>1.6947052700112133</v>
      </c>
    </row>
    <row r="219" spans="1:24" s="14" customFormat="1" ht="12.75" hidden="1" outlineLevel="2">
      <c r="A219" s="14" t="s">
        <v>873</v>
      </c>
      <c r="B219" s="14" t="s">
        <v>874</v>
      </c>
      <c r="C219" s="54" t="s">
        <v>1509</v>
      </c>
      <c r="D219" s="15"/>
      <c r="E219" s="15"/>
      <c r="F219" s="15">
        <v>0</v>
      </c>
      <c r="G219" s="15">
        <v>0</v>
      </c>
      <c r="H219" s="90">
        <f t="shared" si="80"/>
        <v>0</v>
      </c>
      <c r="I219" s="103">
        <f t="shared" si="81"/>
        <v>0</v>
      </c>
      <c r="J219" s="104"/>
      <c r="K219" s="15">
        <v>3</v>
      </c>
      <c r="L219" s="15">
        <v>0.16</v>
      </c>
      <c r="M219" s="90">
        <f t="shared" si="82"/>
        <v>2.84</v>
      </c>
      <c r="N219" s="103" t="str">
        <f t="shared" si="83"/>
        <v>N.M.</v>
      </c>
      <c r="O219" s="104"/>
      <c r="P219" s="15">
        <v>3</v>
      </c>
      <c r="Q219" s="15">
        <v>0</v>
      </c>
      <c r="R219" s="90">
        <f t="shared" si="84"/>
        <v>3</v>
      </c>
      <c r="S219" s="103" t="str">
        <f t="shared" si="85"/>
        <v>N.M.</v>
      </c>
      <c r="T219" s="104"/>
      <c r="U219" s="15">
        <v>3.6</v>
      </c>
      <c r="V219" s="15">
        <v>0.16</v>
      </c>
      <c r="W219" s="90">
        <f t="shared" si="86"/>
        <v>3.44</v>
      </c>
      <c r="X219" s="103" t="str">
        <f t="shared" si="87"/>
        <v>N.M.</v>
      </c>
    </row>
    <row r="220" spans="1:24" s="14" customFormat="1" ht="12.75" hidden="1" outlineLevel="2">
      <c r="A220" s="14" t="s">
        <v>875</v>
      </c>
      <c r="B220" s="14" t="s">
        <v>876</v>
      </c>
      <c r="C220" s="54" t="s">
        <v>1510</v>
      </c>
      <c r="D220" s="15"/>
      <c r="E220" s="15"/>
      <c r="F220" s="15">
        <v>23164.32</v>
      </c>
      <c r="G220" s="15">
        <v>3373.38</v>
      </c>
      <c r="H220" s="90">
        <f t="shared" si="80"/>
        <v>19790.94</v>
      </c>
      <c r="I220" s="103">
        <f t="shared" si="81"/>
        <v>5.866798285399213</v>
      </c>
      <c r="J220" s="104"/>
      <c r="K220" s="15">
        <v>196839.24</v>
      </c>
      <c r="L220" s="15">
        <v>2823.86</v>
      </c>
      <c r="M220" s="90">
        <f t="shared" si="82"/>
        <v>194015.38</v>
      </c>
      <c r="N220" s="103" t="str">
        <f t="shared" si="83"/>
        <v>N.M.</v>
      </c>
      <c r="O220" s="104"/>
      <c r="P220" s="15">
        <v>75152.77</v>
      </c>
      <c r="Q220" s="15">
        <v>8588.28</v>
      </c>
      <c r="R220" s="90">
        <f t="shared" si="84"/>
        <v>66564.49</v>
      </c>
      <c r="S220" s="103">
        <f t="shared" si="85"/>
        <v>7.750619448830267</v>
      </c>
      <c r="T220" s="104"/>
      <c r="U220" s="15">
        <v>505788.08</v>
      </c>
      <c r="V220" s="15">
        <v>468952.22</v>
      </c>
      <c r="W220" s="90">
        <f t="shared" si="86"/>
        <v>36835.860000000044</v>
      </c>
      <c r="X220" s="103">
        <f t="shared" si="87"/>
        <v>0.07854928163043998</v>
      </c>
    </row>
    <row r="221" spans="1:24" s="14" customFormat="1" ht="12.75" hidden="1" outlineLevel="2">
      <c r="A221" s="14" t="s">
        <v>877</v>
      </c>
      <c r="B221" s="14" t="s">
        <v>878</v>
      </c>
      <c r="C221" s="54" t="s">
        <v>1511</v>
      </c>
      <c r="D221" s="15"/>
      <c r="E221" s="15"/>
      <c r="F221" s="15">
        <v>25126.22</v>
      </c>
      <c r="G221" s="15">
        <v>32892.93</v>
      </c>
      <c r="H221" s="90">
        <f t="shared" si="80"/>
        <v>-7766.709999999999</v>
      </c>
      <c r="I221" s="103">
        <f t="shared" si="81"/>
        <v>-0.23612095365174215</v>
      </c>
      <c r="J221" s="104"/>
      <c r="K221" s="15">
        <v>208363.45</v>
      </c>
      <c r="L221" s="15">
        <v>254224.63</v>
      </c>
      <c r="M221" s="90">
        <f t="shared" si="82"/>
        <v>-45861.17999999999</v>
      </c>
      <c r="N221" s="103">
        <f t="shared" si="83"/>
        <v>-0.1803962896907353</v>
      </c>
      <c r="O221" s="104"/>
      <c r="P221" s="15">
        <v>68242.66</v>
      </c>
      <c r="Q221" s="15">
        <v>89204.54000000001</v>
      </c>
      <c r="R221" s="90">
        <f t="shared" si="84"/>
        <v>-20961.880000000005</v>
      </c>
      <c r="S221" s="103">
        <f t="shared" si="85"/>
        <v>-0.23498669462339028</v>
      </c>
      <c r="T221" s="104"/>
      <c r="U221" s="15">
        <v>332859.16000000003</v>
      </c>
      <c r="V221" s="15">
        <v>410065.07</v>
      </c>
      <c r="W221" s="90">
        <f t="shared" si="86"/>
        <v>-77205.90999999997</v>
      </c>
      <c r="X221" s="103">
        <f t="shared" si="87"/>
        <v>-0.18827721658906468</v>
      </c>
    </row>
    <row r="222" spans="1:24" s="14" customFormat="1" ht="12.75" hidden="1" outlineLevel="2">
      <c r="A222" s="14" t="s">
        <v>879</v>
      </c>
      <c r="B222" s="14" t="s">
        <v>880</v>
      </c>
      <c r="C222" s="54" t="s">
        <v>1512</v>
      </c>
      <c r="D222" s="15"/>
      <c r="E222" s="15"/>
      <c r="F222" s="15">
        <v>172112.23</v>
      </c>
      <c r="G222" s="15">
        <v>216041.13</v>
      </c>
      <c r="H222" s="90">
        <f t="shared" si="80"/>
        <v>-43928.899999999994</v>
      </c>
      <c r="I222" s="103">
        <f t="shared" si="81"/>
        <v>-0.2033358185082627</v>
      </c>
      <c r="J222" s="104"/>
      <c r="K222" s="15">
        <v>1461037.27</v>
      </c>
      <c r="L222" s="15">
        <v>1617604.49</v>
      </c>
      <c r="M222" s="90">
        <f t="shared" si="82"/>
        <v>-156567.21999999997</v>
      </c>
      <c r="N222" s="103">
        <f t="shared" si="83"/>
        <v>-0.09678955577082997</v>
      </c>
      <c r="O222" s="104"/>
      <c r="P222" s="15">
        <v>542813.77</v>
      </c>
      <c r="Q222" s="15">
        <v>612799.3200000001</v>
      </c>
      <c r="R222" s="90">
        <f t="shared" si="84"/>
        <v>-69985.55000000005</v>
      </c>
      <c r="S222" s="103">
        <f t="shared" si="85"/>
        <v>-0.1142063114560898</v>
      </c>
      <c r="T222" s="104"/>
      <c r="U222" s="15">
        <v>2296413</v>
      </c>
      <c r="V222" s="15">
        <v>2534739.627</v>
      </c>
      <c r="W222" s="90">
        <f t="shared" si="86"/>
        <v>-238326.62699999986</v>
      </c>
      <c r="X222" s="103">
        <f t="shared" si="87"/>
        <v>-0.09402410585345691</v>
      </c>
    </row>
    <row r="223" spans="1:24" s="14" customFormat="1" ht="12.75" hidden="1" outlineLevel="2">
      <c r="A223" s="14" t="s">
        <v>881</v>
      </c>
      <c r="B223" s="14" t="s">
        <v>882</v>
      </c>
      <c r="C223" s="54" t="s">
        <v>1513</v>
      </c>
      <c r="D223" s="15"/>
      <c r="E223" s="15"/>
      <c r="F223" s="15">
        <v>0</v>
      </c>
      <c r="G223" s="15">
        <v>313.73</v>
      </c>
      <c r="H223" s="90">
        <f t="shared" si="80"/>
        <v>-313.73</v>
      </c>
      <c r="I223" s="103" t="str">
        <f t="shared" si="81"/>
        <v>N.M.</v>
      </c>
      <c r="J223" s="104"/>
      <c r="K223" s="15">
        <v>16739.24</v>
      </c>
      <c r="L223" s="15">
        <v>8112.8</v>
      </c>
      <c r="M223" s="90">
        <f t="shared" si="82"/>
        <v>8626.440000000002</v>
      </c>
      <c r="N223" s="103">
        <f t="shared" si="83"/>
        <v>1.0633122966176909</v>
      </c>
      <c r="O223" s="104"/>
      <c r="P223" s="15">
        <v>5067.39</v>
      </c>
      <c r="Q223" s="15">
        <v>1713.51</v>
      </c>
      <c r="R223" s="90">
        <f t="shared" si="84"/>
        <v>3353.88</v>
      </c>
      <c r="S223" s="103">
        <f t="shared" si="85"/>
        <v>1.95731568534762</v>
      </c>
      <c r="T223" s="104"/>
      <c r="U223" s="15">
        <v>16739.24</v>
      </c>
      <c r="V223" s="15">
        <v>8656.64</v>
      </c>
      <c r="W223" s="90">
        <f t="shared" si="86"/>
        <v>8082.600000000002</v>
      </c>
      <c r="X223" s="103">
        <f t="shared" si="87"/>
        <v>0.9336878973828185</v>
      </c>
    </row>
    <row r="224" spans="1:24" s="14" customFormat="1" ht="12.75" hidden="1" outlineLevel="2">
      <c r="A224" s="14" t="s">
        <v>883</v>
      </c>
      <c r="B224" s="14" t="s">
        <v>884</v>
      </c>
      <c r="C224" s="54" t="s">
        <v>1514</v>
      </c>
      <c r="D224" s="15"/>
      <c r="E224" s="15"/>
      <c r="F224" s="15">
        <v>20</v>
      </c>
      <c r="G224" s="15">
        <v>4</v>
      </c>
      <c r="H224" s="90">
        <f t="shared" si="80"/>
        <v>16</v>
      </c>
      <c r="I224" s="103">
        <f t="shared" si="81"/>
        <v>4</v>
      </c>
      <c r="J224" s="104"/>
      <c r="K224" s="15">
        <v>30</v>
      </c>
      <c r="L224" s="15">
        <v>36</v>
      </c>
      <c r="M224" s="90">
        <f t="shared" si="82"/>
        <v>-6</v>
      </c>
      <c r="N224" s="103">
        <f t="shared" si="83"/>
        <v>-0.16666666666666666</v>
      </c>
      <c r="O224" s="104"/>
      <c r="P224" s="15">
        <v>30</v>
      </c>
      <c r="Q224" s="15">
        <v>12</v>
      </c>
      <c r="R224" s="90">
        <f t="shared" si="84"/>
        <v>18</v>
      </c>
      <c r="S224" s="103">
        <f t="shared" si="85"/>
        <v>1.5</v>
      </c>
      <c r="T224" s="104"/>
      <c r="U224" s="15">
        <v>58</v>
      </c>
      <c r="V224" s="15">
        <v>164</v>
      </c>
      <c r="W224" s="90">
        <f t="shared" si="86"/>
        <v>-106</v>
      </c>
      <c r="X224" s="103">
        <f t="shared" si="87"/>
        <v>-0.6463414634146342</v>
      </c>
    </row>
    <row r="225" spans="1:24" s="14" customFormat="1" ht="12.75" hidden="1" outlineLevel="2">
      <c r="A225" s="14" t="s">
        <v>885</v>
      </c>
      <c r="B225" s="14" t="s">
        <v>886</v>
      </c>
      <c r="C225" s="54" t="s">
        <v>1492</v>
      </c>
      <c r="D225" s="15"/>
      <c r="E225" s="15"/>
      <c r="F225" s="15">
        <v>61113.73</v>
      </c>
      <c r="G225" s="15">
        <v>49559.81</v>
      </c>
      <c r="H225" s="90">
        <f t="shared" si="80"/>
        <v>11553.920000000006</v>
      </c>
      <c r="I225" s="103">
        <f t="shared" si="81"/>
        <v>0.23313083726511474</v>
      </c>
      <c r="J225" s="104"/>
      <c r="K225" s="15">
        <v>432670.38</v>
      </c>
      <c r="L225" s="15">
        <v>389739.65</v>
      </c>
      <c r="M225" s="90">
        <f t="shared" si="82"/>
        <v>42930.72999999998</v>
      </c>
      <c r="N225" s="103">
        <f t="shared" si="83"/>
        <v>0.11015232861219015</v>
      </c>
      <c r="O225" s="104"/>
      <c r="P225" s="15">
        <v>190568.30000000002</v>
      </c>
      <c r="Q225" s="15">
        <v>139319.08000000002</v>
      </c>
      <c r="R225" s="90">
        <f t="shared" si="84"/>
        <v>51249.22</v>
      </c>
      <c r="S225" s="103">
        <f t="shared" si="85"/>
        <v>0.36785499875537503</v>
      </c>
      <c r="T225" s="104"/>
      <c r="U225" s="15">
        <v>660060.46</v>
      </c>
      <c r="V225" s="15">
        <v>571218.17</v>
      </c>
      <c r="W225" s="90">
        <f t="shared" si="86"/>
        <v>88842.28999999992</v>
      </c>
      <c r="X225" s="103">
        <f t="shared" si="87"/>
        <v>0.15553127450410045</v>
      </c>
    </row>
    <row r="226" spans="1:24" s="14" customFormat="1" ht="12.75" hidden="1" outlineLevel="2">
      <c r="A226" s="14" t="s">
        <v>887</v>
      </c>
      <c r="B226" s="14" t="s">
        <v>888</v>
      </c>
      <c r="C226" s="54" t="s">
        <v>1515</v>
      </c>
      <c r="D226" s="15"/>
      <c r="E226" s="15"/>
      <c r="F226" s="15">
        <v>0</v>
      </c>
      <c r="G226" s="15">
        <v>0</v>
      </c>
      <c r="H226" s="90">
        <f t="shared" si="80"/>
        <v>0</v>
      </c>
      <c r="I226" s="103">
        <f t="shared" si="81"/>
        <v>0</v>
      </c>
      <c r="J226" s="104"/>
      <c r="K226" s="15">
        <v>0</v>
      </c>
      <c r="L226" s="15">
        <v>-0.88</v>
      </c>
      <c r="M226" s="90">
        <f t="shared" si="82"/>
        <v>0.88</v>
      </c>
      <c r="N226" s="103" t="str">
        <f t="shared" si="83"/>
        <v>N.M.</v>
      </c>
      <c r="O226" s="104"/>
      <c r="P226" s="15">
        <v>0</v>
      </c>
      <c r="Q226" s="15">
        <v>-271.51</v>
      </c>
      <c r="R226" s="90">
        <f t="shared" si="84"/>
        <v>271.51</v>
      </c>
      <c r="S226" s="103" t="str">
        <f t="shared" si="85"/>
        <v>N.M.</v>
      </c>
      <c r="T226" s="104"/>
      <c r="U226" s="15">
        <v>0.88</v>
      </c>
      <c r="V226" s="15">
        <v>1464.56</v>
      </c>
      <c r="W226" s="90">
        <f t="shared" si="86"/>
        <v>-1463.6799999999998</v>
      </c>
      <c r="X226" s="103">
        <f t="shared" si="87"/>
        <v>-0.9993991369421532</v>
      </c>
    </row>
    <row r="227" spans="1:24" s="14" customFormat="1" ht="12.75" hidden="1" outlineLevel="2">
      <c r="A227" s="14" t="s">
        <v>889</v>
      </c>
      <c r="B227" s="14" t="s">
        <v>890</v>
      </c>
      <c r="C227" s="54" t="s">
        <v>1516</v>
      </c>
      <c r="D227" s="15"/>
      <c r="E227" s="15"/>
      <c r="F227" s="15">
        <v>700.08</v>
      </c>
      <c r="G227" s="15">
        <v>1644.32</v>
      </c>
      <c r="H227" s="90">
        <f t="shared" si="80"/>
        <v>-944.2399999999999</v>
      </c>
      <c r="I227" s="103">
        <f t="shared" si="81"/>
        <v>-0.5742434562615549</v>
      </c>
      <c r="J227" s="104"/>
      <c r="K227" s="15">
        <v>4381.72</v>
      </c>
      <c r="L227" s="15">
        <v>8158.9800000000005</v>
      </c>
      <c r="M227" s="90">
        <f t="shared" si="82"/>
        <v>-3777.26</v>
      </c>
      <c r="N227" s="103">
        <f t="shared" si="83"/>
        <v>-0.4629573794763561</v>
      </c>
      <c r="O227" s="104"/>
      <c r="P227" s="15">
        <v>1819.27</v>
      </c>
      <c r="Q227" s="15">
        <v>3283.81</v>
      </c>
      <c r="R227" s="90">
        <f t="shared" si="84"/>
        <v>-1464.54</v>
      </c>
      <c r="S227" s="103">
        <f t="shared" si="85"/>
        <v>-0.4459880443752836</v>
      </c>
      <c r="T227" s="104"/>
      <c r="U227" s="15">
        <v>10375.66</v>
      </c>
      <c r="V227" s="15">
        <v>11480.41</v>
      </c>
      <c r="W227" s="90">
        <f t="shared" si="86"/>
        <v>-1104.75</v>
      </c>
      <c r="X227" s="103">
        <f t="shared" si="87"/>
        <v>-0.09622914164215389</v>
      </c>
    </row>
    <row r="228" spans="1:24" s="14" customFormat="1" ht="12.75" hidden="1" outlineLevel="2">
      <c r="A228" s="14" t="s">
        <v>891</v>
      </c>
      <c r="B228" s="14" t="s">
        <v>892</v>
      </c>
      <c r="C228" s="54" t="s">
        <v>1517</v>
      </c>
      <c r="D228" s="15"/>
      <c r="E228" s="15"/>
      <c r="F228" s="15">
        <v>70966.57</v>
      </c>
      <c r="G228" s="15">
        <v>55892.9</v>
      </c>
      <c r="H228" s="90">
        <f t="shared" si="80"/>
        <v>15073.670000000006</v>
      </c>
      <c r="I228" s="103">
        <f t="shared" si="81"/>
        <v>0.26968845774686956</v>
      </c>
      <c r="J228" s="104"/>
      <c r="K228" s="15">
        <v>548982.52</v>
      </c>
      <c r="L228" s="15">
        <v>516893.4</v>
      </c>
      <c r="M228" s="90">
        <f t="shared" si="82"/>
        <v>32089.119999999995</v>
      </c>
      <c r="N228" s="103">
        <f t="shared" si="83"/>
        <v>0.062080730765763294</v>
      </c>
      <c r="O228" s="104"/>
      <c r="P228" s="15">
        <v>207473.56</v>
      </c>
      <c r="Q228" s="15">
        <v>187338.32</v>
      </c>
      <c r="R228" s="90">
        <f t="shared" si="84"/>
        <v>20135.23999999999</v>
      </c>
      <c r="S228" s="103">
        <f t="shared" si="85"/>
        <v>0.10748062649435519</v>
      </c>
      <c r="T228" s="104"/>
      <c r="U228" s="15">
        <v>840970.17</v>
      </c>
      <c r="V228" s="15">
        <v>749158.8300000001</v>
      </c>
      <c r="W228" s="90">
        <f t="shared" si="86"/>
        <v>91811.33999999997</v>
      </c>
      <c r="X228" s="103">
        <f t="shared" si="87"/>
        <v>0.12255257006047697</v>
      </c>
    </row>
    <row r="229" spans="1:24" s="14" customFormat="1" ht="12.75" hidden="1" outlineLevel="2">
      <c r="A229" s="14" t="s">
        <v>893</v>
      </c>
      <c r="B229" s="14" t="s">
        <v>894</v>
      </c>
      <c r="C229" s="54" t="s">
        <v>1518</v>
      </c>
      <c r="D229" s="15"/>
      <c r="E229" s="15"/>
      <c r="F229" s="15">
        <v>81.42</v>
      </c>
      <c r="G229" s="15">
        <v>52.94</v>
      </c>
      <c r="H229" s="90">
        <f t="shared" si="80"/>
        <v>28.480000000000004</v>
      </c>
      <c r="I229" s="103">
        <f t="shared" si="81"/>
        <v>0.5379675103891198</v>
      </c>
      <c r="J229" s="104"/>
      <c r="K229" s="15">
        <v>121.61</v>
      </c>
      <c r="L229" s="15">
        <v>89.29</v>
      </c>
      <c r="M229" s="90">
        <f t="shared" si="82"/>
        <v>32.31999999999999</v>
      </c>
      <c r="N229" s="103">
        <f t="shared" si="83"/>
        <v>0.361966625601971</v>
      </c>
      <c r="O229" s="104"/>
      <c r="P229" s="15">
        <v>-16.09</v>
      </c>
      <c r="Q229" s="15">
        <v>-15.82</v>
      </c>
      <c r="R229" s="90">
        <f t="shared" si="84"/>
        <v>-0.2699999999999996</v>
      </c>
      <c r="S229" s="103">
        <f t="shared" si="85"/>
        <v>-0.01706700379266748</v>
      </c>
      <c r="T229" s="104"/>
      <c r="U229" s="15">
        <v>56.879999999999995</v>
      </c>
      <c r="V229" s="15">
        <v>57.540000000000006</v>
      </c>
      <c r="W229" s="90">
        <f t="shared" si="86"/>
        <v>-0.6600000000000108</v>
      </c>
      <c r="X229" s="103">
        <f t="shared" si="87"/>
        <v>-0.011470281543274431</v>
      </c>
    </row>
    <row r="230" spans="1:24" s="14" customFormat="1" ht="12.75" hidden="1" outlineLevel="2">
      <c r="A230" s="14" t="s">
        <v>895</v>
      </c>
      <c r="B230" s="14" t="s">
        <v>896</v>
      </c>
      <c r="C230" s="54" t="s">
        <v>1519</v>
      </c>
      <c r="D230" s="15"/>
      <c r="E230" s="15"/>
      <c r="F230" s="15">
        <v>11607.59</v>
      </c>
      <c r="G230" s="15">
        <v>9625.710000000001</v>
      </c>
      <c r="H230" s="90">
        <f t="shared" si="80"/>
        <v>1981.8799999999992</v>
      </c>
      <c r="I230" s="103">
        <f t="shared" si="81"/>
        <v>0.20589442233352126</v>
      </c>
      <c r="J230" s="104"/>
      <c r="K230" s="15">
        <v>66343.66</v>
      </c>
      <c r="L230" s="15">
        <v>65204.36</v>
      </c>
      <c r="M230" s="90">
        <f t="shared" si="82"/>
        <v>1139.300000000003</v>
      </c>
      <c r="N230" s="103">
        <f t="shared" si="83"/>
        <v>0.017472757956676563</v>
      </c>
      <c r="O230" s="104"/>
      <c r="P230" s="15">
        <v>38450.840000000004</v>
      </c>
      <c r="Q230" s="15">
        <v>26332.940000000002</v>
      </c>
      <c r="R230" s="90">
        <f t="shared" si="84"/>
        <v>12117.900000000001</v>
      </c>
      <c r="S230" s="103">
        <f t="shared" si="85"/>
        <v>0.4601802913005536</v>
      </c>
      <c r="T230" s="104"/>
      <c r="U230" s="15">
        <v>96601.58</v>
      </c>
      <c r="V230" s="15">
        <v>82554.01000000001</v>
      </c>
      <c r="W230" s="90">
        <f t="shared" si="86"/>
        <v>14047.569999999992</v>
      </c>
      <c r="X230" s="103">
        <f t="shared" si="87"/>
        <v>0.17016217625285546</v>
      </c>
    </row>
    <row r="231" spans="1:24" s="14" customFormat="1" ht="12.75" hidden="1" outlineLevel="2">
      <c r="A231" s="14" t="s">
        <v>897</v>
      </c>
      <c r="B231" s="14" t="s">
        <v>898</v>
      </c>
      <c r="C231" s="54" t="s">
        <v>1520</v>
      </c>
      <c r="D231" s="15"/>
      <c r="E231" s="15"/>
      <c r="F231" s="15">
        <v>110640.64</v>
      </c>
      <c r="G231" s="15">
        <v>104214.99</v>
      </c>
      <c r="H231" s="90">
        <f aca="true" t="shared" si="88" ref="H231:H262">+F231-G231</f>
        <v>6425.649999999994</v>
      </c>
      <c r="I231" s="103">
        <f aca="true" t="shared" si="89" ref="I231:I262">IF(G231&lt;0,IF(H231=0,0,IF(OR(G231=0,F231=0),"N.M.",IF(ABS(H231/G231)&gt;=10,"N.M.",H231/(-G231)))),IF(H231=0,0,IF(OR(G231=0,F231=0),"N.M.",IF(ABS(H231/G231)&gt;=10,"N.M.",H231/G231))))</f>
        <v>0.06165763677566916</v>
      </c>
      <c r="J231" s="104"/>
      <c r="K231" s="15">
        <v>796499.36</v>
      </c>
      <c r="L231" s="15">
        <v>829083.87</v>
      </c>
      <c r="M231" s="90">
        <f aca="true" t="shared" si="90" ref="M231:M262">+K231-L231</f>
        <v>-32584.51000000001</v>
      </c>
      <c r="N231" s="103">
        <f aca="true" t="shared" si="91" ref="N231:N262">IF(L231&lt;0,IF(M231=0,0,IF(OR(L231=0,K231=0),"N.M.",IF(ABS(M231/L231)&gt;=10,"N.M.",M231/(-L231)))),IF(M231=0,0,IF(OR(L231=0,K231=0),"N.M.",IF(ABS(M231/L231)&gt;=10,"N.M.",M231/L231))))</f>
        <v>-0.03930182600223547</v>
      </c>
      <c r="O231" s="104"/>
      <c r="P231" s="15">
        <v>365407.41000000003</v>
      </c>
      <c r="Q231" s="15">
        <v>310776.42</v>
      </c>
      <c r="R231" s="90">
        <f aca="true" t="shared" si="92" ref="R231:R262">+P231-Q231</f>
        <v>54630.99000000005</v>
      </c>
      <c r="S231" s="103">
        <f aca="true" t="shared" si="93" ref="S231:S262">IF(Q231&lt;0,IF(R231=0,0,IF(OR(Q231=0,P231=0),"N.M.",IF(ABS(R231/Q231)&gt;=10,"N.M.",R231/(-Q231)))),IF(R231=0,0,IF(OR(Q231=0,P231=0),"N.M.",IF(ABS(R231/Q231)&gt;=10,"N.M.",R231/Q231))))</f>
        <v>0.17578872296681985</v>
      </c>
      <c r="T231" s="104"/>
      <c r="U231" s="15">
        <v>1170208.4</v>
      </c>
      <c r="V231" s="15">
        <v>1023746.51</v>
      </c>
      <c r="W231" s="90">
        <f aca="true" t="shared" si="94" ref="W231:W262">+U231-V231</f>
        <v>146461.8899999999</v>
      </c>
      <c r="X231" s="103">
        <f aca="true" t="shared" si="95" ref="X231:X262">IF(V231&lt;0,IF(W231=0,0,IF(OR(V231=0,U231=0),"N.M.",IF(ABS(W231/V231)&gt;=10,"N.M.",W231/(-V231)))),IF(W231=0,0,IF(OR(V231=0,U231=0),"N.M.",IF(ABS(W231/V231)&gt;=10,"N.M.",W231/V231))))</f>
        <v>0.1430646049284211</v>
      </c>
    </row>
    <row r="232" spans="1:24" s="14" customFormat="1" ht="12.75" hidden="1" outlineLevel="2">
      <c r="A232" s="14" t="s">
        <v>899</v>
      </c>
      <c r="B232" s="14" t="s">
        <v>900</v>
      </c>
      <c r="C232" s="54" t="s">
        <v>1521</v>
      </c>
      <c r="D232" s="15"/>
      <c r="E232" s="15"/>
      <c r="F232" s="15">
        <v>0</v>
      </c>
      <c r="G232" s="15">
        <v>-10425.550000000001</v>
      </c>
      <c r="H232" s="90">
        <f t="shared" si="88"/>
        <v>10425.550000000001</v>
      </c>
      <c r="I232" s="103" t="str">
        <f t="shared" si="89"/>
        <v>N.M.</v>
      </c>
      <c r="J232" s="104"/>
      <c r="K232" s="15">
        <v>0</v>
      </c>
      <c r="L232" s="15">
        <v>-75895.97</v>
      </c>
      <c r="M232" s="90">
        <f t="shared" si="90"/>
        <v>75895.97</v>
      </c>
      <c r="N232" s="103" t="str">
        <f t="shared" si="91"/>
        <v>N.M.</v>
      </c>
      <c r="O232" s="104"/>
      <c r="P232" s="15">
        <v>0</v>
      </c>
      <c r="Q232" s="15">
        <v>-75895.97</v>
      </c>
      <c r="R232" s="90">
        <f t="shared" si="92"/>
        <v>75895.97</v>
      </c>
      <c r="S232" s="103" t="str">
        <f t="shared" si="93"/>
        <v>N.M.</v>
      </c>
      <c r="T232" s="104"/>
      <c r="U232" s="15">
        <v>0</v>
      </c>
      <c r="V232" s="15">
        <v>-75709.66</v>
      </c>
      <c r="W232" s="90">
        <f t="shared" si="94"/>
        <v>75709.66</v>
      </c>
      <c r="X232" s="103" t="str">
        <f t="shared" si="95"/>
        <v>N.M.</v>
      </c>
    </row>
    <row r="233" spans="1:24" s="14" customFormat="1" ht="12.75" hidden="1" outlineLevel="2">
      <c r="A233" s="14" t="s">
        <v>901</v>
      </c>
      <c r="B233" s="14" t="s">
        <v>902</v>
      </c>
      <c r="C233" s="54" t="s">
        <v>1522</v>
      </c>
      <c r="D233" s="15"/>
      <c r="E233" s="15"/>
      <c r="F233" s="15">
        <v>0</v>
      </c>
      <c r="G233" s="15">
        <v>-598.3100000000001</v>
      </c>
      <c r="H233" s="90">
        <f t="shared" si="88"/>
        <v>598.3100000000001</v>
      </c>
      <c r="I233" s="103" t="str">
        <f t="shared" si="89"/>
        <v>N.M.</v>
      </c>
      <c r="J233" s="104"/>
      <c r="K233" s="15">
        <v>0</v>
      </c>
      <c r="L233" s="15">
        <v>-7872.8</v>
      </c>
      <c r="M233" s="90">
        <f t="shared" si="90"/>
        <v>7872.8</v>
      </c>
      <c r="N233" s="103" t="str">
        <f t="shared" si="91"/>
        <v>N.M.</v>
      </c>
      <c r="O233" s="104"/>
      <c r="P233" s="15">
        <v>0</v>
      </c>
      <c r="Q233" s="15">
        <v>-7872.8</v>
      </c>
      <c r="R233" s="90">
        <f t="shared" si="92"/>
        <v>7872.8</v>
      </c>
      <c r="S233" s="103" t="str">
        <f t="shared" si="93"/>
        <v>N.M.</v>
      </c>
      <c r="T233" s="104"/>
      <c r="U233" s="15">
        <v>0</v>
      </c>
      <c r="V233" s="15">
        <v>-7854.37</v>
      </c>
      <c r="W233" s="90">
        <f t="shared" si="94"/>
        <v>7854.37</v>
      </c>
      <c r="X233" s="103" t="str">
        <f t="shared" si="95"/>
        <v>N.M.</v>
      </c>
    </row>
    <row r="234" spans="1:24" s="14" customFormat="1" ht="12.75" hidden="1" outlineLevel="2">
      <c r="A234" s="14" t="s">
        <v>903</v>
      </c>
      <c r="B234" s="14" t="s">
        <v>904</v>
      </c>
      <c r="C234" s="54" t="s">
        <v>1523</v>
      </c>
      <c r="D234" s="15"/>
      <c r="E234" s="15"/>
      <c r="F234" s="15">
        <v>6681.35</v>
      </c>
      <c r="G234" s="15">
        <v>8263.35</v>
      </c>
      <c r="H234" s="90">
        <f t="shared" si="88"/>
        <v>-1582</v>
      </c>
      <c r="I234" s="103">
        <f t="shared" si="89"/>
        <v>-0.19144777844336738</v>
      </c>
      <c r="J234" s="104"/>
      <c r="K234" s="15">
        <v>59101.5</v>
      </c>
      <c r="L234" s="15">
        <v>51814.93</v>
      </c>
      <c r="M234" s="90">
        <f t="shared" si="90"/>
        <v>7286.57</v>
      </c>
      <c r="N234" s="103">
        <f t="shared" si="91"/>
        <v>0.1406268424950106</v>
      </c>
      <c r="O234" s="104"/>
      <c r="P234" s="15">
        <v>19130.170000000002</v>
      </c>
      <c r="Q234" s="15">
        <v>24528.760000000002</v>
      </c>
      <c r="R234" s="90">
        <f t="shared" si="92"/>
        <v>-5398.59</v>
      </c>
      <c r="S234" s="103">
        <f t="shared" si="93"/>
        <v>-0.2200922508924218</v>
      </c>
      <c r="T234" s="104"/>
      <c r="U234" s="15">
        <v>99429.66</v>
      </c>
      <c r="V234" s="15">
        <v>65782.09</v>
      </c>
      <c r="W234" s="90">
        <f t="shared" si="94"/>
        <v>33647.57000000001</v>
      </c>
      <c r="X234" s="103">
        <f t="shared" si="95"/>
        <v>0.51150047072083</v>
      </c>
    </row>
    <row r="235" spans="1:24" s="14" customFormat="1" ht="12.75" hidden="1" outlineLevel="2">
      <c r="A235" s="14" t="s">
        <v>905</v>
      </c>
      <c r="B235" s="14" t="s">
        <v>906</v>
      </c>
      <c r="C235" s="54" t="s">
        <v>1524</v>
      </c>
      <c r="D235" s="15"/>
      <c r="E235" s="15"/>
      <c r="F235" s="15">
        <v>2275.19</v>
      </c>
      <c r="G235" s="15">
        <v>2099.15</v>
      </c>
      <c r="H235" s="90">
        <f t="shared" si="88"/>
        <v>176.03999999999996</v>
      </c>
      <c r="I235" s="103">
        <f t="shared" si="89"/>
        <v>0.08386251578019673</v>
      </c>
      <c r="J235" s="104"/>
      <c r="K235" s="15">
        <v>14923.56</v>
      </c>
      <c r="L235" s="15">
        <v>15446.45</v>
      </c>
      <c r="M235" s="90">
        <f t="shared" si="90"/>
        <v>-522.8900000000012</v>
      </c>
      <c r="N235" s="103">
        <f t="shared" si="91"/>
        <v>-0.03385179118826664</v>
      </c>
      <c r="O235" s="104"/>
      <c r="P235" s="15">
        <v>7258.110000000001</v>
      </c>
      <c r="Q235" s="15">
        <v>5458.99</v>
      </c>
      <c r="R235" s="90">
        <f t="shared" si="92"/>
        <v>1799.1200000000008</v>
      </c>
      <c r="S235" s="103">
        <f t="shared" si="93"/>
        <v>0.3295701219456348</v>
      </c>
      <c r="T235" s="104"/>
      <c r="U235" s="15">
        <v>21531.14</v>
      </c>
      <c r="V235" s="15">
        <v>20087.28</v>
      </c>
      <c r="W235" s="90">
        <f t="shared" si="94"/>
        <v>1443.8600000000006</v>
      </c>
      <c r="X235" s="103">
        <f t="shared" si="95"/>
        <v>0.07187931865339661</v>
      </c>
    </row>
    <row r="236" spans="1:24" s="14" customFormat="1" ht="12.75" hidden="1" outlineLevel="2">
      <c r="A236" s="14" t="s">
        <v>907</v>
      </c>
      <c r="B236" s="14" t="s">
        <v>908</v>
      </c>
      <c r="C236" s="54" t="s">
        <v>1525</v>
      </c>
      <c r="D236" s="15"/>
      <c r="E236" s="15"/>
      <c r="F236" s="15">
        <v>21828.89</v>
      </c>
      <c r="G236" s="15">
        <v>23259.06</v>
      </c>
      <c r="H236" s="90">
        <f t="shared" si="88"/>
        <v>-1430.170000000002</v>
      </c>
      <c r="I236" s="103">
        <f t="shared" si="89"/>
        <v>-0.06148872740342911</v>
      </c>
      <c r="J236" s="104"/>
      <c r="K236" s="15">
        <v>180715.86000000002</v>
      </c>
      <c r="L236" s="15">
        <v>196523.6</v>
      </c>
      <c r="M236" s="90">
        <f t="shared" si="90"/>
        <v>-15807.73999999999</v>
      </c>
      <c r="N236" s="103">
        <f t="shared" si="91"/>
        <v>-0.08043685338554754</v>
      </c>
      <c r="O236" s="104"/>
      <c r="P236" s="15">
        <v>67900.01</v>
      </c>
      <c r="Q236" s="15">
        <v>66350.67</v>
      </c>
      <c r="R236" s="90">
        <f t="shared" si="92"/>
        <v>1549.3399999999965</v>
      </c>
      <c r="S236" s="103">
        <f t="shared" si="93"/>
        <v>0.023350781536945996</v>
      </c>
      <c r="T236" s="104"/>
      <c r="U236" s="15">
        <v>259392.63</v>
      </c>
      <c r="V236" s="15">
        <v>248683.52000000002</v>
      </c>
      <c r="W236" s="90">
        <f t="shared" si="94"/>
        <v>10709.109999999986</v>
      </c>
      <c r="X236" s="103">
        <f t="shared" si="95"/>
        <v>0.04306320740513881</v>
      </c>
    </row>
    <row r="237" spans="1:24" s="14" customFormat="1" ht="12.75" hidden="1" outlineLevel="2">
      <c r="A237" s="14" t="s">
        <v>909</v>
      </c>
      <c r="B237" s="14" t="s">
        <v>910</v>
      </c>
      <c r="C237" s="54" t="s">
        <v>1526</v>
      </c>
      <c r="D237" s="15"/>
      <c r="E237" s="15"/>
      <c r="F237" s="15">
        <v>6705.05</v>
      </c>
      <c r="G237" s="15">
        <v>27665.22</v>
      </c>
      <c r="H237" s="90">
        <f t="shared" si="88"/>
        <v>-20960.170000000002</v>
      </c>
      <c r="I237" s="103">
        <f t="shared" si="89"/>
        <v>-0.7576361221779548</v>
      </c>
      <c r="J237" s="104"/>
      <c r="K237" s="15">
        <v>74739.68000000001</v>
      </c>
      <c r="L237" s="15">
        <v>129235.63</v>
      </c>
      <c r="M237" s="90">
        <f t="shared" si="90"/>
        <v>-54495.95</v>
      </c>
      <c r="N237" s="103">
        <f t="shared" si="91"/>
        <v>-0.42167899053844515</v>
      </c>
      <c r="O237" s="104"/>
      <c r="P237" s="15">
        <v>28828.61</v>
      </c>
      <c r="Q237" s="15">
        <v>72512.81</v>
      </c>
      <c r="R237" s="90">
        <f t="shared" si="92"/>
        <v>-43684.2</v>
      </c>
      <c r="S237" s="103">
        <f t="shared" si="93"/>
        <v>-0.6024342457560257</v>
      </c>
      <c r="T237" s="104"/>
      <c r="U237" s="15">
        <v>146913.34000000003</v>
      </c>
      <c r="V237" s="15">
        <v>202450.31</v>
      </c>
      <c r="W237" s="90">
        <f t="shared" si="94"/>
        <v>-55536.96999999997</v>
      </c>
      <c r="X237" s="103">
        <f t="shared" si="95"/>
        <v>-0.2743239563327909</v>
      </c>
    </row>
    <row r="238" spans="1:24" s="14" customFormat="1" ht="12.75" hidden="1" outlineLevel="2">
      <c r="A238" s="14" t="s">
        <v>911</v>
      </c>
      <c r="B238" s="14" t="s">
        <v>912</v>
      </c>
      <c r="C238" s="54" t="s">
        <v>1527</v>
      </c>
      <c r="D238" s="15"/>
      <c r="E238" s="15"/>
      <c r="F238" s="15">
        <v>7788.110000000001</v>
      </c>
      <c r="G238" s="15">
        <v>10562.710000000001</v>
      </c>
      <c r="H238" s="90">
        <f t="shared" si="88"/>
        <v>-2774.6000000000004</v>
      </c>
      <c r="I238" s="103">
        <f t="shared" si="89"/>
        <v>-0.26267880117886416</v>
      </c>
      <c r="J238" s="104"/>
      <c r="K238" s="15">
        <v>70361.08</v>
      </c>
      <c r="L238" s="15">
        <v>60078.89</v>
      </c>
      <c r="M238" s="90">
        <f t="shared" si="90"/>
        <v>10282.190000000002</v>
      </c>
      <c r="N238" s="103">
        <f t="shared" si="91"/>
        <v>0.1711448064370031</v>
      </c>
      <c r="O238" s="104"/>
      <c r="P238" s="15">
        <v>40484.450000000004</v>
      </c>
      <c r="Q238" s="15">
        <v>20309.98</v>
      </c>
      <c r="R238" s="90">
        <f t="shared" si="92"/>
        <v>20174.470000000005</v>
      </c>
      <c r="S238" s="103">
        <f t="shared" si="93"/>
        <v>0.9933279107118769</v>
      </c>
      <c r="T238" s="104"/>
      <c r="U238" s="15">
        <v>131390.27000000002</v>
      </c>
      <c r="V238" s="15">
        <v>194193.21000000002</v>
      </c>
      <c r="W238" s="90">
        <f t="shared" si="94"/>
        <v>-62802.94</v>
      </c>
      <c r="X238" s="103">
        <f t="shared" si="95"/>
        <v>-0.32340440739405873</v>
      </c>
    </row>
    <row r="239" spans="1:24" s="14" customFormat="1" ht="12.75" hidden="1" outlineLevel="2">
      <c r="A239" s="14" t="s">
        <v>913</v>
      </c>
      <c r="B239" s="14" t="s">
        <v>914</v>
      </c>
      <c r="C239" s="54" t="s">
        <v>1528</v>
      </c>
      <c r="D239" s="15"/>
      <c r="E239" s="15"/>
      <c r="F239" s="15">
        <v>0</v>
      </c>
      <c r="G239" s="15">
        <v>0</v>
      </c>
      <c r="H239" s="90">
        <f t="shared" si="88"/>
        <v>0</v>
      </c>
      <c r="I239" s="103">
        <f t="shared" si="89"/>
        <v>0</v>
      </c>
      <c r="J239" s="104"/>
      <c r="K239" s="15">
        <v>3933.4300000000003</v>
      </c>
      <c r="L239" s="15">
        <v>0</v>
      </c>
      <c r="M239" s="90">
        <f t="shared" si="90"/>
        <v>3933.4300000000003</v>
      </c>
      <c r="N239" s="103" t="str">
        <f t="shared" si="91"/>
        <v>N.M.</v>
      </c>
      <c r="O239" s="104"/>
      <c r="P239" s="15">
        <v>3933.4300000000003</v>
      </c>
      <c r="Q239" s="15">
        <v>0</v>
      </c>
      <c r="R239" s="90">
        <f t="shared" si="92"/>
        <v>3933.4300000000003</v>
      </c>
      <c r="S239" s="103" t="str">
        <f t="shared" si="93"/>
        <v>N.M.</v>
      </c>
      <c r="T239" s="104"/>
      <c r="U239" s="15">
        <v>3933.4300000000003</v>
      </c>
      <c r="V239" s="15">
        <v>0</v>
      </c>
      <c r="W239" s="90">
        <f t="shared" si="94"/>
        <v>3933.4300000000003</v>
      </c>
      <c r="X239" s="103" t="str">
        <f t="shared" si="95"/>
        <v>N.M.</v>
      </c>
    </row>
    <row r="240" spans="1:24" s="14" customFormat="1" ht="12.75" hidden="1" outlineLevel="2">
      <c r="A240" s="14" t="s">
        <v>915</v>
      </c>
      <c r="B240" s="14" t="s">
        <v>916</v>
      </c>
      <c r="C240" s="54" t="s">
        <v>1529</v>
      </c>
      <c r="D240" s="15"/>
      <c r="E240" s="15"/>
      <c r="F240" s="15">
        <v>29235</v>
      </c>
      <c r="G240" s="15">
        <v>10060.5</v>
      </c>
      <c r="H240" s="90">
        <f t="shared" si="88"/>
        <v>19174.5</v>
      </c>
      <c r="I240" s="103">
        <f t="shared" si="89"/>
        <v>1.9059191889071119</v>
      </c>
      <c r="J240" s="104"/>
      <c r="K240" s="15">
        <v>194365.14</v>
      </c>
      <c r="L240" s="15">
        <v>76885.5</v>
      </c>
      <c r="M240" s="90">
        <f t="shared" si="90"/>
        <v>117479.64000000001</v>
      </c>
      <c r="N240" s="103">
        <f t="shared" si="91"/>
        <v>1.5279817390795405</v>
      </c>
      <c r="O240" s="104"/>
      <c r="P240" s="15">
        <v>77506.5</v>
      </c>
      <c r="Q240" s="15">
        <v>29394</v>
      </c>
      <c r="R240" s="90">
        <f t="shared" si="92"/>
        <v>48112.5</v>
      </c>
      <c r="S240" s="103">
        <f t="shared" si="93"/>
        <v>1.6368136354358032</v>
      </c>
      <c r="T240" s="104"/>
      <c r="U240" s="15">
        <v>231554.64</v>
      </c>
      <c r="V240" s="15">
        <v>111337.5</v>
      </c>
      <c r="W240" s="90">
        <f t="shared" si="94"/>
        <v>120217.14000000001</v>
      </c>
      <c r="X240" s="103">
        <f t="shared" si="95"/>
        <v>1.0797542606938364</v>
      </c>
    </row>
    <row r="241" spans="1:24" s="14" customFormat="1" ht="12.75" hidden="1" outlineLevel="2">
      <c r="A241" s="14" t="s">
        <v>917</v>
      </c>
      <c r="B241" s="14" t="s">
        <v>918</v>
      </c>
      <c r="C241" s="54" t="s">
        <v>1530</v>
      </c>
      <c r="D241" s="15"/>
      <c r="E241" s="15"/>
      <c r="F241" s="15">
        <v>0</v>
      </c>
      <c r="G241" s="15">
        <v>-899081</v>
      </c>
      <c r="H241" s="90">
        <f t="shared" si="88"/>
        <v>899081</v>
      </c>
      <c r="I241" s="103" t="str">
        <f t="shared" si="89"/>
        <v>N.M.</v>
      </c>
      <c r="J241" s="104"/>
      <c r="K241" s="15">
        <v>0</v>
      </c>
      <c r="L241" s="15">
        <v>-6215658</v>
      </c>
      <c r="M241" s="90">
        <f t="shared" si="90"/>
        <v>6215658</v>
      </c>
      <c r="N241" s="103" t="str">
        <f t="shared" si="91"/>
        <v>N.M.</v>
      </c>
      <c r="O241" s="104"/>
      <c r="P241" s="15">
        <v>0</v>
      </c>
      <c r="Q241" s="15">
        <v>-2440306</v>
      </c>
      <c r="R241" s="90">
        <f t="shared" si="92"/>
        <v>2440306</v>
      </c>
      <c r="S241" s="103" t="str">
        <f t="shared" si="93"/>
        <v>N.M.</v>
      </c>
      <c r="T241" s="104"/>
      <c r="U241" s="15">
        <v>-1798162</v>
      </c>
      <c r="V241" s="15">
        <v>-8836274</v>
      </c>
      <c r="W241" s="90">
        <f t="shared" si="94"/>
        <v>7038112</v>
      </c>
      <c r="X241" s="103">
        <f t="shared" si="95"/>
        <v>0.7965022361235063</v>
      </c>
    </row>
    <row r="242" spans="1:24" s="14" customFormat="1" ht="12.75" hidden="1" outlineLevel="2">
      <c r="A242" s="14" t="s">
        <v>919</v>
      </c>
      <c r="B242" s="14" t="s">
        <v>920</v>
      </c>
      <c r="C242" s="54" t="s">
        <v>1531</v>
      </c>
      <c r="D242" s="15"/>
      <c r="E242" s="15"/>
      <c r="F242" s="15">
        <v>226279.47</v>
      </c>
      <c r="G242" s="15">
        <v>237449.87</v>
      </c>
      <c r="H242" s="90">
        <f t="shared" si="88"/>
        <v>-11170.399999999994</v>
      </c>
      <c r="I242" s="103">
        <f t="shared" si="89"/>
        <v>-0.04704319273790293</v>
      </c>
      <c r="J242" s="104"/>
      <c r="K242" s="15">
        <v>1761466.53</v>
      </c>
      <c r="L242" s="15">
        <v>1258836.41</v>
      </c>
      <c r="M242" s="90">
        <f t="shared" si="90"/>
        <v>502630.1200000001</v>
      </c>
      <c r="N242" s="103">
        <f t="shared" si="91"/>
        <v>0.3992815238002213</v>
      </c>
      <c r="O242" s="104"/>
      <c r="P242" s="15">
        <v>623386.12</v>
      </c>
      <c r="Q242" s="15">
        <v>607551.34</v>
      </c>
      <c r="R242" s="90">
        <f t="shared" si="92"/>
        <v>15834.780000000028</v>
      </c>
      <c r="S242" s="103">
        <f t="shared" si="93"/>
        <v>0.026063278866276598</v>
      </c>
      <c r="T242" s="104"/>
      <c r="U242" s="15">
        <v>2649096.7</v>
      </c>
      <c r="V242" s="15">
        <v>1677429.79</v>
      </c>
      <c r="W242" s="90">
        <f t="shared" si="94"/>
        <v>971666.9100000001</v>
      </c>
      <c r="X242" s="103">
        <f t="shared" si="95"/>
        <v>0.5792593620267112</v>
      </c>
    </row>
    <row r="243" spans="1:24" s="14" customFormat="1" ht="12.75" hidden="1" outlineLevel="2">
      <c r="A243" s="14" t="s">
        <v>921</v>
      </c>
      <c r="B243" s="14" t="s">
        <v>922</v>
      </c>
      <c r="C243" s="54" t="s">
        <v>1532</v>
      </c>
      <c r="D243" s="15"/>
      <c r="E243" s="15"/>
      <c r="F243" s="15">
        <v>0</v>
      </c>
      <c r="G243" s="15">
        <v>0</v>
      </c>
      <c r="H243" s="90">
        <f t="shared" si="88"/>
        <v>0</v>
      </c>
      <c r="I243" s="103">
        <f t="shared" si="89"/>
        <v>0</v>
      </c>
      <c r="J243" s="104"/>
      <c r="K243" s="15">
        <v>9075.33</v>
      </c>
      <c r="L243" s="15">
        <v>0</v>
      </c>
      <c r="M243" s="90">
        <f t="shared" si="90"/>
        <v>9075.33</v>
      </c>
      <c r="N243" s="103" t="str">
        <f t="shared" si="91"/>
        <v>N.M.</v>
      </c>
      <c r="O243" s="104"/>
      <c r="P243" s="15">
        <v>0</v>
      </c>
      <c r="Q243" s="15">
        <v>0</v>
      </c>
      <c r="R243" s="90">
        <f t="shared" si="92"/>
        <v>0</v>
      </c>
      <c r="S243" s="103">
        <f t="shared" si="93"/>
        <v>0</v>
      </c>
      <c r="T243" s="104"/>
      <c r="U243" s="15">
        <v>22122.73</v>
      </c>
      <c r="V243" s="15">
        <v>0</v>
      </c>
      <c r="W243" s="90">
        <f t="shared" si="94"/>
        <v>22122.73</v>
      </c>
      <c r="X243" s="103" t="str">
        <f t="shared" si="95"/>
        <v>N.M.</v>
      </c>
    </row>
    <row r="244" spans="1:24" s="14" customFormat="1" ht="12.75" hidden="1" outlineLevel="2">
      <c r="A244" s="14" t="s">
        <v>923</v>
      </c>
      <c r="B244" s="14" t="s">
        <v>924</v>
      </c>
      <c r="C244" s="54" t="s">
        <v>1533</v>
      </c>
      <c r="D244" s="15"/>
      <c r="E244" s="15"/>
      <c r="F244" s="15">
        <v>52848.5</v>
      </c>
      <c r="G244" s="15">
        <v>21150.39</v>
      </c>
      <c r="H244" s="90">
        <f t="shared" si="88"/>
        <v>31698.11</v>
      </c>
      <c r="I244" s="103">
        <f t="shared" si="89"/>
        <v>1.49870096958023</v>
      </c>
      <c r="J244" s="104"/>
      <c r="K244" s="15">
        <v>108996.16</v>
      </c>
      <c r="L244" s="15">
        <v>43209.86</v>
      </c>
      <c r="M244" s="90">
        <f t="shared" si="90"/>
        <v>65786.3</v>
      </c>
      <c r="N244" s="103">
        <f t="shared" si="91"/>
        <v>1.5224835257508356</v>
      </c>
      <c r="O244" s="104"/>
      <c r="P244" s="15">
        <v>28525.87</v>
      </c>
      <c r="Q244" s="15">
        <v>43209.86</v>
      </c>
      <c r="R244" s="90">
        <f t="shared" si="92"/>
        <v>-14683.990000000002</v>
      </c>
      <c r="S244" s="103">
        <f t="shared" si="93"/>
        <v>-0.3398296129633376</v>
      </c>
      <c r="T244" s="104"/>
      <c r="U244" s="15">
        <v>188527.07</v>
      </c>
      <c r="V244" s="15">
        <v>43209.86</v>
      </c>
      <c r="W244" s="90">
        <f t="shared" si="94"/>
        <v>145317.21000000002</v>
      </c>
      <c r="X244" s="103">
        <f t="shared" si="95"/>
        <v>3.3630567189988585</v>
      </c>
    </row>
    <row r="245" spans="1:24" s="14" customFormat="1" ht="12.75" hidden="1" outlineLevel="2">
      <c r="A245" s="14" t="s">
        <v>925</v>
      </c>
      <c r="B245" s="14" t="s">
        <v>926</v>
      </c>
      <c r="C245" s="54" t="s">
        <v>1534</v>
      </c>
      <c r="D245" s="15"/>
      <c r="E245" s="15"/>
      <c r="F245" s="15">
        <v>0</v>
      </c>
      <c r="G245" s="15">
        <v>0</v>
      </c>
      <c r="H245" s="90">
        <f t="shared" si="88"/>
        <v>0</v>
      </c>
      <c r="I245" s="103">
        <f t="shared" si="89"/>
        <v>0</v>
      </c>
      <c r="J245" s="104"/>
      <c r="K245" s="15">
        <v>0</v>
      </c>
      <c r="L245" s="15">
        <v>0</v>
      </c>
      <c r="M245" s="90">
        <f t="shared" si="90"/>
        <v>0</v>
      </c>
      <c r="N245" s="103">
        <f t="shared" si="91"/>
        <v>0</v>
      </c>
      <c r="O245" s="104"/>
      <c r="P245" s="15">
        <v>0</v>
      </c>
      <c r="Q245" s="15">
        <v>0</v>
      </c>
      <c r="R245" s="90">
        <f t="shared" si="92"/>
        <v>0</v>
      </c>
      <c r="S245" s="103">
        <f t="shared" si="93"/>
        <v>0</v>
      </c>
      <c r="T245" s="104"/>
      <c r="U245" s="15">
        <v>53803.46</v>
      </c>
      <c r="V245" s="15">
        <v>0</v>
      </c>
      <c r="W245" s="90">
        <f t="shared" si="94"/>
        <v>53803.46</v>
      </c>
      <c r="X245" s="103" t="str">
        <f t="shared" si="95"/>
        <v>N.M.</v>
      </c>
    </row>
    <row r="246" spans="1:24" s="14" customFormat="1" ht="12.75" hidden="1" outlineLevel="2">
      <c r="A246" s="14" t="s">
        <v>927</v>
      </c>
      <c r="B246" s="14" t="s">
        <v>928</v>
      </c>
      <c r="C246" s="54" t="s">
        <v>1535</v>
      </c>
      <c r="D246" s="15"/>
      <c r="E246" s="15"/>
      <c r="F246" s="15">
        <v>0</v>
      </c>
      <c r="G246" s="15">
        <v>-34861.7</v>
      </c>
      <c r="H246" s="90">
        <f t="shared" si="88"/>
        <v>34861.7</v>
      </c>
      <c r="I246" s="103" t="str">
        <f t="shared" si="89"/>
        <v>N.M.</v>
      </c>
      <c r="J246" s="104"/>
      <c r="K246" s="15">
        <v>0</v>
      </c>
      <c r="L246" s="15">
        <v>-181759.47</v>
      </c>
      <c r="M246" s="90">
        <f t="shared" si="90"/>
        <v>181759.47</v>
      </c>
      <c r="N246" s="103" t="str">
        <f t="shared" si="91"/>
        <v>N.M.</v>
      </c>
      <c r="O246" s="104"/>
      <c r="P246" s="15">
        <v>0</v>
      </c>
      <c r="Q246" s="15">
        <v>-90121.92</v>
      </c>
      <c r="R246" s="90">
        <f t="shared" si="92"/>
        <v>90121.92</v>
      </c>
      <c r="S246" s="103" t="str">
        <f t="shared" si="93"/>
        <v>N.M.</v>
      </c>
      <c r="T246" s="104"/>
      <c r="U246" s="15">
        <v>-69723.4</v>
      </c>
      <c r="V246" s="15">
        <v>-256928.31</v>
      </c>
      <c r="W246" s="90">
        <f t="shared" si="94"/>
        <v>187204.91</v>
      </c>
      <c r="X246" s="103">
        <f t="shared" si="95"/>
        <v>0.7286270244022545</v>
      </c>
    </row>
    <row r="247" spans="1:24" s="14" customFormat="1" ht="12.75" hidden="1" outlineLevel="2">
      <c r="A247" s="14" t="s">
        <v>929</v>
      </c>
      <c r="B247" s="14" t="s">
        <v>930</v>
      </c>
      <c r="C247" s="54" t="s">
        <v>1536</v>
      </c>
      <c r="D247" s="15"/>
      <c r="E247" s="15"/>
      <c r="F247" s="15">
        <v>3657.15</v>
      </c>
      <c r="G247" s="15">
        <v>0</v>
      </c>
      <c r="H247" s="90">
        <f t="shared" si="88"/>
        <v>3657.15</v>
      </c>
      <c r="I247" s="103" t="str">
        <f t="shared" si="89"/>
        <v>N.M.</v>
      </c>
      <c r="J247" s="104"/>
      <c r="K247" s="15">
        <v>-36571.57</v>
      </c>
      <c r="L247" s="15">
        <v>0</v>
      </c>
      <c r="M247" s="90">
        <f t="shared" si="90"/>
        <v>-36571.57</v>
      </c>
      <c r="N247" s="103" t="str">
        <f t="shared" si="91"/>
        <v>N.M.</v>
      </c>
      <c r="O247" s="104"/>
      <c r="P247" s="15">
        <v>-36571.57</v>
      </c>
      <c r="Q247" s="15">
        <v>0</v>
      </c>
      <c r="R247" s="90">
        <f t="shared" si="92"/>
        <v>-36571.57</v>
      </c>
      <c r="S247" s="103" t="str">
        <f t="shared" si="93"/>
        <v>N.M.</v>
      </c>
      <c r="T247" s="104"/>
      <c r="U247" s="15">
        <v>-36571.57</v>
      </c>
      <c r="V247" s="15">
        <v>0</v>
      </c>
      <c r="W247" s="90">
        <f t="shared" si="94"/>
        <v>-36571.57</v>
      </c>
      <c r="X247" s="103" t="str">
        <f t="shared" si="95"/>
        <v>N.M.</v>
      </c>
    </row>
    <row r="248" spans="1:24" s="14" customFormat="1" ht="12.75" hidden="1" outlineLevel="2">
      <c r="A248" s="14" t="s">
        <v>931</v>
      </c>
      <c r="B248" s="14" t="s">
        <v>932</v>
      </c>
      <c r="C248" s="54" t="s">
        <v>1537</v>
      </c>
      <c r="D248" s="15"/>
      <c r="E248" s="15"/>
      <c r="F248" s="15">
        <v>61299.66</v>
      </c>
      <c r="G248" s="15">
        <v>115740.68000000001</v>
      </c>
      <c r="H248" s="90">
        <f t="shared" si="88"/>
        <v>-54441.020000000004</v>
      </c>
      <c r="I248" s="103">
        <f t="shared" si="89"/>
        <v>-0.4703706596505222</v>
      </c>
      <c r="J248" s="104"/>
      <c r="K248" s="15">
        <v>804470.93</v>
      </c>
      <c r="L248" s="15">
        <v>2061952.38</v>
      </c>
      <c r="M248" s="90">
        <f t="shared" si="90"/>
        <v>-1257481.4499999997</v>
      </c>
      <c r="N248" s="103">
        <f t="shared" si="91"/>
        <v>-0.6098498986673978</v>
      </c>
      <c r="O248" s="104"/>
      <c r="P248" s="15">
        <v>207289.22</v>
      </c>
      <c r="Q248" s="15">
        <v>1668870.15</v>
      </c>
      <c r="R248" s="90">
        <f t="shared" si="92"/>
        <v>-1461580.93</v>
      </c>
      <c r="S248" s="103">
        <f t="shared" si="93"/>
        <v>-0.8757906838947296</v>
      </c>
      <c r="T248" s="104"/>
      <c r="U248" s="15">
        <v>1155074.87</v>
      </c>
      <c r="V248" s="15">
        <v>2408771.04</v>
      </c>
      <c r="W248" s="90">
        <f t="shared" si="94"/>
        <v>-1253696.17</v>
      </c>
      <c r="X248" s="103">
        <f t="shared" si="95"/>
        <v>-0.5204712897909964</v>
      </c>
    </row>
    <row r="249" spans="1:24" s="14" customFormat="1" ht="12.75" hidden="1" outlineLevel="2">
      <c r="A249" s="14" t="s">
        <v>933</v>
      </c>
      <c r="B249" s="14" t="s">
        <v>934</v>
      </c>
      <c r="C249" s="54" t="s">
        <v>1538</v>
      </c>
      <c r="D249" s="15"/>
      <c r="E249" s="15"/>
      <c r="F249" s="15">
        <v>0</v>
      </c>
      <c r="G249" s="15">
        <v>0</v>
      </c>
      <c r="H249" s="90">
        <f t="shared" si="88"/>
        <v>0</v>
      </c>
      <c r="I249" s="103">
        <f t="shared" si="89"/>
        <v>0</v>
      </c>
      <c r="J249" s="104"/>
      <c r="K249" s="15">
        <v>250</v>
      </c>
      <c r="L249" s="15">
        <v>401</v>
      </c>
      <c r="M249" s="90">
        <f t="shared" si="90"/>
        <v>-151</v>
      </c>
      <c r="N249" s="103">
        <f t="shared" si="91"/>
        <v>-0.3765586034912718</v>
      </c>
      <c r="O249" s="104"/>
      <c r="P249" s="15">
        <v>233.4</v>
      </c>
      <c r="Q249" s="15">
        <v>0</v>
      </c>
      <c r="R249" s="90">
        <f t="shared" si="92"/>
        <v>233.4</v>
      </c>
      <c r="S249" s="103" t="str">
        <f t="shared" si="93"/>
        <v>N.M.</v>
      </c>
      <c r="T249" s="104"/>
      <c r="U249" s="15">
        <v>4625.55</v>
      </c>
      <c r="V249" s="15">
        <v>401</v>
      </c>
      <c r="W249" s="90">
        <f t="shared" si="94"/>
        <v>4224.55</v>
      </c>
      <c r="X249" s="103" t="str">
        <f t="shared" si="95"/>
        <v>N.M.</v>
      </c>
    </row>
    <row r="250" spans="1:24" s="14" customFormat="1" ht="12.75" hidden="1" outlineLevel="2">
      <c r="A250" s="14" t="s">
        <v>935</v>
      </c>
      <c r="B250" s="14" t="s">
        <v>936</v>
      </c>
      <c r="C250" s="54" t="s">
        <v>1539</v>
      </c>
      <c r="D250" s="15"/>
      <c r="E250" s="15"/>
      <c r="F250" s="15">
        <v>12023.62</v>
      </c>
      <c r="G250" s="15">
        <v>10909.39</v>
      </c>
      <c r="H250" s="90">
        <f t="shared" si="88"/>
        <v>1114.2300000000014</v>
      </c>
      <c r="I250" s="103">
        <f t="shared" si="89"/>
        <v>0.10213494980012644</v>
      </c>
      <c r="J250" s="104"/>
      <c r="K250" s="15">
        <v>68066.58</v>
      </c>
      <c r="L250" s="15">
        <v>69296.29000000001</v>
      </c>
      <c r="M250" s="90">
        <f t="shared" si="90"/>
        <v>-1229.7100000000064</v>
      </c>
      <c r="N250" s="103">
        <f t="shared" si="91"/>
        <v>-0.017745683066149806</v>
      </c>
      <c r="O250" s="104"/>
      <c r="P250" s="15">
        <v>36384.16</v>
      </c>
      <c r="Q250" s="15">
        <v>27386.100000000002</v>
      </c>
      <c r="R250" s="90">
        <f t="shared" si="92"/>
        <v>8998.060000000001</v>
      </c>
      <c r="S250" s="103">
        <f t="shared" si="93"/>
        <v>0.3285630301503318</v>
      </c>
      <c r="T250" s="104"/>
      <c r="U250" s="15">
        <v>100530.94</v>
      </c>
      <c r="V250" s="15">
        <v>94412.64000000001</v>
      </c>
      <c r="W250" s="90">
        <f t="shared" si="94"/>
        <v>6118.299999999988</v>
      </c>
      <c r="X250" s="103">
        <f t="shared" si="95"/>
        <v>0.0648038228779535</v>
      </c>
    </row>
    <row r="251" spans="1:24" s="14" customFormat="1" ht="12.75" hidden="1" outlineLevel="2">
      <c r="A251" s="14" t="s">
        <v>937</v>
      </c>
      <c r="B251" s="14" t="s">
        <v>938</v>
      </c>
      <c r="C251" s="54" t="s">
        <v>1540</v>
      </c>
      <c r="D251" s="15"/>
      <c r="E251" s="15"/>
      <c r="F251" s="15">
        <v>114415.26000000001</v>
      </c>
      <c r="G251" s="15">
        <v>121075.83</v>
      </c>
      <c r="H251" s="90">
        <f t="shared" si="88"/>
        <v>-6660.569999999992</v>
      </c>
      <c r="I251" s="103">
        <f t="shared" si="89"/>
        <v>-0.0550115576329313</v>
      </c>
      <c r="J251" s="104"/>
      <c r="K251" s="15">
        <v>818182.3200000001</v>
      </c>
      <c r="L251" s="15">
        <v>886355.6</v>
      </c>
      <c r="M251" s="90">
        <f t="shared" si="90"/>
        <v>-68173.27999999991</v>
      </c>
      <c r="N251" s="103">
        <f t="shared" si="91"/>
        <v>-0.07691414145744656</v>
      </c>
      <c r="O251" s="104"/>
      <c r="P251" s="15">
        <v>344884.62</v>
      </c>
      <c r="Q251" s="15">
        <v>332227.4</v>
      </c>
      <c r="R251" s="90">
        <f t="shared" si="92"/>
        <v>12657.219999999972</v>
      </c>
      <c r="S251" s="103">
        <f t="shared" si="93"/>
        <v>0.03809806174927165</v>
      </c>
      <c r="T251" s="104"/>
      <c r="U251" s="15">
        <v>1205083.9700000002</v>
      </c>
      <c r="V251" s="15">
        <v>1167630.72</v>
      </c>
      <c r="W251" s="90">
        <f t="shared" si="94"/>
        <v>37453.25000000023</v>
      </c>
      <c r="X251" s="103">
        <f t="shared" si="95"/>
        <v>0.0320762800759475</v>
      </c>
    </row>
    <row r="252" spans="1:24" s="14" customFormat="1" ht="12.75" hidden="1" outlineLevel="2">
      <c r="A252" s="14" t="s">
        <v>939</v>
      </c>
      <c r="B252" s="14" t="s">
        <v>940</v>
      </c>
      <c r="C252" s="54" t="s">
        <v>1492</v>
      </c>
      <c r="D252" s="15"/>
      <c r="E252" s="15"/>
      <c r="F252" s="15">
        <v>17934.350000000002</v>
      </c>
      <c r="G252" s="15">
        <v>66738.26</v>
      </c>
      <c r="H252" s="90">
        <f t="shared" si="88"/>
        <v>-48803.90999999999</v>
      </c>
      <c r="I252" s="103">
        <f t="shared" si="89"/>
        <v>-0.7312733355649367</v>
      </c>
      <c r="J252" s="104"/>
      <c r="K252" s="15">
        <v>439396.45</v>
      </c>
      <c r="L252" s="15">
        <v>547482.54</v>
      </c>
      <c r="M252" s="90">
        <f t="shared" si="90"/>
        <v>-108086.09000000003</v>
      </c>
      <c r="N252" s="103">
        <f t="shared" si="91"/>
        <v>-0.19742381190823002</v>
      </c>
      <c r="O252" s="104"/>
      <c r="P252" s="15">
        <v>5753.99</v>
      </c>
      <c r="Q252" s="15">
        <v>180538.02</v>
      </c>
      <c r="R252" s="90">
        <f t="shared" si="92"/>
        <v>-174784.03</v>
      </c>
      <c r="S252" s="103">
        <f t="shared" si="93"/>
        <v>-0.9681286523470237</v>
      </c>
      <c r="T252" s="104"/>
      <c r="U252" s="15">
        <v>705819.3300000001</v>
      </c>
      <c r="V252" s="15">
        <v>812795.21</v>
      </c>
      <c r="W252" s="90">
        <f t="shared" si="94"/>
        <v>-106975.87999999989</v>
      </c>
      <c r="X252" s="103">
        <f t="shared" si="95"/>
        <v>-0.1316148012240376</v>
      </c>
    </row>
    <row r="253" spans="1:24" s="14" customFormat="1" ht="12.75" hidden="1" outlineLevel="2">
      <c r="A253" s="14" t="s">
        <v>941</v>
      </c>
      <c r="B253" s="14" t="s">
        <v>942</v>
      </c>
      <c r="C253" s="54" t="s">
        <v>1515</v>
      </c>
      <c r="D253" s="15"/>
      <c r="E253" s="15"/>
      <c r="F253" s="15">
        <v>160.68</v>
      </c>
      <c r="G253" s="15">
        <v>-11446.78</v>
      </c>
      <c r="H253" s="90">
        <f t="shared" si="88"/>
        <v>11607.460000000001</v>
      </c>
      <c r="I253" s="103">
        <f t="shared" si="89"/>
        <v>1.0140371353341289</v>
      </c>
      <c r="J253" s="104"/>
      <c r="K253" s="15">
        <v>1281.44</v>
      </c>
      <c r="L253" s="15">
        <v>-8610.960000000001</v>
      </c>
      <c r="M253" s="90">
        <f t="shared" si="90"/>
        <v>9892.400000000001</v>
      </c>
      <c r="N253" s="103">
        <f t="shared" si="91"/>
        <v>1.1488149985599747</v>
      </c>
      <c r="O253" s="104"/>
      <c r="P253" s="15">
        <v>397.01</v>
      </c>
      <c r="Q253" s="15">
        <v>-10747.79</v>
      </c>
      <c r="R253" s="90">
        <f t="shared" si="92"/>
        <v>11144.800000000001</v>
      </c>
      <c r="S253" s="103">
        <f t="shared" si="93"/>
        <v>1.0369387567118449</v>
      </c>
      <c r="T253" s="104"/>
      <c r="U253" s="15">
        <v>12677.93</v>
      </c>
      <c r="V253" s="15">
        <v>-6110.060000000001</v>
      </c>
      <c r="W253" s="90">
        <f t="shared" si="94"/>
        <v>18787.99</v>
      </c>
      <c r="X253" s="103">
        <f t="shared" si="95"/>
        <v>3.0749272511235564</v>
      </c>
    </row>
    <row r="254" spans="1:24" s="14" customFormat="1" ht="12.75" hidden="1" outlineLevel="2">
      <c r="A254" s="14" t="s">
        <v>943</v>
      </c>
      <c r="B254" s="14" t="s">
        <v>944</v>
      </c>
      <c r="C254" s="54" t="s">
        <v>1541</v>
      </c>
      <c r="D254" s="15"/>
      <c r="E254" s="15"/>
      <c r="F254" s="15">
        <v>13057.02</v>
      </c>
      <c r="G254" s="15">
        <v>18412.77</v>
      </c>
      <c r="H254" s="90">
        <f t="shared" si="88"/>
        <v>-5355.75</v>
      </c>
      <c r="I254" s="103">
        <f t="shared" si="89"/>
        <v>-0.29087149842201904</v>
      </c>
      <c r="J254" s="104"/>
      <c r="K254" s="15">
        <v>134201.72</v>
      </c>
      <c r="L254" s="15">
        <v>138775.39</v>
      </c>
      <c r="M254" s="90">
        <f t="shared" si="90"/>
        <v>-4573.670000000013</v>
      </c>
      <c r="N254" s="103">
        <f t="shared" si="91"/>
        <v>-0.032957356488063284</v>
      </c>
      <c r="O254" s="104"/>
      <c r="P254" s="15">
        <v>50822.85</v>
      </c>
      <c r="Q254" s="15">
        <v>55780.590000000004</v>
      </c>
      <c r="R254" s="90">
        <f t="shared" si="92"/>
        <v>-4957.740000000005</v>
      </c>
      <c r="S254" s="103">
        <f t="shared" si="93"/>
        <v>-0.0888793037147869</v>
      </c>
      <c r="T254" s="104"/>
      <c r="U254" s="15">
        <v>199868.75</v>
      </c>
      <c r="V254" s="15">
        <v>219093.13</v>
      </c>
      <c r="W254" s="90">
        <f t="shared" si="94"/>
        <v>-19224.380000000005</v>
      </c>
      <c r="X254" s="103">
        <f t="shared" si="95"/>
        <v>-0.08774524331274104</v>
      </c>
    </row>
    <row r="255" spans="1:24" s="14" customFormat="1" ht="12.75" hidden="1" outlineLevel="2">
      <c r="A255" s="14" t="s">
        <v>945</v>
      </c>
      <c r="B255" s="14" t="s">
        <v>946</v>
      </c>
      <c r="C255" s="54" t="s">
        <v>1527</v>
      </c>
      <c r="D255" s="15"/>
      <c r="E255" s="15"/>
      <c r="F255" s="15">
        <v>44878.21</v>
      </c>
      <c r="G255" s="15">
        <v>58048.75</v>
      </c>
      <c r="H255" s="90">
        <f t="shared" si="88"/>
        <v>-13170.54</v>
      </c>
      <c r="I255" s="103">
        <f t="shared" si="89"/>
        <v>-0.22688757294515388</v>
      </c>
      <c r="J255" s="104"/>
      <c r="K255" s="15">
        <v>508732.29000000004</v>
      </c>
      <c r="L255" s="15">
        <v>819275.81</v>
      </c>
      <c r="M255" s="90">
        <f t="shared" si="90"/>
        <v>-310543.52</v>
      </c>
      <c r="N255" s="103">
        <f t="shared" si="91"/>
        <v>-0.37904636779157436</v>
      </c>
      <c r="O255" s="104"/>
      <c r="P255" s="15">
        <v>145644</v>
      </c>
      <c r="Q255" s="15">
        <v>170338.86000000002</v>
      </c>
      <c r="R255" s="90">
        <f t="shared" si="92"/>
        <v>-24694.860000000015</v>
      </c>
      <c r="S255" s="103">
        <f t="shared" si="93"/>
        <v>-0.1449749047281402</v>
      </c>
      <c r="T255" s="104"/>
      <c r="U255" s="15">
        <v>869174.3800000001</v>
      </c>
      <c r="V255" s="15">
        <v>1175190.27</v>
      </c>
      <c r="W255" s="90">
        <f t="shared" si="94"/>
        <v>-306015.8899999999</v>
      </c>
      <c r="X255" s="103">
        <f t="shared" si="95"/>
        <v>-0.26039688875232087</v>
      </c>
    </row>
    <row r="256" spans="1:24" s="14" customFormat="1" ht="12.75" hidden="1" outlineLevel="2">
      <c r="A256" s="14" t="s">
        <v>947</v>
      </c>
      <c r="B256" s="14" t="s">
        <v>948</v>
      </c>
      <c r="C256" s="54" t="s">
        <v>1528</v>
      </c>
      <c r="D256" s="15"/>
      <c r="E256" s="15"/>
      <c r="F256" s="15">
        <v>13659.56</v>
      </c>
      <c r="G256" s="15">
        <v>10407.41</v>
      </c>
      <c r="H256" s="90">
        <f t="shared" si="88"/>
        <v>3252.1499999999996</v>
      </c>
      <c r="I256" s="103">
        <f t="shared" si="89"/>
        <v>0.31248408585805687</v>
      </c>
      <c r="J256" s="104"/>
      <c r="K256" s="15">
        <v>87923.32</v>
      </c>
      <c r="L256" s="15">
        <v>91941.76</v>
      </c>
      <c r="M256" s="90">
        <f t="shared" si="90"/>
        <v>-4018.439999999988</v>
      </c>
      <c r="N256" s="103">
        <f t="shared" si="91"/>
        <v>-0.043706363680660325</v>
      </c>
      <c r="O256" s="104"/>
      <c r="P256" s="15">
        <v>34514.44</v>
      </c>
      <c r="Q256" s="15">
        <v>42723.840000000004</v>
      </c>
      <c r="R256" s="90">
        <f t="shared" si="92"/>
        <v>-8209.400000000001</v>
      </c>
      <c r="S256" s="103">
        <f t="shared" si="93"/>
        <v>-0.19215033105638446</v>
      </c>
      <c r="T256" s="104"/>
      <c r="U256" s="15">
        <v>129910.47</v>
      </c>
      <c r="V256" s="15">
        <v>126226.70999999999</v>
      </c>
      <c r="W256" s="90">
        <f t="shared" si="94"/>
        <v>3683.7600000000093</v>
      </c>
      <c r="X256" s="103">
        <f t="shared" si="95"/>
        <v>0.0291836806964232</v>
      </c>
    </row>
    <row r="257" spans="1:24" s="14" customFormat="1" ht="12.75" hidden="1" outlineLevel="2">
      <c r="A257" s="14" t="s">
        <v>949</v>
      </c>
      <c r="B257" s="14" t="s">
        <v>950</v>
      </c>
      <c r="C257" s="54" t="s">
        <v>1542</v>
      </c>
      <c r="D257" s="15"/>
      <c r="E257" s="15"/>
      <c r="F257" s="15">
        <v>2443.62</v>
      </c>
      <c r="G257" s="15">
        <v>3043.76</v>
      </c>
      <c r="H257" s="90">
        <f t="shared" si="88"/>
        <v>-600.1400000000003</v>
      </c>
      <c r="I257" s="103">
        <f t="shared" si="89"/>
        <v>-0.19717060477830062</v>
      </c>
      <c r="J257" s="104"/>
      <c r="K257" s="15">
        <v>28145.77</v>
      </c>
      <c r="L257" s="15">
        <v>38189.89</v>
      </c>
      <c r="M257" s="90">
        <f t="shared" si="90"/>
        <v>-10044.119999999999</v>
      </c>
      <c r="N257" s="103">
        <f t="shared" si="91"/>
        <v>-0.26300468527141607</v>
      </c>
      <c r="O257" s="104"/>
      <c r="P257" s="15">
        <v>10397.11</v>
      </c>
      <c r="Q257" s="15">
        <v>10519.27</v>
      </c>
      <c r="R257" s="90">
        <f t="shared" si="92"/>
        <v>-122.15999999999985</v>
      </c>
      <c r="S257" s="103">
        <f t="shared" si="93"/>
        <v>-0.011612973143573636</v>
      </c>
      <c r="T257" s="104"/>
      <c r="U257" s="15">
        <v>49871.75</v>
      </c>
      <c r="V257" s="15">
        <v>63516.880000000005</v>
      </c>
      <c r="W257" s="90">
        <f t="shared" si="94"/>
        <v>-13645.130000000005</v>
      </c>
      <c r="X257" s="103">
        <f t="shared" si="95"/>
        <v>-0.21482683028511482</v>
      </c>
    </row>
    <row r="258" spans="1:24" s="14" customFormat="1" ht="12.75" hidden="1" outlineLevel="2">
      <c r="A258" s="14" t="s">
        <v>951</v>
      </c>
      <c r="B258" s="14" t="s">
        <v>952</v>
      </c>
      <c r="C258" s="54" t="s">
        <v>1543</v>
      </c>
      <c r="D258" s="15"/>
      <c r="E258" s="15"/>
      <c r="F258" s="15">
        <v>92865.47</v>
      </c>
      <c r="G258" s="15">
        <v>53684.65</v>
      </c>
      <c r="H258" s="90">
        <f t="shared" si="88"/>
        <v>39180.82</v>
      </c>
      <c r="I258" s="103">
        <f t="shared" si="89"/>
        <v>0.7298328293096816</v>
      </c>
      <c r="J258" s="104"/>
      <c r="K258" s="15">
        <v>591773.75</v>
      </c>
      <c r="L258" s="15">
        <v>618588.1900000001</v>
      </c>
      <c r="M258" s="90">
        <f t="shared" si="90"/>
        <v>-26814.44000000006</v>
      </c>
      <c r="N258" s="103">
        <f t="shared" si="91"/>
        <v>-0.043347804619419034</v>
      </c>
      <c r="O258" s="104"/>
      <c r="P258" s="15">
        <v>206264.64</v>
      </c>
      <c r="Q258" s="15">
        <v>209930.28</v>
      </c>
      <c r="R258" s="90">
        <f t="shared" si="92"/>
        <v>-3665.639999999985</v>
      </c>
      <c r="S258" s="103">
        <f t="shared" si="93"/>
        <v>-0.017461225698360356</v>
      </c>
      <c r="T258" s="104"/>
      <c r="U258" s="15">
        <v>876181.36</v>
      </c>
      <c r="V258" s="15">
        <v>891051.1000000001</v>
      </c>
      <c r="W258" s="90">
        <f t="shared" si="94"/>
        <v>-14869.740000000107</v>
      </c>
      <c r="X258" s="103">
        <f t="shared" si="95"/>
        <v>-0.016687864478255068</v>
      </c>
    </row>
    <row r="259" spans="1:24" s="14" customFormat="1" ht="12.75" hidden="1" outlineLevel="2">
      <c r="A259" s="14" t="s">
        <v>953</v>
      </c>
      <c r="B259" s="14" t="s">
        <v>954</v>
      </c>
      <c r="C259" s="54" t="s">
        <v>1544</v>
      </c>
      <c r="D259" s="15"/>
      <c r="E259" s="15"/>
      <c r="F259" s="15">
        <v>14611.43</v>
      </c>
      <c r="G259" s="15">
        <v>8830.51</v>
      </c>
      <c r="H259" s="90">
        <f t="shared" si="88"/>
        <v>5780.92</v>
      </c>
      <c r="I259" s="103">
        <f t="shared" si="89"/>
        <v>0.6546530155109954</v>
      </c>
      <c r="J259" s="104"/>
      <c r="K259" s="15">
        <v>95284.74</v>
      </c>
      <c r="L259" s="15">
        <v>86842.6</v>
      </c>
      <c r="M259" s="90">
        <f t="shared" si="90"/>
        <v>8442.14</v>
      </c>
      <c r="N259" s="103">
        <f t="shared" si="91"/>
        <v>0.09721196739848875</v>
      </c>
      <c r="O259" s="104"/>
      <c r="P259" s="15">
        <v>40144.200000000004</v>
      </c>
      <c r="Q259" s="15">
        <v>24350.06</v>
      </c>
      <c r="R259" s="90">
        <f t="shared" si="92"/>
        <v>15794.140000000003</v>
      </c>
      <c r="S259" s="103">
        <f t="shared" si="93"/>
        <v>0.6486283812031676</v>
      </c>
      <c r="T259" s="104"/>
      <c r="U259" s="15">
        <v>143640.62</v>
      </c>
      <c r="V259" s="15">
        <v>137311.03</v>
      </c>
      <c r="W259" s="90">
        <f t="shared" si="94"/>
        <v>6329.5899999999965</v>
      </c>
      <c r="X259" s="103">
        <f t="shared" si="95"/>
        <v>0.046096733816649665</v>
      </c>
    </row>
    <row r="260" spans="1:24" s="14" customFormat="1" ht="12.75" hidden="1" outlineLevel="2">
      <c r="A260" s="14" t="s">
        <v>955</v>
      </c>
      <c r="B260" s="14" t="s">
        <v>956</v>
      </c>
      <c r="C260" s="54" t="s">
        <v>1545</v>
      </c>
      <c r="D260" s="15"/>
      <c r="E260" s="15"/>
      <c r="F260" s="15">
        <v>413840.28</v>
      </c>
      <c r="G260" s="15">
        <v>634933.96</v>
      </c>
      <c r="H260" s="90">
        <f t="shared" si="88"/>
        <v>-221093.67999999993</v>
      </c>
      <c r="I260" s="103">
        <f t="shared" si="89"/>
        <v>-0.3482152380067999</v>
      </c>
      <c r="J260" s="104"/>
      <c r="K260" s="15">
        <v>2826321.6</v>
      </c>
      <c r="L260" s="15">
        <v>7825521.454</v>
      </c>
      <c r="M260" s="90">
        <f t="shared" si="90"/>
        <v>-4999199.854</v>
      </c>
      <c r="N260" s="103">
        <f t="shared" si="91"/>
        <v>-0.6388328092110295</v>
      </c>
      <c r="O260" s="104"/>
      <c r="P260" s="15">
        <v>1021716.74</v>
      </c>
      <c r="Q260" s="15">
        <v>5965668.07</v>
      </c>
      <c r="R260" s="90">
        <f t="shared" si="92"/>
        <v>-4943951.33</v>
      </c>
      <c r="S260" s="103">
        <f t="shared" si="93"/>
        <v>-0.8287338940062751</v>
      </c>
      <c r="T260" s="104"/>
      <c r="U260" s="15">
        <v>5422078.04</v>
      </c>
      <c r="V260" s="15">
        <v>9307568.197</v>
      </c>
      <c r="W260" s="90">
        <f t="shared" si="94"/>
        <v>-3885490.1570000006</v>
      </c>
      <c r="X260" s="103">
        <f t="shared" si="95"/>
        <v>-0.41745492214092667</v>
      </c>
    </row>
    <row r="261" spans="1:24" s="14" customFormat="1" ht="12.75" hidden="1" outlineLevel="2">
      <c r="A261" s="14" t="s">
        <v>957</v>
      </c>
      <c r="B261" s="14" t="s">
        <v>958</v>
      </c>
      <c r="C261" s="54" t="s">
        <v>1538</v>
      </c>
      <c r="D261" s="15"/>
      <c r="E261" s="15"/>
      <c r="F261" s="15">
        <v>353399.31</v>
      </c>
      <c r="G261" s="15">
        <v>116405.66</v>
      </c>
      <c r="H261" s="90">
        <f t="shared" si="88"/>
        <v>236993.65</v>
      </c>
      <c r="I261" s="103">
        <f t="shared" si="89"/>
        <v>2.0359289230437763</v>
      </c>
      <c r="J261" s="104"/>
      <c r="K261" s="15">
        <v>1305656.69</v>
      </c>
      <c r="L261" s="15">
        <v>1124454.41</v>
      </c>
      <c r="M261" s="90">
        <f t="shared" si="90"/>
        <v>181202.28000000003</v>
      </c>
      <c r="N261" s="103">
        <f t="shared" si="91"/>
        <v>0.16114684453947764</v>
      </c>
      <c r="O261" s="104"/>
      <c r="P261" s="15">
        <v>589686.74</v>
      </c>
      <c r="Q261" s="15">
        <v>405465.35000000003</v>
      </c>
      <c r="R261" s="90">
        <f t="shared" si="92"/>
        <v>184221.38999999996</v>
      </c>
      <c r="S261" s="103">
        <f t="shared" si="93"/>
        <v>0.4543455809479156</v>
      </c>
      <c r="T261" s="104"/>
      <c r="U261" s="15">
        <v>1772701.5</v>
      </c>
      <c r="V261" s="15">
        <v>1578579.27</v>
      </c>
      <c r="W261" s="90">
        <f t="shared" si="94"/>
        <v>194122.22999999998</v>
      </c>
      <c r="X261" s="103">
        <f t="shared" si="95"/>
        <v>0.1229727475136551</v>
      </c>
    </row>
    <row r="262" spans="1:24" s="14" customFormat="1" ht="12.75" hidden="1" outlineLevel="2">
      <c r="A262" s="14" t="s">
        <v>959</v>
      </c>
      <c r="B262" s="14" t="s">
        <v>960</v>
      </c>
      <c r="C262" s="54" t="s">
        <v>1546</v>
      </c>
      <c r="D262" s="15"/>
      <c r="E262" s="15"/>
      <c r="F262" s="15">
        <v>5598.168000000001</v>
      </c>
      <c r="G262" s="15">
        <v>5390.735000000001</v>
      </c>
      <c r="H262" s="90">
        <f t="shared" si="88"/>
        <v>207.433</v>
      </c>
      <c r="I262" s="103">
        <f t="shared" si="89"/>
        <v>0.038479539432006944</v>
      </c>
      <c r="J262" s="104"/>
      <c r="K262" s="15">
        <v>44785.344</v>
      </c>
      <c r="L262" s="15">
        <v>43125.88</v>
      </c>
      <c r="M262" s="90">
        <f t="shared" si="90"/>
        <v>1659.464</v>
      </c>
      <c r="N262" s="103">
        <f t="shared" si="91"/>
        <v>0.03847953943200695</v>
      </c>
      <c r="O262" s="104"/>
      <c r="P262" s="15">
        <v>16794.504</v>
      </c>
      <c r="Q262" s="15">
        <v>16172.205</v>
      </c>
      <c r="R262" s="90">
        <f t="shared" si="92"/>
        <v>622.2990000000009</v>
      </c>
      <c r="S262" s="103">
        <f t="shared" si="93"/>
        <v>0.03847953943200701</v>
      </c>
      <c r="T262" s="104"/>
      <c r="U262" s="15">
        <v>66348.284</v>
      </c>
      <c r="V262" s="15">
        <v>64700.24</v>
      </c>
      <c r="W262" s="90">
        <f t="shared" si="94"/>
        <v>1648.0440000000017</v>
      </c>
      <c r="X262" s="103">
        <f t="shared" si="95"/>
        <v>0.025471992066799162</v>
      </c>
    </row>
    <row r="263" spans="1:24" s="14" customFormat="1" ht="12.75" hidden="1" outlineLevel="2">
      <c r="A263" s="14" t="s">
        <v>961</v>
      </c>
      <c r="B263" s="14" t="s">
        <v>962</v>
      </c>
      <c r="C263" s="54" t="s">
        <v>1547</v>
      </c>
      <c r="D263" s="15"/>
      <c r="E263" s="15"/>
      <c r="F263" s="15">
        <v>32063.52</v>
      </c>
      <c r="G263" s="15">
        <v>26063.920000000002</v>
      </c>
      <c r="H263" s="90">
        <f aca="true" t="shared" si="96" ref="H263:H294">+F263-G263</f>
        <v>5999.5999999999985</v>
      </c>
      <c r="I263" s="103">
        <f aca="true" t="shared" si="97" ref="I263:I294">IF(G263&lt;0,IF(H263=0,0,IF(OR(G263=0,F263=0),"N.M.",IF(ABS(H263/G263)&gt;=10,"N.M.",H263/(-G263)))),IF(H263=0,0,IF(OR(G263=0,F263=0),"N.M.",IF(ABS(H263/G263)&gt;=10,"N.M.",H263/G263))))</f>
        <v>0.23018793796174936</v>
      </c>
      <c r="J263" s="104"/>
      <c r="K263" s="15">
        <v>221741.97</v>
      </c>
      <c r="L263" s="15">
        <v>223399.94</v>
      </c>
      <c r="M263" s="90">
        <f aca="true" t="shared" si="98" ref="M263:M294">+K263-L263</f>
        <v>-1657.9700000000012</v>
      </c>
      <c r="N263" s="103">
        <f aca="true" t="shared" si="99" ref="N263:N294">IF(L263&lt;0,IF(M263=0,0,IF(OR(L263=0,K263=0),"N.M.",IF(ABS(M263/L263)&gt;=10,"N.M.",M263/(-L263)))),IF(M263=0,0,IF(OR(L263=0,K263=0),"N.M.",IF(ABS(M263/L263)&gt;=10,"N.M.",M263/L263))))</f>
        <v>-0.0074215328795522555</v>
      </c>
      <c r="O263" s="104"/>
      <c r="P263" s="15">
        <v>84573.42</v>
      </c>
      <c r="Q263" s="15">
        <v>73001.19</v>
      </c>
      <c r="R263" s="90">
        <f aca="true" t="shared" si="100" ref="R263:R294">+P263-Q263</f>
        <v>11572.229999999996</v>
      </c>
      <c r="S263" s="103">
        <f aca="true" t="shared" si="101" ref="S263:S294">IF(Q263&lt;0,IF(R263=0,0,IF(OR(Q263=0,P263=0),"N.M.",IF(ABS(R263/Q263)&gt;=10,"N.M.",R263/(-Q263)))),IF(R263=0,0,IF(OR(Q263=0,P263=0),"N.M.",IF(ABS(R263/Q263)&gt;=10,"N.M.",R263/Q263))))</f>
        <v>0.15852111451881806</v>
      </c>
      <c r="T263" s="104"/>
      <c r="U263" s="15">
        <v>332481.07</v>
      </c>
      <c r="V263" s="15">
        <v>343496.87</v>
      </c>
      <c r="W263" s="90">
        <f aca="true" t="shared" si="102" ref="W263:W294">+U263-V263</f>
        <v>-11015.799999999988</v>
      </c>
      <c r="X263" s="103">
        <f aca="true" t="shared" si="103" ref="X263:X294">IF(V263&lt;0,IF(W263=0,0,IF(OR(V263=0,U263=0),"N.M.",IF(ABS(W263/V263)&gt;=10,"N.M.",W263/(-V263)))),IF(W263=0,0,IF(OR(V263=0,U263=0),"N.M.",IF(ABS(W263/V263)&gt;=10,"N.M.",W263/V263))))</f>
        <v>-0.03206957897462061</v>
      </c>
    </row>
    <row r="264" spans="1:24" s="14" customFormat="1" ht="12.75" hidden="1" outlineLevel="2">
      <c r="A264" s="14" t="s">
        <v>963</v>
      </c>
      <c r="B264" s="14" t="s">
        <v>964</v>
      </c>
      <c r="C264" s="54" t="s">
        <v>1548</v>
      </c>
      <c r="D264" s="15"/>
      <c r="E264" s="15"/>
      <c r="F264" s="15">
        <v>429.71000000000004</v>
      </c>
      <c r="G264" s="15">
        <v>151.61</v>
      </c>
      <c r="H264" s="90">
        <f t="shared" si="96"/>
        <v>278.1</v>
      </c>
      <c r="I264" s="103">
        <f t="shared" si="97"/>
        <v>1.83431172086274</v>
      </c>
      <c r="J264" s="104"/>
      <c r="K264" s="15">
        <v>5373.43</v>
      </c>
      <c r="L264" s="15">
        <v>14109.35</v>
      </c>
      <c r="M264" s="90">
        <f t="shared" si="98"/>
        <v>-8735.92</v>
      </c>
      <c r="N264" s="103">
        <f t="shared" si="99"/>
        <v>-0.6191582177775731</v>
      </c>
      <c r="O264" s="104"/>
      <c r="P264" s="15">
        <v>606.48</v>
      </c>
      <c r="Q264" s="15">
        <v>548.26</v>
      </c>
      <c r="R264" s="90">
        <f t="shared" si="100"/>
        <v>58.22000000000003</v>
      </c>
      <c r="S264" s="103">
        <f t="shared" si="101"/>
        <v>0.106190493561449</v>
      </c>
      <c r="T264" s="104"/>
      <c r="U264" s="15">
        <v>3226.8300000000004</v>
      </c>
      <c r="V264" s="15">
        <v>10235.16</v>
      </c>
      <c r="W264" s="90">
        <f t="shared" si="102"/>
        <v>-7008.33</v>
      </c>
      <c r="X264" s="103">
        <f t="shared" si="103"/>
        <v>-0.6847308688872475</v>
      </c>
    </row>
    <row r="265" spans="1:24" s="14" customFormat="1" ht="12.75" hidden="1" outlineLevel="2">
      <c r="A265" s="14" t="s">
        <v>965</v>
      </c>
      <c r="B265" s="14" t="s">
        <v>966</v>
      </c>
      <c r="C265" s="54" t="s">
        <v>1549</v>
      </c>
      <c r="D265" s="15"/>
      <c r="E265" s="15"/>
      <c r="F265" s="15">
        <v>0</v>
      </c>
      <c r="G265" s="15">
        <v>0</v>
      </c>
      <c r="H265" s="90">
        <f t="shared" si="96"/>
        <v>0</v>
      </c>
      <c r="I265" s="103">
        <f t="shared" si="97"/>
        <v>0</v>
      </c>
      <c r="J265" s="104"/>
      <c r="K265" s="15">
        <v>6.49</v>
      </c>
      <c r="L265" s="15">
        <v>0</v>
      </c>
      <c r="M265" s="90">
        <f t="shared" si="98"/>
        <v>6.49</v>
      </c>
      <c r="N265" s="103" t="str">
        <f t="shared" si="99"/>
        <v>N.M.</v>
      </c>
      <c r="O265" s="104"/>
      <c r="P265" s="15">
        <v>0</v>
      </c>
      <c r="Q265" s="15">
        <v>0</v>
      </c>
      <c r="R265" s="90">
        <f t="shared" si="100"/>
        <v>0</v>
      </c>
      <c r="S265" s="103">
        <f t="shared" si="101"/>
        <v>0</v>
      </c>
      <c r="T265" s="104"/>
      <c r="U265" s="15">
        <v>6.49</v>
      </c>
      <c r="V265" s="15">
        <v>-0.49</v>
      </c>
      <c r="W265" s="90">
        <f t="shared" si="102"/>
        <v>6.98</v>
      </c>
      <c r="X265" s="103" t="str">
        <f t="shared" si="103"/>
        <v>N.M.</v>
      </c>
    </row>
    <row r="266" spans="1:24" s="14" customFormat="1" ht="12.75" hidden="1" outlineLevel="2">
      <c r="A266" s="14" t="s">
        <v>967</v>
      </c>
      <c r="B266" s="14" t="s">
        <v>968</v>
      </c>
      <c r="C266" s="54" t="s">
        <v>1550</v>
      </c>
      <c r="D266" s="15"/>
      <c r="E266" s="15"/>
      <c r="F266" s="15">
        <v>42648.270000000004</v>
      </c>
      <c r="G266" s="15">
        <v>40944.03</v>
      </c>
      <c r="H266" s="90">
        <f t="shared" si="96"/>
        <v>1704.2400000000052</v>
      </c>
      <c r="I266" s="103">
        <f t="shared" si="97"/>
        <v>0.04162365062745424</v>
      </c>
      <c r="J266" s="104"/>
      <c r="K266" s="15">
        <v>356653.89</v>
      </c>
      <c r="L266" s="15">
        <v>378133.74</v>
      </c>
      <c r="M266" s="90">
        <f t="shared" si="98"/>
        <v>-21479.849999999977</v>
      </c>
      <c r="N266" s="103">
        <f t="shared" si="99"/>
        <v>-0.056804901884714064</v>
      </c>
      <c r="O266" s="104"/>
      <c r="P266" s="15">
        <v>84476.86</v>
      </c>
      <c r="Q266" s="15">
        <v>122354.14</v>
      </c>
      <c r="R266" s="90">
        <f t="shared" si="100"/>
        <v>-37877.28</v>
      </c>
      <c r="S266" s="103">
        <f t="shared" si="101"/>
        <v>-0.3095708898775309</v>
      </c>
      <c r="T266" s="104"/>
      <c r="U266" s="15">
        <v>540379.95</v>
      </c>
      <c r="V266" s="15">
        <v>596605.9</v>
      </c>
      <c r="W266" s="90">
        <f t="shared" si="102"/>
        <v>-56225.95000000007</v>
      </c>
      <c r="X266" s="103">
        <f t="shared" si="103"/>
        <v>-0.09424303380171076</v>
      </c>
    </row>
    <row r="267" spans="1:24" s="14" customFormat="1" ht="12.75" hidden="1" outlineLevel="2">
      <c r="A267" s="14" t="s">
        <v>969</v>
      </c>
      <c r="B267" s="14" t="s">
        <v>970</v>
      </c>
      <c r="C267" s="54" t="s">
        <v>1551</v>
      </c>
      <c r="D267" s="15"/>
      <c r="E267" s="15"/>
      <c r="F267" s="15">
        <v>4727.8</v>
      </c>
      <c r="G267" s="15">
        <v>3384.2000000000003</v>
      </c>
      <c r="H267" s="90">
        <f t="shared" si="96"/>
        <v>1343.6</v>
      </c>
      <c r="I267" s="103">
        <f t="shared" si="97"/>
        <v>0.39702145263282307</v>
      </c>
      <c r="J267" s="104"/>
      <c r="K267" s="15">
        <v>29981.49</v>
      </c>
      <c r="L267" s="15">
        <v>28916.8</v>
      </c>
      <c r="M267" s="90">
        <f t="shared" si="98"/>
        <v>1064.6900000000023</v>
      </c>
      <c r="N267" s="103">
        <f t="shared" si="99"/>
        <v>0.03681908094948273</v>
      </c>
      <c r="O267" s="104"/>
      <c r="P267" s="15">
        <v>12682.970000000001</v>
      </c>
      <c r="Q267" s="15">
        <v>11098.81</v>
      </c>
      <c r="R267" s="90">
        <f t="shared" si="100"/>
        <v>1584.1600000000017</v>
      </c>
      <c r="S267" s="103">
        <f t="shared" si="101"/>
        <v>0.14273241906114276</v>
      </c>
      <c r="T267" s="104"/>
      <c r="U267" s="15">
        <v>48638.68</v>
      </c>
      <c r="V267" s="15">
        <v>42106.84</v>
      </c>
      <c r="W267" s="90">
        <f t="shared" si="102"/>
        <v>6531.840000000004</v>
      </c>
      <c r="X267" s="103">
        <f t="shared" si="103"/>
        <v>0.15512539055412386</v>
      </c>
    </row>
    <row r="268" spans="1:24" s="14" customFormat="1" ht="12.75" hidden="1" outlineLevel="2">
      <c r="A268" s="14" t="s">
        <v>971</v>
      </c>
      <c r="B268" s="14" t="s">
        <v>972</v>
      </c>
      <c r="C268" s="54" t="s">
        <v>1552</v>
      </c>
      <c r="D268" s="15"/>
      <c r="E268" s="15"/>
      <c r="F268" s="15">
        <v>4974.59</v>
      </c>
      <c r="G268" s="15">
        <v>1888.28</v>
      </c>
      <c r="H268" s="90">
        <f t="shared" si="96"/>
        <v>3086.3100000000004</v>
      </c>
      <c r="I268" s="103">
        <f t="shared" si="97"/>
        <v>1.6344556951299598</v>
      </c>
      <c r="J268" s="104"/>
      <c r="K268" s="15">
        <v>31752.16</v>
      </c>
      <c r="L268" s="15">
        <v>31825.97</v>
      </c>
      <c r="M268" s="90">
        <f t="shared" si="98"/>
        <v>-73.81000000000131</v>
      </c>
      <c r="N268" s="103">
        <f t="shared" si="99"/>
        <v>-0.0023191751893187015</v>
      </c>
      <c r="O268" s="104"/>
      <c r="P268" s="15">
        <v>13976.1</v>
      </c>
      <c r="Q268" s="15">
        <v>5704.72</v>
      </c>
      <c r="R268" s="90">
        <f t="shared" si="100"/>
        <v>8271.380000000001</v>
      </c>
      <c r="S268" s="103">
        <f t="shared" si="101"/>
        <v>1.4499186638432737</v>
      </c>
      <c r="T268" s="104"/>
      <c r="U268" s="15">
        <v>45269.67</v>
      </c>
      <c r="V268" s="15">
        <v>56110.42</v>
      </c>
      <c r="W268" s="90">
        <f t="shared" si="102"/>
        <v>-10840.75</v>
      </c>
      <c r="X268" s="103">
        <f t="shared" si="103"/>
        <v>-0.19320386480799823</v>
      </c>
    </row>
    <row r="269" spans="1:24" s="14" customFormat="1" ht="12.75" hidden="1" outlineLevel="2">
      <c r="A269" s="14" t="s">
        <v>973</v>
      </c>
      <c r="B269" s="14" t="s">
        <v>974</v>
      </c>
      <c r="C269" s="54" t="s">
        <v>1553</v>
      </c>
      <c r="D269" s="15"/>
      <c r="E269" s="15"/>
      <c r="F269" s="15">
        <v>45166.8</v>
      </c>
      <c r="G269" s="15">
        <v>31616.260000000002</v>
      </c>
      <c r="H269" s="90">
        <f t="shared" si="96"/>
        <v>13550.54</v>
      </c>
      <c r="I269" s="103">
        <f t="shared" si="97"/>
        <v>0.4285940209246761</v>
      </c>
      <c r="J269" s="104"/>
      <c r="K269" s="15">
        <v>352099.94</v>
      </c>
      <c r="L269" s="15">
        <v>350096.13</v>
      </c>
      <c r="M269" s="90">
        <f t="shared" si="98"/>
        <v>2003.8099999999977</v>
      </c>
      <c r="N269" s="103">
        <f t="shared" si="99"/>
        <v>0.005723599401113054</v>
      </c>
      <c r="O269" s="104"/>
      <c r="P269" s="15">
        <v>133502.71</v>
      </c>
      <c r="Q269" s="15">
        <v>102201.6</v>
      </c>
      <c r="R269" s="90">
        <f t="shared" si="100"/>
        <v>31301.109999999986</v>
      </c>
      <c r="S269" s="103">
        <f t="shared" si="101"/>
        <v>0.30626829716951576</v>
      </c>
      <c r="T269" s="104"/>
      <c r="U269" s="15">
        <v>534670.51</v>
      </c>
      <c r="V269" s="15">
        <v>513542.96</v>
      </c>
      <c r="W269" s="90">
        <f t="shared" si="102"/>
        <v>21127.54999999999</v>
      </c>
      <c r="X269" s="103">
        <f t="shared" si="103"/>
        <v>0.04114076454285341</v>
      </c>
    </row>
    <row r="270" spans="1:24" s="14" customFormat="1" ht="12.75" hidden="1" outlineLevel="2">
      <c r="A270" s="14" t="s">
        <v>975</v>
      </c>
      <c r="B270" s="14" t="s">
        <v>976</v>
      </c>
      <c r="C270" s="54" t="s">
        <v>1554</v>
      </c>
      <c r="D270" s="15"/>
      <c r="E270" s="15"/>
      <c r="F270" s="15">
        <v>218778.95</v>
      </c>
      <c r="G270" s="15">
        <v>205809.88</v>
      </c>
      <c r="H270" s="90">
        <f t="shared" si="96"/>
        <v>12969.070000000007</v>
      </c>
      <c r="I270" s="103">
        <f t="shared" si="97"/>
        <v>0.06301480764674663</v>
      </c>
      <c r="J270" s="104"/>
      <c r="K270" s="15">
        <v>1878147.73</v>
      </c>
      <c r="L270" s="15">
        <v>1510317.6099999999</v>
      </c>
      <c r="M270" s="90">
        <f t="shared" si="98"/>
        <v>367830.1200000001</v>
      </c>
      <c r="N270" s="103">
        <f t="shared" si="99"/>
        <v>0.2435448792787367</v>
      </c>
      <c r="O270" s="104"/>
      <c r="P270" s="15">
        <v>748320.74</v>
      </c>
      <c r="Q270" s="15">
        <v>567283.38</v>
      </c>
      <c r="R270" s="90">
        <f t="shared" si="100"/>
        <v>181037.36</v>
      </c>
      <c r="S270" s="103">
        <f t="shared" si="101"/>
        <v>0.3191303788945835</v>
      </c>
      <c r="T270" s="104"/>
      <c r="U270" s="15">
        <v>2776132.52</v>
      </c>
      <c r="V270" s="15">
        <v>2225743.32</v>
      </c>
      <c r="W270" s="90">
        <f t="shared" si="102"/>
        <v>550389.2000000002</v>
      </c>
      <c r="X270" s="103">
        <f t="shared" si="103"/>
        <v>0.24728332106147813</v>
      </c>
    </row>
    <row r="271" spans="1:24" s="14" customFormat="1" ht="12.75" hidden="1" outlineLevel="2">
      <c r="A271" s="14" t="s">
        <v>977</v>
      </c>
      <c r="B271" s="14" t="s">
        <v>978</v>
      </c>
      <c r="C271" s="54" t="s">
        <v>1555</v>
      </c>
      <c r="D271" s="15"/>
      <c r="E271" s="15"/>
      <c r="F271" s="15">
        <v>3187.39</v>
      </c>
      <c r="G271" s="15">
        <v>2597.32</v>
      </c>
      <c r="H271" s="90">
        <f t="shared" si="96"/>
        <v>590.0699999999997</v>
      </c>
      <c r="I271" s="103">
        <f t="shared" si="97"/>
        <v>0.2271841744567476</v>
      </c>
      <c r="J271" s="104"/>
      <c r="K271" s="15">
        <v>27375.28</v>
      </c>
      <c r="L271" s="15">
        <v>20716.06</v>
      </c>
      <c r="M271" s="90">
        <f t="shared" si="98"/>
        <v>6659.2199999999975</v>
      </c>
      <c r="N271" s="103">
        <f t="shared" si="99"/>
        <v>0.3214520521759445</v>
      </c>
      <c r="O271" s="104"/>
      <c r="P271" s="15">
        <v>10992.42</v>
      </c>
      <c r="Q271" s="15">
        <v>7603.95</v>
      </c>
      <c r="R271" s="90">
        <f t="shared" si="100"/>
        <v>3388.4700000000003</v>
      </c>
      <c r="S271" s="103">
        <f t="shared" si="101"/>
        <v>0.4456197108081984</v>
      </c>
      <c r="T271" s="104"/>
      <c r="U271" s="15">
        <v>39884.43</v>
      </c>
      <c r="V271" s="15">
        <v>32615.82</v>
      </c>
      <c r="W271" s="90">
        <f t="shared" si="102"/>
        <v>7268.610000000001</v>
      </c>
      <c r="X271" s="103">
        <f t="shared" si="103"/>
        <v>0.222855350563009</v>
      </c>
    </row>
    <row r="272" spans="1:24" s="14" customFormat="1" ht="12.75" hidden="1" outlineLevel="2">
      <c r="A272" s="14" t="s">
        <v>979</v>
      </c>
      <c r="B272" s="14" t="s">
        <v>980</v>
      </c>
      <c r="C272" s="54" t="s">
        <v>1556</v>
      </c>
      <c r="D272" s="15"/>
      <c r="E272" s="15"/>
      <c r="F272" s="15">
        <v>74835.2</v>
      </c>
      <c r="G272" s="15">
        <v>48879.25</v>
      </c>
      <c r="H272" s="90">
        <f t="shared" si="96"/>
        <v>25955.949999999997</v>
      </c>
      <c r="I272" s="103">
        <f t="shared" si="97"/>
        <v>0.5310218548770694</v>
      </c>
      <c r="J272" s="104"/>
      <c r="K272" s="15">
        <v>443427.47000000003</v>
      </c>
      <c r="L272" s="15">
        <v>387489.15</v>
      </c>
      <c r="M272" s="90">
        <f t="shared" si="98"/>
        <v>55938.32000000001</v>
      </c>
      <c r="N272" s="103">
        <f t="shared" si="99"/>
        <v>0.1443609969466242</v>
      </c>
      <c r="O272" s="104"/>
      <c r="P272" s="15">
        <v>164369.58000000002</v>
      </c>
      <c r="Q272" s="15">
        <v>178967.91</v>
      </c>
      <c r="R272" s="90">
        <f t="shared" si="100"/>
        <v>-14598.329999999987</v>
      </c>
      <c r="S272" s="103">
        <f t="shared" si="101"/>
        <v>-0.08156953947777558</v>
      </c>
      <c r="T272" s="104"/>
      <c r="U272" s="15">
        <v>695706.63</v>
      </c>
      <c r="V272" s="15">
        <v>684611.01</v>
      </c>
      <c r="W272" s="90">
        <f t="shared" si="102"/>
        <v>11095.619999999995</v>
      </c>
      <c r="X272" s="103">
        <f t="shared" si="103"/>
        <v>0.01620718895537481</v>
      </c>
    </row>
    <row r="273" spans="1:24" s="14" customFormat="1" ht="12.75" hidden="1" outlineLevel="2">
      <c r="A273" s="14" t="s">
        <v>981</v>
      </c>
      <c r="B273" s="14" t="s">
        <v>982</v>
      </c>
      <c r="C273" s="54" t="s">
        <v>1557</v>
      </c>
      <c r="D273" s="15"/>
      <c r="E273" s="15"/>
      <c r="F273" s="15">
        <v>17583.15</v>
      </c>
      <c r="G273" s="15">
        <v>16989.61</v>
      </c>
      <c r="H273" s="90">
        <f t="shared" si="96"/>
        <v>593.5400000000009</v>
      </c>
      <c r="I273" s="103">
        <f t="shared" si="97"/>
        <v>0.03493546938393529</v>
      </c>
      <c r="J273" s="104"/>
      <c r="K273" s="15">
        <v>90254.37</v>
      </c>
      <c r="L273" s="15">
        <v>85401.17</v>
      </c>
      <c r="M273" s="90">
        <f t="shared" si="98"/>
        <v>4853.199999999997</v>
      </c>
      <c r="N273" s="103">
        <f t="shared" si="99"/>
        <v>0.05682826125215846</v>
      </c>
      <c r="O273" s="104"/>
      <c r="P273" s="15">
        <v>48239.81</v>
      </c>
      <c r="Q273" s="15">
        <v>45225.950000000004</v>
      </c>
      <c r="R273" s="90">
        <f t="shared" si="100"/>
        <v>3013.8599999999933</v>
      </c>
      <c r="S273" s="103">
        <f t="shared" si="101"/>
        <v>0.06664005952334871</v>
      </c>
      <c r="T273" s="104"/>
      <c r="U273" s="15">
        <v>132913.76</v>
      </c>
      <c r="V273" s="15">
        <v>126715.31</v>
      </c>
      <c r="W273" s="90">
        <f t="shared" si="102"/>
        <v>6198.450000000012</v>
      </c>
      <c r="X273" s="103">
        <f t="shared" si="103"/>
        <v>0.04891634641465196</v>
      </c>
    </row>
    <row r="274" spans="1:24" s="14" customFormat="1" ht="12.75" hidden="1" outlineLevel="2">
      <c r="A274" s="14" t="s">
        <v>983</v>
      </c>
      <c r="B274" s="14" t="s">
        <v>984</v>
      </c>
      <c r="C274" s="54" t="s">
        <v>1558</v>
      </c>
      <c r="D274" s="15"/>
      <c r="E274" s="15"/>
      <c r="F274" s="15">
        <v>9793.06</v>
      </c>
      <c r="G274" s="15">
        <v>8049.47</v>
      </c>
      <c r="H274" s="90">
        <f t="shared" si="96"/>
        <v>1743.5899999999992</v>
      </c>
      <c r="I274" s="103">
        <f t="shared" si="97"/>
        <v>0.21660929228880899</v>
      </c>
      <c r="J274" s="104"/>
      <c r="K274" s="15">
        <v>70250.05</v>
      </c>
      <c r="L274" s="15">
        <v>63800.4</v>
      </c>
      <c r="M274" s="90">
        <f t="shared" si="98"/>
        <v>6449.6500000000015</v>
      </c>
      <c r="N274" s="103">
        <f t="shared" si="99"/>
        <v>0.10109105899022579</v>
      </c>
      <c r="O274" s="104"/>
      <c r="P274" s="15">
        <v>28105.06</v>
      </c>
      <c r="Q274" s="15">
        <v>25224.57</v>
      </c>
      <c r="R274" s="90">
        <f t="shared" si="100"/>
        <v>2880.4900000000016</v>
      </c>
      <c r="S274" s="103">
        <f t="shared" si="101"/>
        <v>0.11419381975589679</v>
      </c>
      <c r="T274" s="104"/>
      <c r="U274" s="15">
        <v>102708.91</v>
      </c>
      <c r="V274" s="15">
        <v>97699.89</v>
      </c>
      <c r="W274" s="90">
        <f t="shared" si="102"/>
        <v>5009.020000000004</v>
      </c>
      <c r="X274" s="103">
        <f t="shared" si="103"/>
        <v>0.05126945383459494</v>
      </c>
    </row>
    <row r="275" spans="1:24" s="14" customFormat="1" ht="12.75" hidden="1" outlineLevel="2">
      <c r="A275" s="14" t="s">
        <v>985</v>
      </c>
      <c r="B275" s="14" t="s">
        <v>986</v>
      </c>
      <c r="C275" s="54" t="s">
        <v>1559</v>
      </c>
      <c r="D275" s="15"/>
      <c r="E275" s="15"/>
      <c r="F275" s="15">
        <v>80579.59</v>
      </c>
      <c r="G275" s="15">
        <v>60761.47</v>
      </c>
      <c r="H275" s="90">
        <f t="shared" si="96"/>
        <v>19818.119999999995</v>
      </c>
      <c r="I275" s="103">
        <f t="shared" si="97"/>
        <v>0.32616261588141293</v>
      </c>
      <c r="J275" s="104"/>
      <c r="K275" s="15">
        <v>574917.75</v>
      </c>
      <c r="L275" s="15">
        <v>649755.59</v>
      </c>
      <c r="M275" s="90">
        <f t="shared" si="98"/>
        <v>-74837.83999999997</v>
      </c>
      <c r="N275" s="103">
        <f t="shared" si="99"/>
        <v>-0.1151784473297105</v>
      </c>
      <c r="O275" s="104"/>
      <c r="P275" s="15">
        <v>239406.76</v>
      </c>
      <c r="Q275" s="15">
        <v>242152.53</v>
      </c>
      <c r="R275" s="90">
        <f t="shared" si="100"/>
        <v>-2745.7699999999895</v>
      </c>
      <c r="S275" s="103">
        <f t="shared" si="101"/>
        <v>-0.011339010168508211</v>
      </c>
      <c r="T275" s="104"/>
      <c r="U275" s="15">
        <v>932990.8300000001</v>
      </c>
      <c r="V275" s="15">
        <v>943020.61</v>
      </c>
      <c r="W275" s="90">
        <f t="shared" si="102"/>
        <v>-10029.779999999912</v>
      </c>
      <c r="X275" s="103">
        <f t="shared" si="103"/>
        <v>-0.0106358014805211</v>
      </c>
    </row>
    <row r="276" spans="1:24" s="14" customFormat="1" ht="12.75" hidden="1" outlineLevel="2">
      <c r="A276" s="14" t="s">
        <v>987</v>
      </c>
      <c r="B276" s="14" t="s">
        <v>988</v>
      </c>
      <c r="C276" s="54" t="s">
        <v>1560</v>
      </c>
      <c r="D276" s="15"/>
      <c r="E276" s="15"/>
      <c r="F276" s="15">
        <v>48380.9</v>
      </c>
      <c r="G276" s="15">
        <v>32694.260000000002</v>
      </c>
      <c r="H276" s="90">
        <f t="shared" si="96"/>
        <v>15686.64</v>
      </c>
      <c r="I276" s="103">
        <f t="shared" si="97"/>
        <v>0.47979798288751596</v>
      </c>
      <c r="J276" s="104"/>
      <c r="K276" s="15">
        <v>371208.66000000003</v>
      </c>
      <c r="L276" s="15">
        <v>288315.77</v>
      </c>
      <c r="M276" s="90">
        <f t="shared" si="98"/>
        <v>82892.89000000001</v>
      </c>
      <c r="N276" s="103">
        <f t="shared" si="99"/>
        <v>0.28750730492473586</v>
      </c>
      <c r="O276" s="104"/>
      <c r="P276" s="15">
        <v>156186.9</v>
      </c>
      <c r="Q276" s="15">
        <v>101688.41</v>
      </c>
      <c r="R276" s="90">
        <f t="shared" si="100"/>
        <v>54498.48999999999</v>
      </c>
      <c r="S276" s="103">
        <f t="shared" si="101"/>
        <v>0.5359361012725048</v>
      </c>
      <c r="T276" s="104"/>
      <c r="U276" s="15">
        <v>558286.7000000001</v>
      </c>
      <c r="V276" s="15">
        <v>421697.83</v>
      </c>
      <c r="W276" s="90">
        <f t="shared" si="102"/>
        <v>136588.87000000005</v>
      </c>
      <c r="X276" s="103">
        <f t="shared" si="103"/>
        <v>0.32390223587349276</v>
      </c>
    </row>
    <row r="277" spans="1:24" s="14" customFormat="1" ht="12.75" hidden="1" outlineLevel="2">
      <c r="A277" s="14" t="s">
        <v>989</v>
      </c>
      <c r="B277" s="14" t="s">
        <v>990</v>
      </c>
      <c r="C277" s="54" t="s">
        <v>1561</v>
      </c>
      <c r="D277" s="15"/>
      <c r="E277" s="15"/>
      <c r="F277" s="15">
        <v>16501.19</v>
      </c>
      <c r="G277" s="15">
        <v>11059.45</v>
      </c>
      <c r="H277" s="90">
        <f t="shared" si="96"/>
        <v>5441.739999999998</v>
      </c>
      <c r="I277" s="103">
        <f t="shared" si="97"/>
        <v>0.4920443602529961</v>
      </c>
      <c r="J277" s="104"/>
      <c r="K277" s="15">
        <v>100461.91</v>
      </c>
      <c r="L277" s="15">
        <v>91904.52</v>
      </c>
      <c r="M277" s="90">
        <f t="shared" si="98"/>
        <v>8557.39</v>
      </c>
      <c r="N277" s="103">
        <f t="shared" si="99"/>
        <v>0.09311174249101131</v>
      </c>
      <c r="O277" s="104"/>
      <c r="P277" s="15">
        <v>41162.53</v>
      </c>
      <c r="Q277" s="15">
        <v>32857.66</v>
      </c>
      <c r="R277" s="90">
        <f t="shared" si="100"/>
        <v>8304.869999999995</v>
      </c>
      <c r="S277" s="103">
        <f t="shared" si="101"/>
        <v>0.2527529349320674</v>
      </c>
      <c r="T277" s="104"/>
      <c r="U277" s="15">
        <v>151955.52000000002</v>
      </c>
      <c r="V277" s="15">
        <v>161814.47</v>
      </c>
      <c r="W277" s="90">
        <f t="shared" si="102"/>
        <v>-9858.949999999983</v>
      </c>
      <c r="X277" s="103">
        <f t="shared" si="103"/>
        <v>-0.06092749307277639</v>
      </c>
    </row>
    <row r="278" spans="1:24" s="14" customFormat="1" ht="12.75" hidden="1" outlineLevel="2">
      <c r="A278" s="14" t="s">
        <v>991</v>
      </c>
      <c r="B278" s="14" t="s">
        <v>992</v>
      </c>
      <c r="C278" s="54" t="s">
        <v>1562</v>
      </c>
      <c r="D278" s="15"/>
      <c r="E278" s="15"/>
      <c r="F278" s="15">
        <v>-18940.83</v>
      </c>
      <c r="G278" s="15">
        <v>2324.85</v>
      </c>
      <c r="H278" s="90">
        <f t="shared" si="96"/>
        <v>-21265.68</v>
      </c>
      <c r="I278" s="103">
        <f t="shared" si="97"/>
        <v>-9.147119168978644</v>
      </c>
      <c r="J278" s="104"/>
      <c r="K278" s="15">
        <v>15367.89</v>
      </c>
      <c r="L278" s="15">
        <v>6093.09</v>
      </c>
      <c r="M278" s="90">
        <f t="shared" si="98"/>
        <v>9274.8</v>
      </c>
      <c r="N278" s="103">
        <f t="shared" si="99"/>
        <v>1.5221833257017374</v>
      </c>
      <c r="O278" s="104"/>
      <c r="P278" s="15">
        <v>11079.61</v>
      </c>
      <c r="Q278" s="15">
        <v>3042.12</v>
      </c>
      <c r="R278" s="90">
        <f t="shared" si="100"/>
        <v>8037.490000000001</v>
      </c>
      <c r="S278" s="103">
        <f t="shared" si="101"/>
        <v>2.6420686889406073</v>
      </c>
      <c r="T278" s="104"/>
      <c r="U278" s="15">
        <v>19482.97</v>
      </c>
      <c r="V278" s="15">
        <v>10510.77</v>
      </c>
      <c r="W278" s="90">
        <f t="shared" si="102"/>
        <v>8972.2</v>
      </c>
      <c r="X278" s="103">
        <f t="shared" si="103"/>
        <v>0.8536196682069915</v>
      </c>
    </row>
    <row r="279" spans="1:24" s="14" customFormat="1" ht="12.75" hidden="1" outlineLevel="2">
      <c r="A279" s="14" t="s">
        <v>993</v>
      </c>
      <c r="B279" s="14" t="s">
        <v>994</v>
      </c>
      <c r="C279" s="54" t="s">
        <v>1563</v>
      </c>
      <c r="D279" s="15"/>
      <c r="E279" s="15"/>
      <c r="F279" s="15">
        <v>3084.73</v>
      </c>
      <c r="G279" s="15">
        <v>2785.04</v>
      </c>
      <c r="H279" s="90">
        <f t="shared" si="96"/>
        <v>299.69000000000005</v>
      </c>
      <c r="I279" s="103">
        <f t="shared" si="97"/>
        <v>0.10760707207077817</v>
      </c>
      <c r="J279" s="104"/>
      <c r="K279" s="15">
        <v>25827.58</v>
      </c>
      <c r="L279" s="15">
        <v>13940.67</v>
      </c>
      <c r="M279" s="90">
        <f t="shared" si="98"/>
        <v>11886.910000000002</v>
      </c>
      <c r="N279" s="103">
        <f t="shared" si="99"/>
        <v>0.8526785297980658</v>
      </c>
      <c r="O279" s="104"/>
      <c r="P279" s="15">
        <v>13249.92</v>
      </c>
      <c r="Q279" s="15">
        <v>6950.85</v>
      </c>
      <c r="R279" s="90">
        <f t="shared" si="100"/>
        <v>6299.07</v>
      </c>
      <c r="S279" s="103">
        <f t="shared" si="101"/>
        <v>0.9062301732881589</v>
      </c>
      <c r="T279" s="104"/>
      <c r="U279" s="15">
        <v>42617.090000000004</v>
      </c>
      <c r="V279" s="15">
        <v>20266.239999999998</v>
      </c>
      <c r="W279" s="90">
        <f t="shared" si="102"/>
        <v>22350.850000000006</v>
      </c>
      <c r="X279" s="103">
        <f t="shared" si="103"/>
        <v>1.1028612115518226</v>
      </c>
    </row>
    <row r="280" spans="1:24" s="14" customFormat="1" ht="12.75" hidden="1" outlineLevel="2">
      <c r="A280" s="14" t="s">
        <v>995</v>
      </c>
      <c r="B280" s="14" t="s">
        <v>996</v>
      </c>
      <c r="C280" s="54" t="s">
        <v>1564</v>
      </c>
      <c r="D280" s="15"/>
      <c r="E280" s="15"/>
      <c r="F280" s="15">
        <v>24499.72</v>
      </c>
      <c r="G280" s="15">
        <v>19211.96</v>
      </c>
      <c r="H280" s="90">
        <f t="shared" si="96"/>
        <v>5287.760000000002</v>
      </c>
      <c r="I280" s="103">
        <f t="shared" si="97"/>
        <v>0.2752327196184045</v>
      </c>
      <c r="J280" s="104"/>
      <c r="K280" s="15">
        <v>224710.11000000002</v>
      </c>
      <c r="L280" s="15">
        <v>157452.24</v>
      </c>
      <c r="M280" s="90">
        <f t="shared" si="98"/>
        <v>67257.87000000002</v>
      </c>
      <c r="N280" s="103">
        <f t="shared" si="99"/>
        <v>0.42716362752286047</v>
      </c>
      <c r="O280" s="104"/>
      <c r="P280" s="15">
        <v>92851.5</v>
      </c>
      <c r="Q280" s="15">
        <v>47450.68</v>
      </c>
      <c r="R280" s="90">
        <f t="shared" si="100"/>
        <v>45400.82</v>
      </c>
      <c r="S280" s="103">
        <f t="shared" si="101"/>
        <v>0.9568001975946393</v>
      </c>
      <c r="T280" s="104"/>
      <c r="U280" s="15">
        <v>326539.86</v>
      </c>
      <c r="V280" s="15">
        <v>227120.41999999998</v>
      </c>
      <c r="W280" s="90">
        <f t="shared" si="102"/>
        <v>99419.44</v>
      </c>
      <c r="X280" s="103">
        <f t="shared" si="103"/>
        <v>0.43773888759099694</v>
      </c>
    </row>
    <row r="281" spans="1:24" s="14" customFormat="1" ht="12.75" hidden="1" outlineLevel="2">
      <c r="A281" s="14" t="s">
        <v>997</v>
      </c>
      <c r="B281" s="14" t="s">
        <v>998</v>
      </c>
      <c r="C281" s="54" t="s">
        <v>1565</v>
      </c>
      <c r="D281" s="15"/>
      <c r="E281" s="15"/>
      <c r="F281" s="15">
        <v>33.32</v>
      </c>
      <c r="G281" s="15">
        <v>192.36</v>
      </c>
      <c r="H281" s="90">
        <f t="shared" si="96"/>
        <v>-159.04000000000002</v>
      </c>
      <c r="I281" s="103">
        <f t="shared" si="97"/>
        <v>-0.8267831149927221</v>
      </c>
      <c r="J281" s="104"/>
      <c r="K281" s="15">
        <v>1599.22</v>
      </c>
      <c r="L281" s="15">
        <v>2213.23</v>
      </c>
      <c r="M281" s="90">
        <f t="shared" si="98"/>
        <v>-614.01</v>
      </c>
      <c r="N281" s="103">
        <f t="shared" si="99"/>
        <v>-0.27742710879574195</v>
      </c>
      <c r="O281" s="104"/>
      <c r="P281" s="15">
        <v>606.88</v>
      </c>
      <c r="Q281" s="15">
        <v>847.76</v>
      </c>
      <c r="R281" s="90">
        <f t="shared" si="100"/>
        <v>-240.88</v>
      </c>
      <c r="S281" s="103">
        <f t="shared" si="101"/>
        <v>-0.28413701991129564</v>
      </c>
      <c r="T281" s="104"/>
      <c r="U281" s="15">
        <v>1862.1100000000001</v>
      </c>
      <c r="V281" s="15">
        <v>3704.3</v>
      </c>
      <c r="W281" s="90">
        <f t="shared" si="102"/>
        <v>-1842.19</v>
      </c>
      <c r="X281" s="103">
        <f t="shared" si="103"/>
        <v>-0.4973112328915045</v>
      </c>
    </row>
    <row r="282" spans="1:24" s="14" customFormat="1" ht="12.75" hidden="1" outlineLevel="2">
      <c r="A282" s="14" t="s">
        <v>999</v>
      </c>
      <c r="B282" s="14" t="s">
        <v>1000</v>
      </c>
      <c r="C282" s="54" t="s">
        <v>1566</v>
      </c>
      <c r="D282" s="15"/>
      <c r="E282" s="15"/>
      <c r="F282" s="15">
        <v>44397.39</v>
      </c>
      <c r="G282" s="15">
        <v>44192.56</v>
      </c>
      <c r="H282" s="90">
        <f t="shared" si="96"/>
        <v>204.83000000000175</v>
      </c>
      <c r="I282" s="103">
        <f t="shared" si="97"/>
        <v>0.004634943076391179</v>
      </c>
      <c r="J282" s="104"/>
      <c r="K282" s="15">
        <v>339358.01</v>
      </c>
      <c r="L282" s="15">
        <v>298195.97000000003</v>
      </c>
      <c r="M282" s="90">
        <f t="shared" si="98"/>
        <v>41162.03999999998</v>
      </c>
      <c r="N282" s="103">
        <f t="shared" si="99"/>
        <v>0.13803687554865338</v>
      </c>
      <c r="O282" s="104"/>
      <c r="P282" s="15">
        <v>125879.44</v>
      </c>
      <c r="Q282" s="15">
        <v>114739.34</v>
      </c>
      <c r="R282" s="90">
        <f t="shared" si="100"/>
        <v>11140.100000000006</v>
      </c>
      <c r="S282" s="103">
        <f t="shared" si="101"/>
        <v>0.09709050095634161</v>
      </c>
      <c r="T282" s="104"/>
      <c r="U282" s="15">
        <v>524121.26</v>
      </c>
      <c r="V282" s="15">
        <v>446688.46</v>
      </c>
      <c r="W282" s="90">
        <f t="shared" si="102"/>
        <v>77432.79999999999</v>
      </c>
      <c r="X282" s="103">
        <f t="shared" si="103"/>
        <v>0.17334855706816332</v>
      </c>
    </row>
    <row r="283" spans="1:24" s="14" customFormat="1" ht="12.75" hidden="1" outlineLevel="2">
      <c r="A283" s="14" t="s">
        <v>1001</v>
      </c>
      <c r="B283" s="14" t="s">
        <v>1002</v>
      </c>
      <c r="C283" s="54" t="s">
        <v>1567</v>
      </c>
      <c r="D283" s="15"/>
      <c r="E283" s="15"/>
      <c r="F283" s="15">
        <v>0</v>
      </c>
      <c r="G283" s="15">
        <v>0</v>
      </c>
      <c r="H283" s="90">
        <f t="shared" si="96"/>
        <v>0</v>
      </c>
      <c r="I283" s="103">
        <f t="shared" si="97"/>
        <v>0</v>
      </c>
      <c r="J283" s="104"/>
      <c r="K283" s="15">
        <v>0</v>
      </c>
      <c r="L283" s="15">
        <v>0</v>
      </c>
      <c r="M283" s="90">
        <f t="shared" si="98"/>
        <v>0</v>
      </c>
      <c r="N283" s="103">
        <f t="shared" si="99"/>
        <v>0</v>
      </c>
      <c r="O283" s="104"/>
      <c r="P283" s="15">
        <v>0</v>
      </c>
      <c r="Q283" s="15">
        <v>-1.17</v>
      </c>
      <c r="R283" s="90">
        <f t="shared" si="100"/>
        <v>1.17</v>
      </c>
      <c r="S283" s="103" t="str">
        <f t="shared" si="101"/>
        <v>N.M.</v>
      </c>
      <c r="T283" s="104"/>
      <c r="U283" s="15">
        <v>0</v>
      </c>
      <c r="V283" s="15">
        <v>0</v>
      </c>
      <c r="W283" s="90">
        <f t="shared" si="102"/>
        <v>0</v>
      </c>
      <c r="X283" s="103">
        <f t="shared" si="103"/>
        <v>0</v>
      </c>
    </row>
    <row r="284" spans="1:24" s="14" customFormat="1" ht="12.75" hidden="1" outlineLevel="2">
      <c r="A284" s="14" t="s">
        <v>1003</v>
      </c>
      <c r="B284" s="14" t="s">
        <v>1004</v>
      </c>
      <c r="C284" s="54" t="s">
        <v>1568</v>
      </c>
      <c r="D284" s="15"/>
      <c r="E284" s="15"/>
      <c r="F284" s="15">
        <v>173719.44</v>
      </c>
      <c r="G284" s="15">
        <v>121552.82</v>
      </c>
      <c r="H284" s="90">
        <f t="shared" si="96"/>
        <v>52166.619999999995</v>
      </c>
      <c r="I284" s="103">
        <f t="shared" si="97"/>
        <v>0.42916832369664476</v>
      </c>
      <c r="J284" s="104"/>
      <c r="K284" s="15">
        <v>1894592.7000000002</v>
      </c>
      <c r="L284" s="15">
        <v>996780.35</v>
      </c>
      <c r="M284" s="90">
        <f t="shared" si="98"/>
        <v>897812.3500000002</v>
      </c>
      <c r="N284" s="103">
        <f t="shared" si="99"/>
        <v>0.9007123284482887</v>
      </c>
      <c r="O284" s="104"/>
      <c r="P284" s="15">
        <v>516611.35000000003</v>
      </c>
      <c r="Q284" s="15">
        <v>351995.3</v>
      </c>
      <c r="R284" s="90">
        <f t="shared" si="100"/>
        <v>164616.05000000005</v>
      </c>
      <c r="S284" s="103">
        <f t="shared" si="101"/>
        <v>0.46766547735154435</v>
      </c>
      <c r="T284" s="104"/>
      <c r="U284" s="15">
        <v>2718699.0500000003</v>
      </c>
      <c r="V284" s="15">
        <v>1230588.93</v>
      </c>
      <c r="W284" s="90">
        <f t="shared" si="102"/>
        <v>1488110.1200000003</v>
      </c>
      <c r="X284" s="103">
        <f t="shared" si="103"/>
        <v>1.209266623258183</v>
      </c>
    </row>
    <row r="285" spans="1:24" s="14" customFormat="1" ht="12.75" hidden="1" outlineLevel="2">
      <c r="A285" s="14" t="s">
        <v>1005</v>
      </c>
      <c r="B285" s="14" t="s">
        <v>1006</v>
      </c>
      <c r="C285" s="54" t="s">
        <v>1569</v>
      </c>
      <c r="D285" s="15"/>
      <c r="E285" s="15"/>
      <c r="F285" s="15">
        <v>855.1</v>
      </c>
      <c r="G285" s="15">
        <v>16859.29</v>
      </c>
      <c r="H285" s="90">
        <f t="shared" si="96"/>
        <v>-16004.19</v>
      </c>
      <c r="I285" s="103">
        <f t="shared" si="97"/>
        <v>-0.9492801891420101</v>
      </c>
      <c r="J285" s="104"/>
      <c r="K285" s="15">
        <v>35938.340000000004</v>
      </c>
      <c r="L285" s="15">
        <v>172683.56</v>
      </c>
      <c r="M285" s="90">
        <f t="shared" si="98"/>
        <v>-136745.22</v>
      </c>
      <c r="N285" s="103">
        <f t="shared" si="99"/>
        <v>-0.7918832574450052</v>
      </c>
      <c r="O285" s="104"/>
      <c r="P285" s="15">
        <v>2337.09</v>
      </c>
      <c r="Q285" s="15">
        <v>63459.340000000004</v>
      </c>
      <c r="R285" s="90">
        <f t="shared" si="100"/>
        <v>-61122.25</v>
      </c>
      <c r="S285" s="103">
        <f t="shared" si="101"/>
        <v>-0.9631718514563813</v>
      </c>
      <c r="T285" s="104"/>
      <c r="U285" s="15">
        <v>58971.12</v>
      </c>
      <c r="V285" s="15">
        <v>223688.82</v>
      </c>
      <c r="W285" s="90">
        <f t="shared" si="102"/>
        <v>-164717.7</v>
      </c>
      <c r="X285" s="103">
        <f t="shared" si="103"/>
        <v>-0.7363698373481518</v>
      </c>
    </row>
    <row r="286" spans="1:24" s="14" customFormat="1" ht="12.75" hidden="1" outlineLevel="2">
      <c r="A286" s="14" t="s">
        <v>1007</v>
      </c>
      <c r="B286" s="14" t="s">
        <v>1008</v>
      </c>
      <c r="C286" s="54" t="s">
        <v>1570</v>
      </c>
      <c r="D286" s="15"/>
      <c r="E286" s="15"/>
      <c r="F286" s="15">
        <v>3262.83</v>
      </c>
      <c r="G286" s="15">
        <v>4823.55</v>
      </c>
      <c r="H286" s="90">
        <f t="shared" si="96"/>
        <v>-1560.7200000000003</v>
      </c>
      <c r="I286" s="103">
        <f t="shared" si="97"/>
        <v>-0.32356252137948194</v>
      </c>
      <c r="J286" s="104"/>
      <c r="K286" s="15">
        <v>15846.09</v>
      </c>
      <c r="L286" s="15">
        <v>18325.06</v>
      </c>
      <c r="M286" s="90">
        <f t="shared" si="98"/>
        <v>-2478.970000000001</v>
      </c>
      <c r="N286" s="103">
        <f t="shared" si="99"/>
        <v>-0.13527759254267113</v>
      </c>
      <c r="O286" s="104"/>
      <c r="P286" s="15">
        <v>7114.66</v>
      </c>
      <c r="Q286" s="15">
        <v>10383.09</v>
      </c>
      <c r="R286" s="90">
        <f t="shared" si="100"/>
        <v>-3268.4300000000003</v>
      </c>
      <c r="S286" s="103">
        <f t="shared" si="101"/>
        <v>-0.31478394196717935</v>
      </c>
      <c r="T286" s="104"/>
      <c r="U286" s="15">
        <v>30091.989999999998</v>
      </c>
      <c r="V286" s="15">
        <v>28738.18</v>
      </c>
      <c r="W286" s="90">
        <f t="shared" si="102"/>
        <v>1353.8099999999977</v>
      </c>
      <c r="X286" s="103">
        <f t="shared" si="103"/>
        <v>0.04710841117983107</v>
      </c>
    </row>
    <row r="287" spans="1:24" s="14" customFormat="1" ht="12.75" hidden="1" outlineLevel="2">
      <c r="A287" s="14" t="s">
        <v>1009</v>
      </c>
      <c r="B287" s="14" t="s">
        <v>1010</v>
      </c>
      <c r="C287" s="54" t="s">
        <v>0</v>
      </c>
      <c r="D287" s="15"/>
      <c r="E287" s="15"/>
      <c r="F287" s="15">
        <v>0</v>
      </c>
      <c r="G287" s="15">
        <v>0</v>
      </c>
      <c r="H287" s="90">
        <f t="shared" si="96"/>
        <v>0</v>
      </c>
      <c r="I287" s="103">
        <f t="shared" si="97"/>
        <v>0</v>
      </c>
      <c r="J287" s="104"/>
      <c r="K287" s="15">
        <v>4.04</v>
      </c>
      <c r="L287" s="15">
        <v>0</v>
      </c>
      <c r="M287" s="90">
        <f t="shared" si="98"/>
        <v>4.04</v>
      </c>
      <c r="N287" s="103" t="str">
        <f t="shared" si="99"/>
        <v>N.M.</v>
      </c>
      <c r="O287" s="104"/>
      <c r="P287" s="15">
        <v>0</v>
      </c>
      <c r="Q287" s="15">
        <v>0</v>
      </c>
      <c r="R287" s="90">
        <f t="shared" si="100"/>
        <v>0</v>
      </c>
      <c r="S287" s="103">
        <f t="shared" si="101"/>
        <v>0</v>
      </c>
      <c r="T287" s="104"/>
      <c r="U287" s="15">
        <v>61.85</v>
      </c>
      <c r="V287" s="15">
        <v>0</v>
      </c>
      <c r="W287" s="90">
        <f t="shared" si="102"/>
        <v>61.85</v>
      </c>
      <c r="X287" s="103" t="str">
        <f t="shared" si="103"/>
        <v>N.M.</v>
      </c>
    </row>
    <row r="288" spans="1:24" s="14" customFormat="1" ht="12.75" hidden="1" outlineLevel="2">
      <c r="A288" s="14" t="s">
        <v>1011</v>
      </c>
      <c r="B288" s="14" t="s">
        <v>1012</v>
      </c>
      <c r="C288" s="54" t="s">
        <v>1</v>
      </c>
      <c r="D288" s="15"/>
      <c r="E288" s="15"/>
      <c r="F288" s="15">
        <v>0</v>
      </c>
      <c r="G288" s="15">
        <v>0</v>
      </c>
      <c r="H288" s="90">
        <f t="shared" si="96"/>
        <v>0</v>
      </c>
      <c r="I288" s="103">
        <f t="shared" si="97"/>
        <v>0</v>
      </c>
      <c r="J288" s="104"/>
      <c r="K288" s="15">
        <v>3.41</v>
      </c>
      <c r="L288" s="15">
        <v>2.91</v>
      </c>
      <c r="M288" s="90">
        <f t="shared" si="98"/>
        <v>0.5</v>
      </c>
      <c r="N288" s="103">
        <f t="shared" si="99"/>
        <v>0.1718213058419244</v>
      </c>
      <c r="O288" s="104"/>
      <c r="P288" s="15">
        <v>0</v>
      </c>
      <c r="Q288" s="15">
        <v>0</v>
      </c>
      <c r="R288" s="90">
        <f t="shared" si="100"/>
        <v>0</v>
      </c>
      <c r="S288" s="103">
        <f t="shared" si="101"/>
        <v>0</v>
      </c>
      <c r="T288" s="104"/>
      <c r="U288" s="15">
        <v>12.06</v>
      </c>
      <c r="V288" s="15">
        <v>2.91</v>
      </c>
      <c r="W288" s="90">
        <f t="shared" si="102"/>
        <v>9.15</v>
      </c>
      <c r="X288" s="103">
        <f t="shared" si="103"/>
        <v>3.1443298969072164</v>
      </c>
    </row>
    <row r="289" spans="1:24" s="14" customFormat="1" ht="12.75" hidden="1" outlineLevel="2">
      <c r="A289" s="14" t="s">
        <v>1013</v>
      </c>
      <c r="B289" s="14" t="s">
        <v>1014</v>
      </c>
      <c r="C289" s="54" t="s">
        <v>2</v>
      </c>
      <c r="D289" s="15"/>
      <c r="E289" s="15"/>
      <c r="F289" s="15">
        <v>486919.68</v>
      </c>
      <c r="G289" s="15">
        <v>613678.8</v>
      </c>
      <c r="H289" s="90">
        <f t="shared" si="96"/>
        <v>-126759.12000000005</v>
      </c>
      <c r="I289" s="103">
        <f t="shared" si="97"/>
        <v>-0.2065561332736279</v>
      </c>
      <c r="J289" s="104"/>
      <c r="K289" s="15">
        <v>3774045.5300000003</v>
      </c>
      <c r="L289" s="15">
        <v>5461314.315</v>
      </c>
      <c r="M289" s="90">
        <f t="shared" si="98"/>
        <v>-1687268.7850000001</v>
      </c>
      <c r="N289" s="103">
        <f t="shared" si="99"/>
        <v>-0.308949217657325</v>
      </c>
      <c r="O289" s="104"/>
      <c r="P289" s="15">
        <v>1445903.96</v>
      </c>
      <c r="Q289" s="15">
        <v>2663260.5</v>
      </c>
      <c r="R289" s="90">
        <f t="shared" si="100"/>
        <v>-1217356.54</v>
      </c>
      <c r="S289" s="103">
        <f t="shared" si="101"/>
        <v>-0.4570925525310048</v>
      </c>
      <c r="T289" s="104"/>
      <c r="U289" s="15">
        <v>5828173.186000001</v>
      </c>
      <c r="V289" s="15">
        <v>7810971.755000001</v>
      </c>
      <c r="W289" s="90">
        <f t="shared" si="102"/>
        <v>-1982798.5690000001</v>
      </c>
      <c r="X289" s="103">
        <f t="shared" si="103"/>
        <v>-0.2538478733751355</v>
      </c>
    </row>
    <row r="290" spans="1:24" s="14" customFormat="1" ht="12.75" hidden="1" outlineLevel="2">
      <c r="A290" s="14" t="s">
        <v>1015</v>
      </c>
      <c r="B290" s="14" t="s">
        <v>1016</v>
      </c>
      <c r="C290" s="54" t="s">
        <v>3</v>
      </c>
      <c r="D290" s="15"/>
      <c r="E290" s="15"/>
      <c r="F290" s="15">
        <v>0</v>
      </c>
      <c r="G290" s="15">
        <v>31.92</v>
      </c>
      <c r="H290" s="90">
        <f t="shared" si="96"/>
        <v>-31.92</v>
      </c>
      <c r="I290" s="103" t="str">
        <f t="shared" si="97"/>
        <v>N.M.</v>
      </c>
      <c r="J290" s="104"/>
      <c r="K290" s="15">
        <v>-46.34</v>
      </c>
      <c r="L290" s="15">
        <v>112.68</v>
      </c>
      <c r="M290" s="90">
        <f t="shared" si="98"/>
        <v>-159.02</v>
      </c>
      <c r="N290" s="103">
        <f t="shared" si="99"/>
        <v>-1.411253106141285</v>
      </c>
      <c r="O290" s="104"/>
      <c r="P290" s="15">
        <v>0</v>
      </c>
      <c r="Q290" s="15">
        <v>-25.87</v>
      </c>
      <c r="R290" s="90">
        <f t="shared" si="100"/>
        <v>25.87</v>
      </c>
      <c r="S290" s="103" t="str">
        <f t="shared" si="101"/>
        <v>N.M.</v>
      </c>
      <c r="T290" s="104"/>
      <c r="U290" s="15">
        <v>-112.68</v>
      </c>
      <c r="V290" s="15">
        <v>112.68</v>
      </c>
      <c r="W290" s="90">
        <f t="shared" si="102"/>
        <v>-225.36</v>
      </c>
      <c r="X290" s="103">
        <f t="shared" si="103"/>
        <v>-2</v>
      </c>
    </row>
    <row r="291" spans="1:24" s="14" customFormat="1" ht="12.75" hidden="1" outlineLevel="2">
      <c r="A291" s="14" t="s">
        <v>1017</v>
      </c>
      <c r="B291" s="14" t="s">
        <v>1018</v>
      </c>
      <c r="C291" s="54" t="s">
        <v>4</v>
      </c>
      <c r="D291" s="15"/>
      <c r="E291" s="15"/>
      <c r="F291" s="15">
        <v>21021.12</v>
      </c>
      <c r="G291" s="15">
        <v>70762.64</v>
      </c>
      <c r="H291" s="90">
        <f t="shared" si="96"/>
        <v>-49741.520000000004</v>
      </c>
      <c r="I291" s="103">
        <f t="shared" si="97"/>
        <v>-0.702934768968484</v>
      </c>
      <c r="J291" s="104"/>
      <c r="K291" s="15">
        <v>562280.0700000001</v>
      </c>
      <c r="L291" s="15">
        <v>737950.905</v>
      </c>
      <c r="M291" s="90">
        <f t="shared" si="98"/>
        <v>-175670.83499999996</v>
      </c>
      <c r="N291" s="103">
        <f t="shared" si="99"/>
        <v>-0.23805219806594038</v>
      </c>
      <c r="O291" s="104"/>
      <c r="P291" s="15">
        <v>124014.64</v>
      </c>
      <c r="Q291" s="15">
        <v>185880.56</v>
      </c>
      <c r="R291" s="90">
        <f t="shared" si="100"/>
        <v>-61865.92</v>
      </c>
      <c r="S291" s="103">
        <f t="shared" si="101"/>
        <v>-0.3328261976400329</v>
      </c>
      <c r="T291" s="104"/>
      <c r="U291" s="15">
        <v>566184.8400000001</v>
      </c>
      <c r="V291" s="15">
        <v>712417.905</v>
      </c>
      <c r="W291" s="90">
        <f t="shared" si="102"/>
        <v>-146233.06499999994</v>
      </c>
      <c r="X291" s="103">
        <f t="shared" si="103"/>
        <v>-0.20526304009723048</v>
      </c>
    </row>
    <row r="292" spans="1:24" s="14" customFormat="1" ht="12.75" hidden="1" outlineLevel="2">
      <c r="A292" s="14" t="s">
        <v>1019</v>
      </c>
      <c r="B292" s="14" t="s">
        <v>1020</v>
      </c>
      <c r="C292" s="54" t="s">
        <v>5</v>
      </c>
      <c r="D292" s="15"/>
      <c r="E292" s="15"/>
      <c r="F292" s="15">
        <v>0</v>
      </c>
      <c r="G292" s="15">
        <v>0</v>
      </c>
      <c r="H292" s="90">
        <f t="shared" si="96"/>
        <v>0</v>
      </c>
      <c r="I292" s="103">
        <f t="shared" si="97"/>
        <v>0</v>
      </c>
      <c r="J292" s="104"/>
      <c r="K292" s="15">
        <v>-2.32</v>
      </c>
      <c r="L292" s="15">
        <v>34.39</v>
      </c>
      <c r="M292" s="90">
        <f t="shared" si="98"/>
        <v>-36.71</v>
      </c>
      <c r="N292" s="103">
        <f t="shared" si="99"/>
        <v>-1.0674614713579529</v>
      </c>
      <c r="O292" s="104"/>
      <c r="P292" s="15">
        <v>0</v>
      </c>
      <c r="Q292" s="15">
        <v>0</v>
      </c>
      <c r="R292" s="90">
        <f t="shared" si="100"/>
        <v>0</v>
      </c>
      <c r="S292" s="103">
        <f t="shared" si="101"/>
        <v>0</v>
      </c>
      <c r="T292" s="104"/>
      <c r="U292" s="15">
        <v>6.640000000000001</v>
      </c>
      <c r="V292" s="15">
        <v>34.39</v>
      </c>
      <c r="W292" s="90">
        <f t="shared" si="102"/>
        <v>-27.75</v>
      </c>
      <c r="X292" s="103">
        <f t="shared" si="103"/>
        <v>-0.8069206164582727</v>
      </c>
    </row>
    <row r="293" spans="1:24" s="14" customFormat="1" ht="12.75" hidden="1" outlineLevel="2">
      <c r="A293" s="14" t="s">
        <v>1021</v>
      </c>
      <c r="B293" s="14" t="s">
        <v>1022</v>
      </c>
      <c r="C293" s="54" t="s">
        <v>6</v>
      </c>
      <c r="D293" s="15"/>
      <c r="E293" s="15"/>
      <c r="F293" s="15">
        <v>0</v>
      </c>
      <c r="G293" s="15">
        <v>0</v>
      </c>
      <c r="H293" s="90">
        <f t="shared" si="96"/>
        <v>0</v>
      </c>
      <c r="I293" s="103">
        <f t="shared" si="97"/>
        <v>0</v>
      </c>
      <c r="J293" s="104"/>
      <c r="K293" s="15">
        <v>0</v>
      </c>
      <c r="L293" s="15">
        <v>647.6</v>
      </c>
      <c r="M293" s="90">
        <f t="shared" si="98"/>
        <v>-647.6</v>
      </c>
      <c r="N293" s="103" t="str">
        <f t="shared" si="99"/>
        <v>N.M.</v>
      </c>
      <c r="O293" s="104"/>
      <c r="P293" s="15">
        <v>0</v>
      </c>
      <c r="Q293" s="15">
        <v>647.6</v>
      </c>
      <c r="R293" s="90">
        <f t="shared" si="100"/>
        <v>-647.6</v>
      </c>
      <c r="S293" s="103" t="str">
        <f t="shared" si="101"/>
        <v>N.M.</v>
      </c>
      <c r="T293" s="104"/>
      <c r="U293" s="15">
        <v>0</v>
      </c>
      <c r="V293" s="15">
        <v>647.6</v>
      </c>
      <c r="W293" s="90">
        <f t="shared" si="102"/>
        <v>-647.6</v>
      </c>
      <c r="X293" s="103" t="str">
        <f t="shared" si="103"/>
        <v>N.M.</v>
      </c>
    </row>
    <row r="294" spans="1:24" s="14" customFormat="1" ht="12.75" hidden="1" outlineLevel="2">
      <c r="A294" s="14" t="s">
        <v>1023</v>
      </c>
      <c r="B294" s="14" t="s">
        <v>1024</v>
      </c>
      <c r="C294" s="54" t="s">
        <v>7</v>
      </c>
      <c r="D294" s="15"/>
      <c r="E294" s="15"/>
      <c r="F294" s="15">
        <v>0</v>
      </c>
      <c r="G294" s="15">
        <v>0</v>
      </c>
      <c r="H294" s="90">
        <f t="shared" si="96"/>
        <v>0</v>
      </c>
      <c r="I294" s="103">
        <f t="shared" si="97"/>
        <v>0</v>
      </c>
      <c r="J294" s="104"/>
      <c r="K294" s="15">
        <v>0</v>
      </c>
      <c r="L294" s="15">
        <v>6.890000000000001</v>
      </c>
      <c r="M294" s="90">
        <f t="shared" si="98"/>
        <v>-6.890000000000001</v>
      </c>
      <c r="N294" s="103" t="str">
        <f t="shared" si="99"/>
        <v>N.M.</v>
      </c>
      <c r="O294" s="104"/>
      <c r="P294" s="15">
        <v>0</v>
      </c>
      <c r="Q294" s="15">
        <v>0</v>
      </c>
      <c r="R294" s="90">
        <f t="shared" si="100"/>
        <v>0</v>
      </c>
      <c r="S294" s="103">
        <f t="shared" si="101"/>
        <v>0</v>
      </c>
      <c r="T294" s="104"/>
      <c r="U294" s="15">
        <v>0</v>
      </c>
      <c r="V294" s="15">
        <v>11.780000000000001</v>
      </c>
      <c r="W294" s="90">
        <f t="shared" si="102"/>
        <v>-11.780000000000001</v>
      </c>
      <c r="X294" s="103" t="str">
        <f t="shared" si="103"/>
        <v>N.M.</v>
      </c>
    </row>
    <row r="295" spans="1:24" s="14" customFormat="1" ht="12.75" hidden="1" outlineLevel="2">
      <c r="A295" s="14" t="s">
        <v>1025</v>
      </c>
      <c r="B295" s="14" t="s">
        <v>1026</v>
      </c>
      <c r="C295" s="54" t="s">
        <v>8</v>
      </c>
      <c r="D295" s="15"/>
      <c r="E295" s="15"/>
      <c r="F295" s="15">
        <v>-64.34</v>
      </c>
      <c r="G295" s="15">
        <v>0</v>
      </c>
      <c r="H295" s="90">
        <f aca="true" t="shared" si="104" ref="H295:H326">+F295-G295</f>
        <v>-64.34</v>
      </c>
      <c r="I295" s="103" t="str">
        <f aca="true" t="shared" si="105" ref="I295:I326">IF(G295&lt;0,IF(H295=0,0,IF(OR(G295=0,F295=0),"N.M.",IF(ABS(H295/G295)&gt;=10,"N.M.",H295/(-G295)))),IF(H295=0,0,IF(OR(G295=0,F295=0),"N.M.",IF(ABS(H295/G295)&gt;=10,"N.M.",H295/G295))))</f>
        <v>N.M.</v>
      </c>
      <c r="J295" s="104"/>
      <c r="K295" s="15">
        <v>-18487.88</v>
      </c>
      <c r="L295" s="15">
        <v>0</v>
      </c>
      <c r="M295" s="90">
        <f aca="true" t="shared" si="106" ref="M295:M326">+K295-L295</f>
        <v>-18487.88</v>
      </c>
      <c r="N295" s="103" t="str">
        <f aca="true" t="shared" si="107" ref="N295:N326">IF(L295&lt;0,IF(M295=0,0,IF(OR(L295=0,K295=0),"N.M.",IF(ABS(M295/L295)&gt;=10,"N.M.",M295/(-L295)))),IF(M295=0,0,IF(OR(L295=0,K295=0),"N.M.",IF(ABS(M295/L295)&gt;=10,"N.M.",M295/L295))))</f>
        <v>N.M.</v>
      </c>
      <c r="O295" s="104"/>
      <c r="P295" s="15">
        <v>-64.34</v>
      </c>
      <c r="Q295" s="15">
        <v>0</v>
      </c>
      <c r="R295" s="90">
        <f aca="true" t="shared" si="108" ref="R295:R326">+P295-Q295</f>
        <v>-64.34</v>
      </c>
      <c r="S295" s="103" t="str">
        <f aca="true" t="shared" si="109" ref="S295:S326">IF(Q295&lt;0,IF(R295=0,0,IF(OR(Q295=0,P295=0),"N.M.",IF(ABS(R295/Q295)&gt;=10,"N.M.",R295/(-Q295)))),IF(R295=0,0,IF(OR(Q295=0,P295=0),"N.M.",IF(ABS(R295/Q295)&gt;=10,"N.M.",R295/Q295))))</f>
        <v>N.M.</v>
      </c>
      <c r="T295" s="104"/>
      <c r="U295" s="15">
        <v>-18645.06</v>
      </c>
      <c r="V295" s="15">
        <v>0</v>
      </c>
      <c r="W295" s="90">
        <f aca="true" t="shared" si="110" ref="W295:W326">+U295-V295</f>
        <v>-18645.06</v>
      </c>
      <c r="X295" s="103" t="str">
        <f aca="true" t="shared" si="111" ref="X295:X326">IF(V295&lt;0,IF(W295=0,0,IF(OR(V295=0,U295=0),"N.M.",IF(ABS(W295/V295)&gt;=10,"N.M.",W295/(-V295)))),IF(W295=0,0,IF(OR(V295=0,U295=0),"N.M.",IF(ABS(W295/V295)&gt;=10,"N.M.",W295/V295))))</f>
        <v>N.M.</v>
      </c>
    </row>
    <row r="296" spans="1:24" s="14" customFormat="1" ht="12.75" hidden="1" outlineLevel="2">
      <c r="A296" s="14" t="s">
        <v>1027</v>
      </c>
      <c r="B296" s="14" t="s">
        <v>1028</v>
      </c>
      <c r="C296" s="54" t="s">
        <v>9</v>
      </c>
      <c r="D296" s="15"/>
      <c r="E296" s="15"/>
      <c r="F296" s="15">
        <v>-21029</v>
      </c>
      <c r="G296" s="15">
        <v>-50664.61</v>
      </c>
      <c r="H296" s="90">
        <f t="shared" si="104"/>
        <v>29635.61</v>
      </c>
      <c r="I296" s="103">
        <f t="shared" si="105"/>
        <v>0.5849370990914565</v>
      </c>
      <c r="J296" s="104"/>
      <c r="K296" s="15">
        <v>-188206</v>
      </c>
      <c r="L296" s="15">
        <v>-251906.05000000002</v>
      </c>
      <c r="M296" s="90">
        <f t="shared" si="106"/>
        <v>63700.05000000002</v>
      </c>
      <c r="N296" s="103">
        <f t="shared" si="107"/>
        <v>0.2528722513810209</v>
      </c>
      <c r="O296" s="104"/>
      <c r="P296" s="15">
        <v>-89599</v>
      </c>
      <c r="Q296" s="15">
        <v>-112415.31</v>
      </c>
      <c r="R296" s="90">
        <f t="shared" si="108"/>
        <v>22816.309999999998</v>
      </c>
      <c r="S296" s="103">
        <f t="shared" si="109"/>
        <v>0.20296443607191936</v>
      </c>
      <c r="T296" s="104"/>
      <c r="U296" s="15">
        <v>-315829.19</v>
      </c>
      <c r="V296" s="15">
        <v>-369941.05000000005</v>
      </c>
      <c r="W296" s="90">
        <f t="shared" si="110"/>
        <v>54111.860000000044</v>
      </c>
      <c r="X296" s="103">
        <f t="shared" si="111"/>
        <v>0.1462715748901076</v>
      </c>
    </row>
    <row r="297" spans="1:24" s="14" customFormat="1" ht="12.75" hidden="1" outlineLevel="2">
      <c r="A297" s="14" t="s">
        <v>1029</v>
      </c>
      <c r="B297" s="14" t="s">
        <v>1030</v>
      </c>
      <c r="C297" s="54" t="s">
        <v>10</v>
      </c>
      <c r="D297" s="15"/>
      <c r="E297" s="15"/>
      <c r="F297" s="15">
        <v>-716.04</v>
      </c>
      <c r="G297" s="15">
        <v>-869.57</v>
      </c>
      <c r="H297" s="90">
        <f t="shared" si="104"/>
        <v>153.5300000000001</v>
      </c>
      <c r="I297" s="103">
        <f t="shared" si="105"/>
        <v>0.17655852892809099</v>
      </c>
      <c r="J297" s="104"/>
      <c r="K297" s="15">
        <v>-2103.05</v>
      </c>
      <c r="L297" s="15">
        <v>-4290.77</v>
      </c>
      <c r="M297" s="90">
        <f t="shared" si="106"/>
        <v>2187.7200000000003</v>
      </c>
      <c r="N297" s="103">
        <f t="shared" si="107"/>
        <v>0.5098665274531144</v>
      </c>
      <c r="O297" s="104"/>
      <c r="P297" s="15">
        <v>-851.19</v>
      </c>
      <c r="Q297" s="15">
        <v>-1377.8600000000001</v>
      </c>
      <c r="R297" s="90">
        <f t="shared" si="108"/>
        <v>526.6700000000001</v>
      </c>
      <c r="S297" s="103">
        <f t="shared" si="109"/>
        <v>0.3822376729130681</v>
      </c>
      <c r="T297" s="104"/>
      <c r="U297" s="15">
        <v>-4282.56</v>
      </c>
      <c r="V297" s="15">
        <v>-6041.83</v>
      </c>
      <c r="W297" s="90">
        <f t="shared" si="110"/>
        <v>1759.2699999999995</v>
      </c>
      <c r="X297" s="103">
        <f t="shared" si="111"/>
        <v>0.2911816452962098</v>
      </c>
    </row>
    <row r="298" spans="1:24" s="14" customFormat="1" ht="12.75" hidden="1" outlineLevel="2">
      <c r="A298" s="14" t="s">
        <v>1031</v>
      </c>
      <c r="B298" s="14" t="s">
        <v>1032</v>
      </c>
      <c r="C298" s="54" t="s">
        <v>11</v>
      </c>
      <c r="D298" s="15"/>
      <c r="E298" s="15"/>
      <c r="F298" s="15">
        <v>-36544.35</v>
      </c>
      <c r="G298" s="15">
        <v>-44532.06</v>
      </c>
      <c r="H298" s="90">
        <f t="shared" si="104"/>
        <v>7987.709999999999</v>
      </c>
      <c r="I298" s="103">
        <f t="shared" si="105"/>
        <v>0.17936987419849879</v>
      </c>
      <c r="J298" s="104"/>
      <c r="K298" s="15">
        <v>-404811.06</v>
      </c>
      <c r="L298" s="15">
        <v>-353197.47000000003</v>
      </c>
      <c r="M298" s="90">
        <f t="shared" si="106"/>
        <v>-51613.58999999997</v>
      </c>
      <c r="N298" s="103">
        <f t="shared" si="107"/>
        <v>-0.14613238877390589</v>
      </c>
      <c r="O298" s="104"/>
      <c r="P298" s="15">
        <v>-132405.77</v>
      </c>
      <c r="Q298" s="15">
        <v>-128044.43000000001</v>
      </c>
      <c r="R298" s="90">
        <f t="shared" si="108"/>
        <v>-4361.339999999982</v>
      </c>
      <c r="S298" s="103">
        <f t="shared" si="109"/>
        <v>-0.034061145806967015</v>
      </c>
      <c r="T298" s="104"/>
      <c r="U298" s="15">
        <v>-574510.95</v>
      </c>
      <c r="V298" s="15">
        <v>-529934.16</v>
      </c>
      <c r="W298" s="90">
        <f t="shared" si="110"/>
        <v>-44576.78999999992</v>
      </c>
      <c r="X298" s="103">
        <f t="shared" si="111"/>
        <v>-0.08411760057136139</v>
      </c>
    </row>
    <row r="299" spans="1:24" s="14" customFormat="1" ht="12.75" hidden="1" outlineLevel="2">
      <c r="A299" s="14" t="s">
        <v>1033</v>
      </c>
      <c r="B299" s="14" t="s">
        <v>1034</v>
      </c>
      <c r="C299" s="54" t="s">
        <v>12</v>
      </c>
      <c r="D299" s="15"/>
      <c r="E299" s="15"/>
      <c r="F299" s="15">
        <v>61925.21</v>
      </c>
      <c r="G299" s="15">
        <v>60458.23</v>
      </c>
      <c r="H299" s="90">
        <f t="shared" si="104"/>
        <v>1466.979999999996</v>
      </c>
      <c r="I299" s="103">
        <f t="shared" si="105"/>
        <v>0.024264355737837442</v>
      </c>
      <c r="J299" s="104"/>
      <c r="K299" s="15">
        <v>607405.817</v>
      </c>
      <c r="L299" s="15">
        <v>545189.12</v>
      </c>
      <c r="M299" s="90">
        <f t="shared" si="106"/>
        <v>62216.697000000044</v>
      </c>
      <c r="N299" s="103">
        <f t="shared" si="107"/>
        <v>0.11411947655888666</v>
      </c>
      <c r="O299" s="104"/>
      <c r="P299" s="15">
        <v>230032.22</v>
      </c>
      <c r="Q299" s="15">
        <v>182021.98</v>
      </c>
      <c r="R299" s="90">
        <f t="shared" si="108"/>
        <v>48010.23999999999</v>
      </c>
      <c r="S299" s="103">
        <f t="shared" si="109"/>
        <v>0.2637606732989059</v>
      </c>
      <c r="T299" s="104"/>
      <c r="U299" s="15">
        <v>885903.957</v>
      </c>
      <c r="V299" s="15">
        <v>846869.31</v>
      </c>
      <c r="W299" s="90">
        <f t="shared" si="110"/>
        <v>39034.647</v>
      </c>
      <c r="X299" s="103">
        <f t="shared" si="111"/>
        <v>0.046092881793059655</v>
      </c>
    </row>
    <row r="300" spans="1:24" s="14" customFormat="1" ht="12.75" hidden="1" outlineLevel="2">
      <c r="A300" s="14" t="s">
        <v>1035</v>
      </c>
      <c r="B300" s="14" t="s">
        <v>1036</v>
      </c>
      <c r="C300" s="54" t="s">
        <v>13</v>
      </c>
      <c r="D300" s="15"/>
      <c r="E300" s="15"/>
      <c r="F300" s="15">
        <v>228502.64</v>
      </c>
      <c r="G300" s="15">
        <v>297696.7</v>
      </c>
      <c r="H300" s="90">
        <f t="shared" si="104"/>
        <v>-69194.06</v>
      </c>
      <c r="I300" s="103">
        <f t="shared" si="105"/>
        <v>-0.2324313974592261</v>
      </c>
      <c r="J300" s="104"/>
      <c r="K300" s="15">
        <v>2436453.21</v>
      </c>
      <c r="L300" s="15">
        <v>3131092.628</v>
      </c>
      <c r="M300" s="90">
        <f t="shared" si="106"/>
        <v>-694639.4180000001</v>
      </c>
      <c r="N300" s="103">
        <f t="shared" si="107"/>
        <v>-0.2218520818541559</v>
      </c>
      <c r="O300" s="104"/>
      <c r="P300" s="15">
        <v>808384.8</v>
      </c>
      <c r="Q300" s="15">
        <v>779943.78</v>
      </c>
      <c r="R300" s="90">
        <f t="shared" si="108"/>
        <v>28441.02000000002</v>
      </c>
      <c r="S300" s="103">
        <f t="shared" si="109"/>
        <v>0.03646547447304473</v>
      </c>
      <c r="T300" s="104"/>
      <c r="U300" s="15">
        <v>3693105.0039999997</v>
      </c>
      <c r="V300" s="15">
        <v>4561303.684</v>
      </c>
      <c r="W300" s="90">
        <f t="shared" si="110"/>
        <v>-868198.6800000006</v>
      </c>
      <c r="X300" s="103">
        <f t="shared" si="111"/>
        <v>-0.1903400299886721</v>
      </c>
    </row>
    <row r="301" spans="1:24" s="14" customFormat="1" ht="12.75" hidden="1" outlineLevel="2">
      <c r="A301" s="14" t="s">
        <v>1037</v>
      </c>
      <c r="B301" s="14" t="s">
        <v>1038</v>
      </c>
      <c r="C301" s="54" t="s">
        <v>14</v>
      </c>
      <c r="D301" s="15"/>
      <c r="E301" s="15"/>
      <c r="F301" s="15">
        <v>0</v>
      </c>
      <c r="G301" s="15">
        <v>0</v>
      </c>
      <c r="H301" s="90">
        <f t="shared" si="104"/>
        <v>0</v>
      </c>
      <c r="I301" s="103">
        <f t="shared" si="105"/>
        <v>0</v>
      </c>
      <c r="J301" s="104"/>
      <c r="K301" s="15">
        <v>0</v>
      </c>
      <c r="L301" s="15">
        <v>0</v>
      </c>
      <c r="M301" s="90">
        <f t="shared" si="106"/>
        <v>0</v>
      </c>
      <c r="N301" s="103">
        <f t="shared" si="107"/>
        <v>0</v>
      </c>
      <c r="O301" s="104"/>
      <c r="P301" s="15">
        <v>19.150000000000002</v>
      </c>
      <c r="Q301" s="15">
        <v>0</v>
      </c>
      <c r="R301" s="90">
        <f t="shared" si="108"/>
        <v>19.150000000000002</v>
      </c>
      <c r="S301" s="103" t="str">
        <f t="shared" si="109"/>
        <v>N.M.</v>
      </c>
      <c r="T301" s="104"/>
      <c r="U301" s="15">
        <v>0</v>
      </c>
      <c r="V301" s="15">
        <v>0</v>
      </c>
      <c r="W301" s="90">
        <f t="shared" si="110"/>
        <v>0</v>
      </c>
      <c r="X301" s="103">
        <f t="shared" si="111"/>
        <v>0</v>
      </c>
    </row>
    <row r="302" spans="1:24" s="14" customFormat="1" ht="12.75" hidden="1" outlineLevel="2">
      <c r="A302" s="14" t="s">
        <v>1039</v>
      </c>
      <c r="B302" s="14" t="s">
        <v>1040</v>
      </c>
      <c r="C302" s="54" t="s">
        <v>15</v>
      </c>
      <c r="D302" s="15"/>
      <c r="E302" s="15"/>
      <c r="F302" s="15">
        <v>48366.72</v>
      </c>
      <c r="G302" s="15">
        <v>50845.23</v>
      </c>
      <c r="H302" s="90">
        <f t="shared" si="104"/>
        <v>-2478.510000000002</v>
      </c>
      <c r="I302" s="103">
        <f t="shared" si="105"/>
        <v>-0.04874616556951364</v>
      </c>
      <c r="J302" s="104"/>
      <c r="K302" s="15">
        <v>446478.05</v>
      </c>
      <c r="L302" s="15">
        <v>311822.94</v>
      </c>
      <c r="M302" s="90">
        <f t="shared" si="106"/>
        <v>134655.11</v>
      </c>
      <c r="N302" s="103">
        <f t="shared" si="107"/>
        <v>0.4318319556604783</v>
      </c>
      <c r="O302" s="104"/>
      <c r="P302" s="15">
        <v>145998.55000000002</v>
      </c>
      <c r="Q302" s="15">
        <v>134486.56</v>
      </c>
      <c r="R302" s="90">
        <f t="shared" si="108"/>
        <v>11511.99000000002</v>
      </c>
      <c r="S302" s="103">
        <f t="shared" si="109"/>
        <v>0.08559955730892381</v>
      </c>
      <c r="T302" s="104"/>
      <c r="U302" s="15">
        <v>641404.33</v>
      </c>
      <c r="V302" s="15">
        <v>459728.07</v>
      </c>
      <c r="W302" s="90">
        <f t="shared" si="110"/>
        <v>181676.25999999995</v>
      </c>
      <c r="X302" s="103">
        <f t="shared" si="111"/>
        <v>0.39518200400510667</v>
      </c>
    </row>
    <row r="303" spans="1:24" s="14" customFormat="1" ht="12.75" hidden="1" outlineLevel="2">
      <c r="A303" s="14" t="s">
        <v>1041</v>
      </c>
      <c r="B303" s="14" t="s">
        <v>1042</v>
      </c>
      <c r="C303" s="54" t="s">
        <v>16</v>
      </c>
      <c r="D303" s="15"/>
      <c r="E303" s="15"/>
      <c r="F303" s="15">
        <v>95114.7</v>
      </c>
      <c r="G303" s="15">
        <v>94075.94</v>
      </c>
      <c r="H303" s="90">
        <f t="shared" si="104"/>
        <v>1038.7599999999948</v>
      </c>
      <c r="I303" s="103">
        <f t="shared" si="105"/>
        <v>0.011041717999309864</v>
      </c>
      <c r="J303" s="104"/>
      <c r="K303" s="15">
        <v>844955.65</v>
      </c>
      <c r="L303" s="15">
        <v>741226.98</v>
      </c>
      <c r="M303" s="90">
        <f t="shared" si="106"/>
        <v>103728.67000000004</v>
      </c>
      <c r="N303" s="103">
        <f t="shared" si="107"/>
        <v>0.13994184345529362</v>
      </c>
      <c r="O303" s="104"/>
      <c r="P303" s="15">
        <v>278339.04</v>
      </c>
      <c r="Q303" s="15">
        <v>274781.01</v>
      </c>
      <c r="R303" s="90">
        <f t="shared" si="108"/>
        <v>3558.0299999999697</v>
      </c>
      <c r="S303" s="103">
        <f t="shared" si="109"/>
        <v>0.012948602234193585</v>
      </c>
      <c r="T303" s="104"/>
      <c r="U303" s="15">
        <v>1203173.75</v>
      </c>
      <c r="V303" s="15">
        <v>1119629.643</v>
      </c>
      <c r="W303" s="90">
        <f t="shared" si="110"/>
        <v>83544.10700000008</v>
      </c>
      <c r="X303" s="103">
        <f t="shared" si="111"/>
        <v>0.07461762692897912</v>
      </c>
    </row>
    <row r="304" spans="1:24" s="14" customFormat="1" ht="12.75" hidden="1" outlineLevel="2">
      <c r="A304" s="14" t="s">
        <v>1043</v>
      </c>
      <c r="B304" s="14" t="s">
        <v>1044</v>
      </c>
      <c r="C304" s="54" t="s">
        <v>17</v>
      </c>
      <c r="D304" s="15"/>
      <c r="E304" s="15"/>
      <c r="F304" s="15">
        <v>55.72</v>
      </c>
      <c r="G304" s="15">
        <v>0</v>
      </c>
      <c r="H304" s="90">
        <f t="shared" si="104"/>
        <v>55.72</v>
      </c>
      <c r="I304" s="103" t="str">
        <f t="shared" si="105"/>
        <v>N.M.</v>
      </c>
      <c r="J304" s="104"/>
      <c r="K304" s="15">
        <v>505.72</v>
      </c>
      <c r="L304" s="15">
        <v>0</v>
      </c>
      <c r="M304" s="90">
        <f t="shared" si="106"/>
        <v>505.72</v>
      </c>
      <c r="N304" s="103" t="str">
        <f t="shared" si="107"/>
        <v>N.M.</v>
      </c>
      <c r="O304" s="104"/>
      <c r="P304" s="15">
        <v>205.72</v>
      </c>
      <c r="Q304" s="15">
        <v>0</v>
      </c>
      <c r="R304" s="90">
        <f t="shared" si="108"/>
        <v>205.72</v>
      </c>
      <c r="S304" s="103" t="str">
        <f t="shared" si="109"/>
        <v>N.M.</v>
      </c>
      <c r="T304" s="104"/>
      <c r="U304" s="15">
        <v>505.72</v>
      </c>
      <c r="V304" s="15">
        <v>184.73</v>
      </c>
      <c r="W304" s="90">
        <f t="shared" si="110"/>
        <v>320.99</v>
      </c>
      <c r="X304" s="103">
        <f t="shared" si="111"/>
        <v>1.7376170627402157</v>
      </c>
    </row>
    <row r="305" spans="1:24" s="14" customFormat="1" ht="12.75" hidden="1" outlineLevel="2">
      <c r="A305" s="14" t="s">
        <v>1045</v>
      </c>
      <c r="B305" s="14" t="s">
        <v>1046</v>
      </c>
      <c r="C305" s="54" t="s">
        <v>18</v>
      </c>
      <c r="D305" s="15"/>
      <c r="E305" s="15"/>
      <c r="F305" s="15">
        <v>235.65</v>
      </c>
      <c r="G305" s="15">
        <v>9402.1</v>
      </c>
      <c r="H305" s="90">
        <f t="shared" si="104"/>
        <v>-9166.45</v>
      </c>
      <c r="I305" s="103">
        <f t="shared" si="105"/>
        <v>-0.9749364503674711</v>
      </c>
      <c r="J305" s="104"/>
      <c r="K305" s="15">
        <v>6550.12</v>
      </c>
      <c r="L305" s="15">
        <v>76498.3</v>
      </c>
      <c r="M305" s="90">
        <f t="shared" si="106"/>
        <v>-69948.18000000001</v>
      </c>
      <c r="N305" s="103">
        <f t="shared" si="107"/>
        <v>-0.9143756135757266</v>
      </c>
      <c r="O305" s="104"/>
      <c r="P305" s="15">
        <v>1339.6000000000001</v>
      </c>
      <c r="Q305" s="15">
        <v>27112.65</v>
      </c>
      <c r="R305" s="90">
        <f t="shared" si="108"/>
        <v>-25773.050000000003</v>
      </c>
      <c r="S305" s="103">
        <f t="shared" si="109"/>
        <v>-0.950591329139719</v>
      </c>
      <c r="T305" s="104"/>
      <c r="U305" s="15">
        <v>50783.96000000001</v>
      </c>
      <c r="V305" s="15">
        <v>106817.61</v>
      </c>
      <c r="W305" s="90">
        <f t="shared" si="110"/>
        <v>-56033.649999999994</v>
      </c>
      <c r="X305" s="103">
        <f t="shared" si="111"/>
        <v>-0.5245731485660463</v>
      </c>
    </row>
    <row r="306" spans="1:24" s="14" customFormat="1" ht="12.75" hidden="1" outlineLevel="2">
      <c r="A306" s="14" t="s">
        <v>1047</v>
      </c>
      <c r="B306" s="14" t="s">
        <v>1048</v>
      </c>
      <c r="C306" s="54" t="s">
        <v>19</v>
      </c>
      <c r="D306" s="15"/>
      <c r="E306" s="15"/>
      <c r="F306" s="15">
        <v>10457.58</v>
      </c>
      <c r="G306" s="15">
        <v>0</v>
      </c>
      <c r="H306" s="90">
        <f t="shared" si="104"/>
        <v>10457.58</v>
      </c>
      <c r="I306" s="103" t="str">
        <f t="shared" si="105"/>
        <v>N.M.</v>
      </c>
      <c r="J306" s="104"/>
      <c r="K306" s="15">
        <v>36436.37</v>
      </c>
      <c r="L306" s="15">
        <v>3034</v>
      </c>
      <c r="M306" s="90">
        <f t="shared" si="106"/>
        <v>33402.37</v>
      </c>
      <c r="N306" s="103" t="str">
        <f t="shared" si="107"/>
        <v>N.M.</v>
      </c>
      <c r="O306" s="104"/>
      <c r="P306" s="15">
        <v>18524.38</v>
      </c>
      <c r="Q306" s="15">
        <v>2930.64</v>
      </c>
      <c r="R306" s="90">
        <f t="shared" si="108"/>
        <v>15593.740000000002</v>
      </c>
      <c r="S306" s="103">
        <f t="shared" si="109"/>
        <v>5.320933311495101</v>
      </c>
      <c r="T306" s="104"/>
      <c r="U306" s="15">
        <v>55966.850000000006</v>
      </c>
      <c r="V306" s="15">
        <v>3211.99</v>
      </c>
      <c r="W306" s="90">
        <f t="shared" si="110"/>
        <v>52754.86000000001</v>
      </c>
      <c r="X306" s="103" t="str">
        <f t="shared" si="111"/>
        <v>N.M.</v>
      </c>
    </row>
    <row r="307" spans="1:24" s="14" customFormat="1" ht="12.75" hidden="1" outlineLevel="2">
      <c r="A307" s="14" t="s">
        <v>1049</v>
      </c>
      <c r="B307" s="14" t="s">
        <v>1050</v>
      </c>
      <c r="C307" s="54" t="s">
        <v>20</v>
      </c>
      <c r="D307" s="15"/>
      <c r="E307" s="15"/>
      <c r="F307" s="15">
        <v>48977.68</v>
      </c>
      <c r="G307" s="15">
        <v>21719.15</v>
      </c>
      <c r="H307" s="90">
        <f t="shared" si="104"/>
        <v>27258.53</v>
      </c>
      <c r="I307" s="103">
        <f t="shared" si="105"/>
        <v>1.255045892679962</v>
      </c>
      <c r="J307" s="104"/>
      <c r="K307" s="15">
        <v>40805.92</v>
      </c>
      <c r="L307" s="15">
        <v>136042.58000000002</v>
      </c>
      <c r="M307" s="90">
        <f t="shared" si="106"/>
        <v>-95236.66000000002</v>
      </c>
      <c r="N307" s="103">
        <f t="shared" si="107"/>
        <v>-0.7000503812850359</v>
      </c>
      <c r="O307" s="104"/>
      <c r="P307" s="15">
        <v>190920.4</v>
      </c>
      <c r="Q307" s="15">
        <v>119923.79000000001</v>
      </c>
      <c r="R307" s="90">
        <f t="shared" si="108"/>
        <v>70996.60999999999</v>
      </c>
      <c r="S307" s="103">
        <f t="shared" si="109"/>
        <v>0.5920143951421147</v>
      </c>
      <c r="T307" s="104"/>
      <c r="U307" s="15">
        <v>75652.66</v>
      </c>
      <c r="V307" s="15">
        <v>423856.46</v>
      </c>
      <c r="W307" s="90">
        <f t="shared" si="110"/>
        <v>-348203.80000000005</v>
      </c>
      <c r="X307" s="103">
        <f t="shared" si="111"/>
        <v>-0.8215134906755934</v>
      </c>
    </row>
    <row r="308" spans="1:24" s="14" customFormat="1" ht="12.75" hidden="1" outlineLevel="2">
      <c r="A308" s="14" t="s">
        <v>1051</v>
      </c>
      <c r="B308" s="14" t="s">
        <v>1052</v>
      </c>
      <c r="C308" s="54" t="s">
        <v>21</v>
      </c>
      <c r="D308" s="15"/>
      <c r="E308" s="15"/>
      <c r="F308" s="15">
        <v>1667.48</v>
      </c>
      <c r="G308" s="15">
        <v>54.36</v>
      </c>
      <c r="H308" s="90">
        <f t="shared" si="104"/>
        <v>1613.1200000000001</v>
      </c>
      <c r="I308" s="103" t="str">
        <f t="shared" si="105"/>
        <v>N.M.</v>
      </c>
      <c r="J308" s="104"/>
      <c r="K308" s="15">
        <v>45005.840000000004</v>
      </c>
      <c r="L308" s="15">
        <v>66783.64</v>
      </c>
      <c r="M308" s="90">
        <f t="shared" si="106"/>
        <v>-21777.799999999996</v>
      </c>
      <c r="N308" s="103">
        <f t="shared" si="107"/>
        <v>-0.3260948340042561</v>
      </c>
      <c r="O308" s="104"/>
      <c r="P308" s="15">
        <v>2231.42</v>
      </c>
      <c r="Q308" s="15">
        <v>579.59</v>
      </c>
      <c r="R308" s="90">
        <f t="shared" si="108"/>
        <v>1651.83</v>
      </c>
      <c r="S308" s="103">
        <f t="shared" si="109"/>
        <v>2.849997411963629</v>
      </c>
      <c r="T308" s="104"/>
      <c r="U308" s="15">
        <v>178517.48</v>
      </c>
      <c r="V308" s="15">
        <v>71451.78</v>
      </c>
      <c r="W308" s="90">
        <f t="shared" si="110"/>
        <v>107065.70000000001</v>
      </c>
      <c r="X308" s="103">
        <f t="shared" si="111"/>
        <v>1.4984329291726535</v>
      </c>
    </row>
    <row r="309" spans="1:24" s="14" customFormat="1" ht="12.75" hidden="1" outlineLevel="2">
      <c r="A309" s="14" t="s">
        <v>1053</v>
      </c>
      <c r="B309" s="14" t="s">
        <v>1054</v>
      </c>
      <c r="C309" s="54" t="s">
        <v>22</v>
      </c>
      <c r="D309" s="15"/>
      <c r="E309" s="15"/>
      <c r="F309" s="15">
        <v>-8925.66</v>
      </c>
      <c r="G309" s="15">
        <v>-3283.03</v>
      </c>
      <c r="H309" s="90">
        <f t="shared" si="104"/>
        <v>-5642.629999999999</v>
      </c>
      <c r="I309" s="103">
        <f t="shared" si="105"/>
        <v>-1.718726298571746</v>
      </c>
      <c r="J309" s="104"/>
      <c r="K309" s="15">
        <v>-103291.95</v>
      </c>
      <c r="L309" s="15">
        <v>-61770.28</v>
      </c>
      <c r="M309" s="90">
        <f t="shared" si="106"/>
        <v>-41521.67</v>
      </c>
      <c r="N309" s="103">
        <f t="shared" si="107"/>
        <v>-0.6721949455304396</v>
      </c>
      <c r="O309" s="104"/>
      <c r="P309" s="15">
        <v>-36663.31</v>
      </c>
      <c r="Q309" s="15">
        <v>-18168.8</v>
      </c>
      <c r="R309" s="90">
        <f t="shared" si="108"/>
        <v>-18494.51</v>
      </c>
      <c r="S309" s="103">
        <f t="shared" si="109"/>
        <v>-1.0179268856501253</v>
      </c>
      <c r="T309" s="104"/>
      <c r="U309" s="15">
        <v>-140468.38</v>
      </c>
      <c r="V309" s="15">
        <v>-106456.63</v>
      </c>
      <c r="W309" s="90">
        <f t="shared" si="110"/>
        <v>-34011.75</v>
      </c>
      <c r="X309" s="103">
        <f t="shared" si="111"/>
        <v>-0.31948926055615323</v>
      </c>
    </row>
    <row r="310" spans="1:24" s="14" customFormat="1" ht="12.75" hidden="1" outlineLevel="2">
      <c r="A310" s="14" t="s">
        <v>1055</v>
      </c>
      <c r="B310" s="14" t="s">
        <v>1056</v>
      </c>
      <c r="C310" s="54" t="s">
        <v>23</v>
      </c>
      <c r="D310" s="15"/>
      <c r="E310" s="15"/>
      <c r="F310" s="15">
        <v>809.37</v>
      </c>
      <c r="G310" s="15">
        <v>732.42</v>
      </c>
      <c r="H310" s="90">
        <f t="shared" si="104"/>
        <v>76.95000000000005</v>
      </c>
      <c r="I310" s="103">
        <f t="shared" si="105"/>
        <v>0.1050626689604326</v>
      </c>
      <c r="J310" s="104"/>
      <c r="K310" s="15">
        <v>5780.75</v>
      </c>
      <c r="L310" s="15">
        <v>5967.85</v>
      </c>
      <c r="M310" s="90">
        <f t="shared" si="106"/>
        <v>-187.10000000000036</v>
      </c>
      <c r="N310" s="103">
        <f t="shared" si="107"/>
        <v>-0.03135132417872439</v>
      </c>
      <c r="O310" s="104"/>
      <c r="P310" s="15">
        <v>2277.77</v>
      </c>
      <c r="Q310" s="15">
        <v>2097.29</v>
      </c>
      <c r="R310" s="90">
        <f t="shared" si="108"/>
        <v>180.48000000000002</v>
      </c>
      <c r="S310" s="103">
        <f t="shared" si="109"/>
        <v>0.08605390766179213</v>
      </c>
      <c r="T310" s="104"/>
      <c r="U310" s="15">
        <v>8629.44</v>
      </c>
      <c r="V310" s="15">
        <v>8814.460000000001</v>
      </c>
      <c r="W310" s="90">
        <f t="shared" si="110"/>
        <v>-185.02000000000044</v>
      </c>
      <c r="X310" s="103">
        <f t="shared" si="111"/>
        <v>-0.020990508777622274</v>
      </c>
    </row>
    <row r="311" spans="1:24" s="14" customFormat="1" ht="12.75" hidden="1" outlineLevel="2">
      <c r="A311" s="14" t="s">
        <v>1057</v>
      </c>
      <c r="B311" s="14" t="s">
        <v>1058</v>
      </c>
      <c r="C311" s="54" t="s">
        <v>24</v>
      </c>
      <c r="D311" s="15"/>
      <c r="E311" s="15"/>
      <c r="F311" s="15">
        <v>3029.29</v>
      </c>
      <c r="G311" s="15">
        <v>2340.11</v>
      </c>
      <c r="H311" s="90">
        <f t="shared" si="104"/>
        <v>689.1799999999998</v>
      </c>
      <c r="I311" s="103">
        <f t="shared" si="105"/>
        <v>0.29450752315062106</v>
      </c>
      <c r="J311" s="104"/>
      <c r="K311" s="15">
        <v>22335.04</v>
      </c>
      <c r="L311" s="15">
        <v>12740.75</v>
      </c>
      <c r="M311" s="90">
        <f t="shared" si="106"/>
        <v>9594.29</v>
      </c>
      <c r="N311" s="103">
        <f t="shared" si="107"/>
        <v>0.7530396562211802</v>
      </c>
      <c r="O311" s="104"/>
      <c r="P311" s="15">
        <v>9460.9</v>
      </c>
      <c r="Q311" s="15">
        <v>4952.58</v>
      </c>
      <c r="R311" s="90">
        <f t="shared" si="108"/>
        <v>4508.32</v>
      </c>
      <c r="S311" s="103">
        <f t="shared" si="109"/>
        <v>0.9102972592063127</v>
      </c>
      <c r="T311" s="104"/>
      <c r="U311" s="15">
        <v>33205.270000000004</v>
      </c>
      <c r="V311" s="15">
        <v>20937.16</v>
      </c>
      <c r="W311" s="90">
        <f t="shared" si="110"/>
        <v>12268.110000000004</v>
      </c>
      <c r="X311" s="103">
        <f t="shared" si="111"/>
        <v>0.5859490972032503</v>
      </c>
    </row>
    <row r="312" spans="1:24" s="14" customFormat="1" ht="12.75" hidden="1" outlineLevel="2">
      <c r="A312" s="14" t="s">
        <v>1059</v>
      </c>
      <c r="B312" s="14" t="s">
        <v>1060</v>
      </c>
      <c r="C312" s="54" t="s">
        <v>25</v>
      </c>
      <c r="D312" s="15"/>
      <c r="E312" s="15"/>
      <c r="F312" s="15">
        <v>3940</v>
      </c>
      <c r="G312" s="15">
        <v>4214</v>
      </c>
      <c r="H312" s="90">
        <f t="shared" si="104"/>
        <v>-274</v>
      </c>
      <c r="I312" s="103">
        <f t="shared" si="105"/>
        <v>-0.06502135738016136</v>
      </c>
      <c r="J312" s="104"/>
      <c r="K312" s="15">
        <v>19867</v>
      </c>
      <c r="L312" s="15">
        <v>12668</v>
      </c>
      <c r="M312" s="90">
        <f t="shared" si="106"/>
        <v>7199</v>
      </c>
      <c r="N312" s="103">
        <f t="shared" si="107"/>
        <v>0.56828228607515</v>
      </c>
      <c r="O312" s="104"/>
      <c r="P312" s="15">
        <v>6245</v>
      </c>
      <c r="Q312" s="15">
        <v>6054</v>
      </c>
      <c r="R312" s="90">
        <f t="shared" si="108"/>
        <v>191</v>
      </c>
      <c r="S312" s="103">
        <f t="shared" si="109"/>
        <v>0.03154938883382887</v>
      </c>
      <c r="T312" s="104"/>
      <c r="U312" s="15">
        <v>24197</v>
      </c>
      <c r="V312" s="15">
        <v>15459</v>
      </c>
      <c r="W312" s="90">
        <f t="shared" si="110"/>
        <v>8738</v>
      </c>
      <c r="X312" s="103">
        <f t="shared" si="111"/>
        <v>0.5652370787243677</v>
      </c>
    </row>
    <row r="313" spans="1:24" s="14" customFormat="1" ht="12.75" hidden="1" outlineLevel="2">
      <c r="A313" s="14" t="s">
        <v>1061</v>
      </c>
      <c r="B313" s="14" t="s">
        <v>1062</v>
      </c>
      <c r="C313" s="54" t="s">
        <v>26</v>
      </c>
      <c r="D313" s="15"/>
      <c r="E313" s="15"/>
      <c r="F313" s="15">
        <v>241166.67</v>
      </c>
      <c r="G313" s="15">
        <v>249633.6</v>
      </c>
      <c r="H313" s="90">
        <f t="shared" si="104"/>
        <v>-8466.929999999993</v>
      </c>
      <c r="I313" s="103">
        <f t="shared" si="105"/>
        <v>-0.033917429384505905</v>
      </c>
      <c r="J313" s="104"/>
      <c r="K313" s="15">
        <v>1929333.3599999999</v>
      </c>
      <c r="L313" s="15">
        <v>1997068.8</v>
      </c>
      <c r="M313" s="90">
        <f t="shared" si="106"/>
        <v>-67735.44000000018</v>
      </c>
      <c r="N313" s="103">
        <f t="shared" si="107"/>
        <v>-0.033917429384506016</v>
      </c>
      <c r="O313" s="104"/>
      <c r="P313" s="15">
        <v>723500.01</v>
      </c>
      <c r="Q313" s="15">
        <v>748900.8</v>
      </c>
      <c r="R313" s="90">
        <f t="shared" si="108"/>
        <v>-25400.790000000037</v>
      </c>
      <c r="S313" s="103">
        <f t="shared" si="109"/>
        <v>-0.03391742938450598</v>
      </c>
      <c r="T313" s="104"/>
      <c r="U313" s="15">
        <v>2927867.76</v>
      </c>
      <c r="V313" s="15">
        <v>2735540.88</v>
      </c>
      <c r="W313" s="90">
        <f t="shared" si="110"/>
        <v>192326.8799999999</v>
      </c>
      <c r="X313" s="103">
        <f t="shared" si="111"/>
        <v>0.07030671024006042</v>
      </c>
    </row>
    <row r="314" spans="1:24" s="14" customFormat="1" ht="12.75" hidden="1" outlineLevel="2">
      <c r="A314" s="14" t="s">
        <v>1063</v>
      </c>
      <c r="B314" s="14" t="s">
        <v>1064</v>
      </c>
      <c r="C314" s="54" t="s">
        <v>27</v>
      </c>
      <c r="D314" s="15"/>
      <c r="E314" s="15"/>
      <c r="F314" s="15">
        <v>11230.93</v>
      </c>
      <c r="G314" s="15">
        <v>11541.56</v>
      </c>
      <c r="H314" s="90">
        <f t="shared" si="104"/>
        <v>-310.6299999999992</v>
      </c>
      <c r="I314" s="103">
        <f t="shared" si="105"/>
        <v>-0.026914039349966487</v>
      </c>
      <c r="J314" s="104"/>
      <c r="K314" s="15">
        <v>88571.91</v>
      </c>
      <c r="L314" s="15">
        <v>99481.1</v>
      </c>
      <c r="M314" s="90">
        <f t="shared" si="106"/>
        <v>-10909.190000000002</v>
      </c>
      <c r="N314" s="103">
        <f t="shared" si="107"/>
        <v>-0.10966093056872112</v>
      </c>
      <c r="O314" s="104"/>
      <c r="P314" s="15">
        <v>33918.19</v>
      </c>
      <c r="Q314" s="15">
        <v>33882.270000000004</v>
      </c>
      <c r="R314" s="90">
        <f t="shared" si="108"/>
        <v>35.919999999998254</v>
      </c>
      <c r="S314" s="103">
        <f t="shared" si="109"/>
        <v>0.001060141484026845</v>
      </c>
      <c r="T314" s="104"/>
      <c r="U314" s="15">
        <v>131931.81</v>
      </c>
      <c r="V314" s="15">
        <v>151043.58000000002</v>
      </c>
      <c r="W314" s="90">
        <f t="shared" si="110"/>
        <v>-19111.77000000002</v>
      </c>
      <c r="X314" s="103">
        <f t="shared" si="111"/>
        <v>-0.12653149508241274</v>
      </c>
    </row>
    <row r="315" spans="1:24" s="14" customFormat="1" ht="12.75" hidden="1" outlineLevel="2">
      <c r="A315" s="14" t="s">
        <v>1065</v>
      </c>
      <c r="B315" s="14" t="s">
        <v>1066</v>
      </c>
      <c r="C315" s="54" t="s">
        <v>28</v>
      </c>
      <c r="D315" s="15"/>
      <c r="E315" s="15"/>
      <c r="F315" s="15">
        <v>357677.07</v>
      </c>
      <c r="G315" s="15">
        <v>364369.57</v>
      </c>
      <c r="H315" s="90">
        <f t="shared" si="104"/>
        <v>-6692.5</v>
      </c>
      <c r="I315" s="103">
        <f t="shared" si="105"/>
        <v>-0.0183673406097002</v>
      </c>
      <c r="J315" s="104"/>
      <c r="K315" s="15">
        <v>2574287.67</v>
      </c>
      <c r="L315" s="15">
        <v>3297177.72</v>
      </c>
      <c r="M315" s="90">
        <f t="shared" si="106"/>
        <v>-722890.0500000003</v>
      </c>
      <c r="N315" s="103">
        <f t="shared" si="107"/>
        <v>-0.2192450972888414</v>
      </c>
      <c r="O315" s="104"/>
      <c r="P315" s="15">
        <v>708461.38</v>
      </c>
      <c r="Q315" s="15">
        <v>1239604.18</v>
      </c>
      <c r="R315" s="90">
        <f t="shared" si="108"/>
        <v>-531142.7999999999</v>
      </c>
      <c r="S315" s="103">
        <f t="shared" si="109"/>
        <v>-0.42847774198373545</v>
      </c>
      <c r="T315" s="104"/>
      <c r="U315" s="15">
        <v>3884010.4</v>
      </c>
      <c r="V315" s="15">
        <v>5340820.49</v>
      </c>
      <c r="W315" s="90">
        <f t="shared" si="110"/>
        <v>-1456810.0900000003</v>
      </c>
      <c r="X315" s="103">
        <f t="shared" si="111"/>
        <v>-0.27276896737639655</v>
      </c>
    </row>
    <row r="316" spans="1:24" s="14" customFormat="1" ht="12.75" hidden="1" outlineLevel="2">
      <c r="A316" s="14" t="s">
        <v>1067</v>
      </c>
      <c r="B316" s="14" t="s">
        <v>1068</v>
      </c>
      <c r="C316" s="54" t="s">
        <v>29</v>
      </c>
      <c r="D316" s="15"/>
      <c r="E316" s="15"/>
      <c r="F316" s="15">
        <v>15255.11</v>
      </c>
      <c r="G316" s="15">
        <v>15055.33</v>
      </c>
      <c r="H316" s="90">
        <f t="shared" si="104"/>
        <v>199.78000000000065</v>
      </c>
      <c r="I316" s="103">
        <f t="shared" si="105"/>
        <v>0.013269719096160672</v>
      </c>
      <c r="J316" s="104"/>
      <c r="K316" s="15">
        <v>120098.88</v>
      </c>
      <c r="L316" s="15">
        <v>130637.6</v>
      </c>
      <c r="M316" s="90">
        <f t="shared" si="106"/>
        <v>-10538.720000000001</v>
      </c>
      <c r="N316" s="103">
        <f t="shared" si="107"/>
        <v>-0.08067141466162882</v>
      </c>
      <c r="O316" s="104"/>
      <c r="P316" s="15">
        <v>45719.38</v>
      </c>
      <c r="Q316" s="15">
        <v>47084.69</v>
      </c>
      <c r="R316" s="90">
        <f t="shared" si="108"/>
        <v>-1365.310000000005</v>
      </c>
      <c r="S316" s="103">
        <f t="shared" si="109"/>
        <v>-0.02899689899200791</v>
      </c>
      <c r="T316" s="104"/>
      <c r="U316" s="15">
        <v>176174.55</v>
      </c>
      <c r="V316" s="15">
        <v>127311.81000000001</v>
      </c>
      <c r="W316" s="90">
        <f t="shared" si="110"/>
        <v>48862.739999999976</v>
      </c>
      <c r="X316" s="103">
        <f t="shared" si="111"/>
        <v>0.3838036706885243</v>
      </c>
    </row>
    <row r="317" spans="1:24" s="14" customFormat="1" ht="12.75" hidden="1" outlineLevel="2">
      <c r="A317" s="14" t="s">
        <v>1069</v>
      </c>
      <c r="B317" s="14" t="s">
        <v>1070</v>
      </c>
      <c r="C317" s="54" t="s">
        <v>30</v>
      </c>
      <c r="D317" s="15"/>
      <c r="E317" s="15"/>
      <c r="F317" s="15">
        <v>18834.16</v>
      </c>
      <c r="G317" s="15">
        <v>18091.06</v>
      </c>
      <c r="H317" s="90">
        <f t="shared" si="104"/>
        <v>743.0999999999985</v>
      </c>
      <c r="I317" s="103">
        <f t="shared" si="105"/>
        <v>0.04107553675682898</v>
      </c>
      <c r="J317" s="104"/>
      <c r="K317" s="15">
        <v>151221.43</v>
      </c>
      <c r="L317" s="15">
        <v>174586.68</v>
      </c>
      <c r="M317" s="90">
        <f t="shared" si="106"/>
        <v>-23365.25</v>
      </c>
      <c r="N317" s="103">
        <f t="shared" si="107"/>
        <v>-0.1338318020595844</v>
      </c>
      <c r="O317" s="104"/>
      <c r="P317" s="15">
        <v>56706.11</v>
      </c>
      <c r="Q317" s="15">
        <v>66383.78</v>
      </c>
      <c r="R317" s="90">
        <f t="shared" si="108"/>
        <v>-9677.669999999998</v>
      </c>
      <c r="S317" s="103">
        <f t="shared" si="109"/>
        <v>-0.14578365377807648</v>
      </c>
      <c r="T317" s="104"/>
      <c r="U317" s="15">
        <v>223500.11</v>
      </c>
      <c r="V317" s="15">
        <v>251228.78</v>
      </c>
      <c r="W317" s="90">
        <f t="shared" si="110"/>
        <v>-27728.670000000013</v>
      </c>
      <c r="X317" s="103">
        <f t="shared" si="111"/>
        <v>-0.11037218745400114</v>
      </c>
    </row>
    <row r="318" spans="1:24" s="14" customFormat="1" ht="12.75" hidden="1" outlineLevel="2">
      <c r="A318" s="14" t="s">
        <v>1071</v>
      </c>
      <c r="B318" s="14" t="s">
        <v>1072</v>
      </c>
      <c r="C318" s="54" t="s">
        <v>31</v>
      </c>
      <c r="D318" s="15"/>
      <c r="E318" s="15"/>
      <c r="F318" s="15">
        <v>-93.3</v>
      </c>
      <c r="G318" s="15">
        <v>0</v>
      </c>
      <c r="H318" s="90">
        <f t="shared" si="104"/>
        <v>-93.3</v>
      </c>
      <c r="I318" s="103" t="str">
        <f t="shared" si="105"/>
        <v>N.M.</v>
      </c>
      <c r="J318" s="104"/>
      <c r="K318" s="15">
        <v>4554.35</v>
      </c>
      <c r="L318" s="15">
        <v>3797.32</v>
      </c>
      <c r="M318" s="90">
        <f t="shared" si="106"/>
        <v>757.0300000000002</v>
      </c>
      <c r="N318" s="103">
        <f t="shared" si="107"/>
        <v>0.19935902162577823</v>
      </c>
      <c r="O318" s="104"/>
      <c r="P318" s="15">
        <v>1528.8</v>
      </c>
      <c r="Q318" s="15">
        <v>0</v>
      </c>
      <c r="R318" s="90">
        <f t="shared" si="108"/>
        <v>1528.8</v>
      </c>
      <c r="S318" s="103" t="str">
        <f t="shared" si="109"/>
        <v>N.M.</v>
      </c>
      <c r="T318" s="104"/>
      <c r="U318" s="15">
        <v>5267.67</v>
      </c>
      <c r="V318" s="15">
        <v>4678.360000000001</v>
      </c>
      <c r="W318" s="90">
        <f t="shared" si="110"/>
        <v>589.3099999999995</v>
      </c>
      <c r="X318" s="103">
        <f t="shared" si="111"/>
        <v>0.12596508178079485</v>
      </c>
    </row>
    <row r="319" spans="1:24" s="14" customFormat="1" ht="12.75" hidden="1" outlineLevel="2">
      <c r="A319" s="14" t="s">
        <v>1073</v>
      </c>
      <c r="B319" s="14" t="s">
        <v>1074</v>
      </c>
      <c r="C319" s="54" t="s">
        <v>32</v>
      </c>
      <c r="D319" s="15"/>
      <c r="E319" s="15"/>
      <c r="F319" s="15">
        <v>89.66</v>
      </c>
      <c r="G319" s="15">
        <v>173.5</v>
      </c>
      <c r="H319" s="90">
        <f t="shared" si="104"/>
        <v>-83.84</v>
      </c>
      <c r="I319" s="103">
        <f t="shared" si="105"/>
        <v>-0.4832276657060519</v>
      </c>
      <c r="J319" s="104"/>
      <c r="K319" s="15">
        <v>2110.86</v>
      </c>
      <c r="L319" s="15">
        <v>996.66</v>
      </c>
      <c r="M319" s="90">
        <f t="shared" si="106"/>
        <v>1114.2000000000003</v>
      </c>
      <c r="N319" s="103">
        <f t="shared" si="107"/>
        <v>1.1179338992234065</v>
      </c>
      <c r="O319" s="104"/>
      <c r="P319" s="15">
        <v>410.09000000000003</v>
      </c>
      <c r="Q319" s="15">
        <v>499.05</v>
      </c>
      <c r="R319" s="90">
        <f t="shared" si="108"/>
        <v>-88.95999999999998</v>
      </c>
      <c r="S319" s="103">
        <f t="shared" si="109"/>
        <v>-0.17825869151387633</v>
      </c>
      <c r="T319" s="104"/>
      <c r="U319" s="15">
        <v>2846.1400000000003</v>
      </c>
      <c r="V319" s="15">
        <v>1231.12</v>
      </c>
      <c r="W319" s="90">
        <f t="shared" si="110"/>
        <v>1615.0200000000004</v>
      </c>
      <c r="X319" s="103">
        <f t="shared" si="111"/>
        <v>1.3118298784846323</v>
      </c>
    </row>
    <row r="320" spans="1:24" s="14" customFormat="1" ht="12.75" hidden="1" outlineLevel="2">
      <c r="A320" s="14" t="s">
        <v>1075</v>
      </c>
      <c r="B320" s="14" t="s">
        <v>1076</v>
      </c>
      <c r="C320" s="54" t="s">
        <v>33</v>
      </c>
      <c r="D320" s="15"/>
      <c r="E320" s="15"/>
      <c r="F320" s="15">
        <v>-8.28</v>
      </c>
      <c r="G320" s="15">
        <v>203.51</v>
      </c>
      <c r="H320" s="90">
        <f t="shared" si="104"/>
        <v>-211.79</v>
      </c>
      <c r="I320" s="103">
        <f t="shared" si="105"/>
        <v>-1.0406859613778192</v>
      </c>
      <c r="J320" s="104"/>
      <c r="K320" s="15">
        <v>10398.65</v>
      </c>
      <c r="L320" s="15">
        <v>12775.56</v>
      </c>
      <c r="M320" s="90">
        <f t="shared" si="106"/>
        <v>-2376.91</v>
      </c>
      <c r="N320" s="103">
        <f t="shared" si="107"/>
        <v>-0.18605133551875613</v>
      </c>
      <c r="O320" s="104"/>
      <c r="P320" s="15">
        <v>68.39</v>
      </c>
      <c r="Q320" s="15">
        <v>1081.01</v>
      </c>
      <c r="R320" s="90">
        <f t="shared" si="108"/>
        <v>-1012.62</v>
      </c>
      <c r="S320" s="103">
        <f t="shared" si="109"/>
        <v>-0.9367350903321894</v>
      </c>
      <c r="T320" s="104"/>
      <c r="U320" s="15">
        <v>22610.47</v>
      </c>
      <c r="V320" s="15">
        <v>21236.949999999997</v>
      </c>
      <c r="W320" s="90">
        <f t="shared" si="110"/>
        <v>1373.520000000004</v>
      </c>
      <c r="X320" s="103">
        <f t="shared" si="111"/>
        <v>0.06467595393877201</v>
      </c>
    </row>
    <row r="321" spans="1:24" s="14" customFormat="1" ht="12.75" hidden="1" outlineLevel="2">
      <c r="A321" s="14" t="s">
        <v>1077</v>
      </c>
      <c r="B321" s="14" t="s">
        <v>1078</v>
      </c>
      <c r="C321" s="54" t="s">
        <v>34</v>
      </c>
      <c r="D321" s="15"/>
      <c r="E321" s="15"/>
      <c r="F321" s="15">
        <v>198955.67</v>
      </c>
      <c r="G321" s="15">
        <v>278903.17</v>
      </c>
      <c r="H321" s="90">
        <f t="shared" si="104"/>
        <v>-79947.49999999997</v>
      </c>
      <c r="I321" s="103">
        <f t="shared" si="105"/>
        <v>-0.28664966411102455</v>
      </c>
      <c r="J321" s="104"/>
      <c r="K321" s="15">
        <v>1591645.344</v>
      </c>
      <c r="L321" s="15">
        <v>2231225.35</v>
      </c>
      <c r="M321" s="90">
        <f t="shared" si="106"/>
        <v>-639580.006</v>
      </c>
      <c r="N321" s="103">
        <f t="shared" si="107"/>
        <v>-0.28664966808484854</v>
      </c>
      <c r="O321" s="104"/>
      <c r="P321" s="15">
        <v>660404.14</v>
      </c>
      <c r="Q321" s="15">
        <v>836709.51</v>
      </c>
      <c r="R321" s="90">
        <f t="shared" si="108"/>
        <v>-176305.37</v>
      </c>
      <c r="S321" s="103">
        <f t="shared" si="109"/>
        <v>-0.21071275979640772</v>
      </c>
      <c r="T321" s="104"/>
      <c r="U321" s="15">
        <v>2707258.024</v>
      </c>
      <c r="V321" s="15">
        <v>3597747.35</v>
      </c>
      <c r="W321" s="90">
        <f t="shared" si="110"/>
        <v>-890489.3259999999</v>
      </c>
      <c r="X321" s="103">
        <f t="shared" si="111"/>
        <v>-0.24751302394816574</v>
      </c>
    </row>
    <row r="322" spans="1:24" s="14" customFormat="1" ht="12.75" hidden="1" outlineLevel="2">
      <c r="A322" s="14" t="s">
        <v>1079</v>
      </c>
      <c r="B322" s="14" t="s">
        <v>1080</v>
      </c>
      <c r="C322" s="54" t="s">
        <v>35</v>
      </c>
      <c r="D322" s="15"/>
      <c r="E322" s="15"/>
      <c r="F322" s="15">
        <v>113066.69</v>
      </c>
      <c r="G322" s="15">
        <v>119350.73</v>
      </c>
      <c r="H322" s="90">
        <f t="shared" si="104"/>
        <v>-6284.039999999994</v>
      </c>
      <c r="I322" s="103">
        <f t="shared" si="105"/>
        <v>-0.05265187737016769</v>
      </c>
      <c r="J322" s="104"/>
      <c r="K322" s="15">
        <v>963935.725</v>
      </c>
      <c r="L322" s="15">
        <v>912435.91</v>
      </c>
      <c r="M322" s="90">
        <f t="shared" si="106"/>
        <v>51499.814999999944</v>
      </c>
      <c r="N322" s="103">
        <f t="shared" si="107"/>
        <v>0.05644211767158522</v>
      </c>
      <c r="O322" s="104"/>
      <c r="P322" s="15">
        <v>410149.21</v>
      </c>
      <c r="Q322" s="15">
        <v>355063.72000000003</v>
      </c>
      <c r="R322" s="90">
        <f t="shared" si="108"/>
        <v>55085.48999999999</v>
      </c>
      <c r="S322" s="103">
        <f t="shared" si="109"/>
        <v>0.1551425473714971</v>
      </c>
      <c r="T322" s="104"/>
      <c r="U322" s="15">
        <v>1580601.13</v>
      </c>
      <c r="V322" s="15">
        <v>1466929.49</v>
      </c>
      <c r="W322" s="90">
        <f t="shared" si="110"/>
        <v>113671.6399999999</v>
      </c>
      <c r="X322" s="103">
        <f t="shared" si="111"/>
        <v>0.07748950496591346</v>
      </c>
    </row>
    <row r="323" spans="1:24" s="14" customFormat="1" ht="12.75" hidden="1" outlineLevel="2">
      <c r="A323" s="14" t="s">
        <v>1081</v>
      </c>
      <c r="B323" s="14" t="s">
        <v>1082</v>
      </c>
      <c r="C323" s="54" t="s">
        <v>36</v>
      </c>
      <c r="D323" s="15"/>
      <c r="E323" s="15"/>
      <c r="F323" s="15">
        <v>0</v>
      </c>
      <c r="G323" s="15">
        <v>0</v>
      </c>
      <c r="H323" s="90">
        <f t="shared" si="104"/>
        <v>0</v>
      </c>
      <c r="I323" s="103">
        <f t="shared" si="105"/>
        <v>0</v>
      </c>
      <c r="J323" s="104"/>
      <c r="K323" s="15">
        <v>7806.05</v>
      </c>
      <c r="L323" s="15">
        <v>9527.87</v>
      </c>
      <c r="M323" s="90">
        <f t="shared" si="106"/>
        <v>-1721.8200000000006</v>
      </c>
      <c r="N323" s="103">
        <f t="shared" si="107"/>
        <v>-0.18071405256368953</v>
      </c>
      <c r="O323" s="104"/>
      <c r="P323" s="15">
        <v>5394.24</v>
      </c>
      <c r="Q323" s="15">
        <v>5515.79</v>
      </c>
      <c r="R323" s="90">
        <f t="shared" si="108"/>
        <v>-121.55000000000018</v>
      </c>
      <c r="S323" s="103">
        <f t="shared" si="109"/>
        <v>-0.022036734538479562</v>
      </c>
      <c r="T323" s="104"/>
      <c r="U323" s="15">
        <v>22348.24</v>
      </c>
      <c r="V323" s="15">
        <v>24862.88</v>
      </c>
      <c r="W323" s="90">
        <f t="shared" si="110"/>
        <v>-2514.6399999999994</v>
      </c>
      <c r="X323" s="103">
        <f t="shared" si="111"/>
        <v>-0.10114033450670233</v>
      </c>
    </row>
    <row r="324" spans="1:24" s="14" customFormat="1" ht="12.75" hidden="1" outlineLevel="2">
      <c r="A324" s="14" t="s">
        <v>1083</v>
      </c>
      <c r="B324" s="14" t="s">
        <v>1084</v>
      </c>
      <c r="C324" s="54" t="s">
        <v>37</v>
      </c>
      <c r="D324" s="15"/>
      <c r="E324" s="15"/>
      <c r="F324" s="15">
        <v>83.33</v>
      </c>
      <c r="G324" s="15">
        <v>86.13</v>
      </c>
      <c r="H324" s="90">
        <f t="shared" si="104"/>
        <v>-2.799999999999997</v>
      </c>
      <c r="I324" s="103">
        <f t="shared" si="105"/>
        <v>-0.032508998026239376</v>
      </c>
      <c r="J324" s="104"/>
      <c r="K324" s="15">
        <v>666.64</v>
      </c>
      <c r="L324" s="15">
        <v>689.04</v>
      </c>
      <c r="M324" s="90">
        <f t="shared" si="106"/>
        <v>-22.399999999999977</v>
      </c>
      <c r="N324" s="103">
        <f t="shared" si="107"/>
        <v>-0.032508998026239376</v>
      </c>
      <c r="O324" s="104"/>
      <c r="P324" s="15">
        <v>249.99</v>
      </c>
      <c r="Q324" s="15">
        <v>258.39</v>
      </c>
      <c r="R324" s="90">
        <f t="shared" si="108"/>
        <v>-8.399999999999977</v>
      </c>
      <c r="S324" s="103">
        <f t="shared" si="109"/>
        <v>-0.03250899802623932</v>
      </c>
      <c r="T324" s="104"/>
      <c r="U324" s="15">
        <v>1011.16</v>
      </c>
      <c r="V324" s="15">
        <v>1622.32</v>
      </c>
      <c r="W324" s="90">
        <f t="shared" si="110"/>
        <v>-611.16</v>
      </c>
      <c r="X324" s="103">
        <f t="shared" si="111"/>
        <v>-0.3767197593569703</v>
      </c>
    </row>
    <row r="325" spans="1:24" s="14" customFormat="1" ht="12.75" hidden="1" outlineLevel="2">
      <c r="A325" s="14" t="s">
        <v>1085</v>
      </c>
      <c r="B325" s="14" t="s">
        <v>1086</v>
      </c>
      <c r="C325" s="54" t="s">
        <v>38</v>
      </c>
      <c r="D325" s="15"/>
      <c r="E325" s="15"/>
      <c r="F325" s="15">
        <v>-88654.69</v>
      </c>
      <c r="G325" s="15">
        <v>-85801.84</v>
      </c>
      <c r="H325" s="90">
        <f t="shared" si="104"/>
        <v>-2852.850000000006</v>
      </c>
      <c r="I325" s="103">
        <f t="shared" si="105"/>
        <v>-0.03324928696167828</v>
      </c>
      <c r="J325" s="104"/>
      <c r="K325" s="15">
        <v>-718909.03</v>
      </c>
      <c r="L325" s="15">
        <v>-767751</v>
      </c>
      <c r="M325" s="90">
        <f t="shared" si="106"/>
        <v>48841.96999999997</v>
      </c>
      <c r="N325" s="103">
        <f t="shared" si="107"/>
        <v>0.06361694090922704</v>
      </c>
      <c r="O325" s="104"/>
      <c r="P325" s="15">
        <v>-286559.03</v>
      </c>
      <c r="Q325" s="15">
        <v>-285543.57</v>
      </c>
      <c r="R325" s="90">
        <f t="shared" si="108"/>
        <v>-1015.460000000021</v>
      </c>
      <c r="S325" s="103">
        <f t="shared" si="109"/>
        <v>-0.0035562348681149464</v>
      </c>
      <c r="T325" s="104"/>
      <c r="U325" s="15">
        <v>-1092217.35</v>
      </c>
      <c r="V325" s="15">
        <v>-1003160.67</v>
      </c>
      <c r="W325" s="90">
        <f t="shared" si="110"/>
        <v>-89056.68000000005</v>
      </c>
      <c r="X325" s="103">
        <f t="shared" si="111"/>
        <v>-0.08877608808168291</v>
      </c>
    </row>
    <row r="326" spans="1:24" s="14" customFormat="1" ht="12.75" hidden="1" outlineLevel="2">
      <c r="A326" s="14" t="s">
        <v>1087</v>
      </c>
      <c r="B326" s="14" t="s">
        <v>1088</v>
      </c>
      <c r="C326" s="54" t="s">
        <v>39</v>
      </c>
      <c r="D326" s="15"/>
      <c r="E326" s="15"/>
      <c r="F326" s="15">
        <v>-149312.89</v>
      </c>
      <c r="G326" s="15">
        <v>-149072.26</v>
      </c>
      <c r="H326" s="90">
        <f t="shared" si="104"/>
        <v>-240.63000000000466</v>
      </c>
      <c r="I326" s="103">
        <f t="shared" si="105"/>
        <v>-0.001614183618065525</v>
      </c>
      <c r="J326" s="104"/>
      <c r="K326" s="15">
        <v>-1205627.61</v>
      </c>
      <c r="L326" s="15">
        <v>-1203019.98</v>
      </c>
      <c r="M326" s="90">
        <f t="shared" si="106"/>
        <v>-2607.630000000121</v>
      </c>
      <c r="N326" s="103">
        <f t="shared" si="107"/>
        <v>-0.0021675699849973574</v>
      </c>
      <c r="O326" s="104"/>
      <c r="P326" s="15">
        <v>-490800.85000000003</v>
      </c>
      <c r="Q326" s="15">
        <v>-491579.52</v>
      </c>
      <c r="R326" s="90">
        <f t="shared" si="108"/>
        <v>778.6699999999837</v>
      </c>
      <c r="S326" s="103">
        <f t="shared" si="109"/>
        <v>0.0015840163560922628</v>
      </c>
      <c r="T326" s="104"/>
      <c r="U326" s="15">
        <v>-1862104.6</v>
      </c>
      <c r="V326" s="15">
        <v>-1807640.92</v>
      </c>
      <c r="W326" s="90">
        <f t="shared" si="110"/>
        <v>-54463.68000000017</v>
      </c>
      <c r="X326" s="103">
        <f t="shared" si="111"/>
        <v>-0.03012970075937436</v>
      </c>
    </row>
    <row r="327" spans="1:24" s="14" customFormat="1" ht="12.75" hidden="1" outlineLevel="2">
      <c r="A327" s="14" t="s">
        <v>1089</v>
      </c>
      <c r="B327" s="14" t="s">
        <v>1090</v>
      </c>
      <c r="C327" s="54" t="s">
        <v>40</v>
      </c>
      <c r="D327" s="15"/>
      <c r="E327" s="15"/>
      <c r="F327" s="15">
        <v>-38592.11</v>
      </c>
      <c r="G327" s="15">
        <v>-32798.99</v>
      </c>
      <c r="H327" s="90">
        <f aca="true" t="shared" si="112" ref="H327:H354">+F327-G327</f>
        <v>-5793.120000000003</v>
      </c>
      <c r="I327" s="103">
        <f aca="true" t="shared" si="113" ref="I327:I354">IF(G327&lt;0,IF(H327=0,0,IF(OR(G327=0,F327=0),"N.M.",IF(ABS(H327/G327)&gt;=10,"N.M.",H327/(-G327)))),IF(H327=0,0,IF(OR(G327=0,F327=0),"N.M.",IF(ABS(H327/G327)&gt;=10,"N.M.",H327/G327))))</f>
        <v>-0.17662495095123365</v>
      </c>
      <c r="J327" s="104"/>
      <c r="K327" s="15">
        <v>-314189.78</v>
      </c>
      <c r="L327" s="15">
        <v>-330706.72000000003</v>
      </c>
      <c r="M327" s="90">
        <f aca="true" t="shared" si="114" ref="M327:M354">+K327-L327</f>
        <v>16516.940000000002</v>
      </c>
      <c r="N327" s="103">
        <f aca="true" t="shared" si="115" ref="N327:N354">IF(L327&lt;0,IF(M327=0,0,IF(OR(L327=0,K327=0),"N.M.",IF(ABS(M327/L327)&gt;=10,"N.M.",M327/(-L327)))),IF(M327=0,0,IF(OR(L327=0,K327=0),"N.M.",IF(ABS(M327/L327)&gt;=10,"N.M.",M327/L327))))</f>
        <v>0.04994437367344698</v>
      </c>
      <c r="O327" s="104"/>
      <c r="P327" s="15">
        <v>-123042.54000000001</v>
      </c>
      <c r="Q327" s="15">
        <v>-122719.16</v>
      </c>
      <c r="R327" s="90">
        <f aca="true" t="shared" si="116" ref="R327:R354">+P327-Q327</f>
        <v>-323.38000000000466</v>
      </c>
      <c r="S327" s="103">
        <f aca="true" t="shared" si="117" ref="S327:S354">IF(Q327&lt;0,IF(R327=0,0,IF(OR(Q327=0,P327=0),"N.M.",IF(ABS(R327/Q327)&gt;=10,"N.M.",R327/(-Q327)))),IF(R327=0,0,IF(OR(Q327=0,P327=0),"N.M.",IF(ABS(R327/Q327)&gt;=10,"N.M.",R327/Q327))))</f>
        <v>-0.002635122339494539</v>
      </c>
      <c r="T327" s="104"/>
      <c r="U327" s="15">
        <v>-502510.24</v>
      </c>
      <c r="V327" s="15">
        <v>-509700.49</v>
      </c>
      <c r="W327" s="90">
        <f aca="true" t="shared" si="118" ref="W327:W354">+U327-V327</f>
        <v>7190.25</v>
      </c>
      <c r="X327" s="103">
        <f aca="true" t="shared" si="119" ref="X327:X354">IF(V327&lt;0,IF(W327=0,0,IF(OR(V327=0,U327=0),"N.M.",IF(ABS(W327/V327)&gt;=10,"N.M.",W327/(-V327)))),IF(W327=0,0,IF(OR(V327=0,U327=0),"N.M.",IF(ABS(W327/V327)&gt;=10,"N.M.",W327/V327))))</f>
        <v>0.014106813984032074</v>
      </c>
    </row>
    <row r="328" spans="1:24" s="14" customFormat="1" ht="12.75" hidden="1" outlineLevel="2">
      <c r="A328" s="14" t="s">
        <v>1091</v>
      </c>
      <c r="B328" s="14" t="s">
        <v>1092</v>
      </c>
      <c r="C328" s="54" t="s">
        <v>41</v>
      </c>
      <c r="D328" s="15"/>
      <c r="E328" s="15"/>
      <c r="F328" s="15">
        <v>-58417.53</v>
      </c>
      <c r="G328" s="15">
        <v>-65519.25</v>
      </c>
      <c r="H328" s="90">
        <f t="shared" si="112"/>
        <v>7101.720000000001</v>
      </c>
      <c r="I328" s="103">
        <f t="shared" si="113"/>
        <v>0.10839135063359244</v>
      </c>
      <c r="J328" s="104"/>
      <c r="K328" s="15">
        <v>-387006.84</v>
      </c>
      <c r="L328" s="15">
        <v>-561667.59</v>
      </c>
      <c r="M328" s="90">
        <f t="shared" si="114"/>
        <v>174660.74999999994</v>
      </c>
      <c r="N328" s="103">
        <f t="shared" si="115"/>
        <v>0.3109681831561617</v>
      </c>
      <c r="O328" s="104"/>
      <c r="P328" s="15">
        <v>-156233.9</v>
      </c>
      <c r="Q328" s="15">
        <v>-222156.78</v>
      </c>
      <c r="R328" s="90">
        <f t="shared" si="116"/>
        <v>65922.88</v>
      </c>
      <c r="S328" s="103">
        <f t="shared" si="117"/>
        <v>0.2967403470648071</v>
      </c>
      <c r="T328" s="104"/>
      <c r="U328" s="15">
        <v>-681882.6900000001</v>
      </c>
      <c r="V328" s="15">
        <v>-904788.6599999999</v>
      </c>
      <c r="W328" s="90">
        <f t="shared" si="118"/>
        <v>222905.96999999986</v>
      </c>
      <c r="X328" s="103">
        <f t="shared" si="119"/>
        <v>0.24636247098852884</v>
      </c>
    </row>
    <row r="329" spans="1:24" s="14" customFormat="1" ht="12.75" hidden="1" outlineLevel="2">
      <c r="A329" s="14" t="s">
        <v>1093</v>
      </c>
      <c r="B329" s="14" t="s">
        <v>1094</v>
      </c>
      <c r="C329" s="54" t="s">
        <v>42</v>
      </c>
      <c r="D329" s="15"/>
      <c r="E329" s="15"/>
      <c r="F329" s="15">
        <v>-91576.96</v>
      </c>
      <c r="G329" s="15">
        <v>-72750.88</v>
      </c>
      <c r="H329" s="90">
        <f t="shared" si="112"/>
        <v>-18826.08</v>
      </c>
      <c r="I329" s="103">
        <f t="shared" si="113"/>
        <v>-0.2587746017642673</v>
      </c>
      <c r="J329" s="104"/>
      <c r="K329" s="15">
        <v>-758807.87</v>
      </c>
      <c r="L329" s="15">
        <v>-736205.6900000001</v>
      </c>
      <c r="M329" s="90">
        <f t="shared" si="114"/>
        <v>-22602.179999999935</v>
      </c>
      <c r="N329" s="103">
        <f t="shared" si="115"/>
        <v>-0.030700903710754984</v>
      </c>
      <c r="O329" s="104"/>
      <c r="P329" s="15">
        <v>-313474.98</v>
      </c>
      <c r="Q329" s="15">
        <v>-246233.12</v>
      </c>
      <c r="R329" s="90">
        <f t="shared" si="116"/>
        <v>-67241.85999999999</v>
      </c>
      <c r="S329" s="103">
        <f t="shared" si="117"/>
        <v>-0.2730821101564241</v>
      </c>
      <c r="T329" s="104"/>
      <c r="U329" s="15">
        <v>-1124610.55</v>
      </c>
      <c r="V329" s="15">
        <v>-1062370.92</v>
      </c>
      <c r="W329" s="90">
        <f t="shared" si="118"/>
        <v>-62239.63000000012</v>
      </c>
      <c r="X329" s="103">
        <f t="shared" si="119"/>
        <v>-0.058585592685462554</v>
      </c>
    </row>
    <row r="330" spans="1:24" s="14" customFormat="1" ht="12.75" hidden="1" outlineLevel="2">
      <c r="A330" s="14" t="s">
        <v>1095</v>
      </c>
      <c r="B330" s="14" t="s">
        <v>1096</v>
      </c>
      <c r="C330" s="54" t="s">
        <v>43</v>
      </c>
      <c r="D330" s="15"/>
      <c r="E330" s="15"/>
      <c r="F330" s="15">
        <v>-70686.42</v>
      </c>
      <c r="G330" s="15">
        <v>-79576.56</v>
      </c>
      <c r="H330" s="90">
        <f t="shared" si="112"/>
        <v>8890.14</v>
      </c>
      <c r="I330" s="103">
        <f t="shared" si="113"/>
        <v>0.11171807376443516</v>
      </c>
      <c r="J330" s="104"/>
      <c r="K330" s="15">
        <v>-565491.35</v>
      </c>
      <c r="L330" s="15">
        <v>-636612.49</v>
      </c>
      <c r="M330" s="90">
        <f t="shared" si="114"/>
        <v>71121.14000000001</v>
      </c>
      <c r="N330" s="103">
        <f t="shared" si="115"/>
        <v>0.11171810342583761</v>
      </c>
      <c r="O330" s="104"/>
      <c r="P330" s="15">
        <v>-212059.26</v>
      </c>
      <c r="Q330" s="15">
        <v>-238729.68</v>
      </c>
      <c r="R330" s="90">
        <f t="shared" si="116"/>
        <v>26670.419999999984</v>
      </c>
      <c r="S330" s="103">
        <f t="shared" si="117"/>
        <v>0.11171807376443509</v>
      </c>
      <c r="T330" s="104"/>
      <c r="U330" s="15">
        <v>-883797.59</v>
      </c>
      <c r="V330" s="15">
        <v>-917292.46</v>
      </c>
      <c r="W330" s="90">
        <f t="shared" si="118"/>
        <v>33494.869999999995</v>
      </c>
      <c r="X330" s="103">
        <f t="shared" si="119"/>
        <v>0.03651493003659923</v>
      </c>
    </row>
    <row r="331" spans="1:24" s="14" customFormat="1" ht="12.75" hidden="1" outlineLevel="2">
      <c r="A331" s="14" t="s">
        <v>1097</v>
      </c>
      <c r="B331" s="14" t="s">
        <v>1098</v>
      </c>
      <c r="C331" s="54" t="s">
        <v>44</v>
      </c>
      <c r="D331" s="15"/>
      <c r="E331" s="15"/>
      <c r="F331" s="15">
        <v>-74099.13</v>
      </c>
      <c r="G331" s="15">
        <v>-38343.090000000004</v>
      </c>
      <c r="H331" s="90">
        <f t="shared" si="112"/>
        <v>-35756.04</v>
      </c>
      <c r="I331" s="103">
        <f t="shared" si="113"/>
        <v>-0.9325289119890963</v>
      </c>
      <c r="J331" s="104"/>
      <c r="K331" s="15">
        <v>-84757.12</v>
      </c>
      <c r="L331" s="15">
        <v>-73190.15000000001</v>
      </c>
      <c r="M331" s="90">
        <f t="shared" si="114"/>
        <v>-11566.969999999987</v>
      </c>
      <c r="N331" s="103">
        <f t="shared" si="115"/>
        <v>-0.15803998215606863</v>
      </c>
      <c r="O331" s="104"/>
      <c r="P331" s="15">
        <v>40769.270000000004</v>
      </c>
      <c r="Q331" s="15">
        <v>77917.01</v>
      </c>
      <c r="R331" s="90">
        <f t="shared" si="116"/>
        <v>-37147.73999999999</v>
      </c>
      <c r="S331" s="103">
        <f t="shared" si="117"/>
        <v>-0.4767603376977632</v>
      </c>
      <c r="T331" s="104"/>
      <c r="U331" s="15">
        <v>-28883.829999999994</v>
      </c>
      <c r="V331" s="15">
        <v>-43300.12000000001</v>
      </c>
      <c r="W331" s="90">
        <f t="shared" si="118"/>
        <v>14416.290000000015</v>
      </c>
      <c r="X331" s="103">
        <f t="shared" si="119"/>
        <v>0.3329388001696072</v>
      </c>
    </row>
    <row r="332" spans="1:24" s="14" customFormat="1" ht="12.75" hidden="1" outlineLevel="2">
      <c r="A332" s="14" t="s">
        <v>1099</v>
      </c>
      <c r="B332" s="14" t="s">
        <v>1100</v>
      </c>
      <c r="C332" s="54" t="s">
        <v>45</v>
      </c>
      <c r="D332" s="15"/>
      <c r="E332" s="15"/>
      <c r="F332" s="15">
        <v>9863.07</v>
      </c>
      <c r="G332" s="15">
        <v>18060.3</v>
      </c>
      <c r="H332" s="90">
        <f t="shared" si="112"/>
        <v>-8197.23</v>
      </c>
      <c r="I332" s="103">
        <f t="shared" si="113"/>
        <v>-0.4538811647647049</v>
      </c>
      <c r="J332" s="104"/>
      <c r="K332" s="15">
        <v>135283.03</v>
      </c>
      <c r="L332" s="15">
        <v>127279.56</v>
      </c>
      <c r="M332" s="90">
        <f t="shared" si="114"/>
        <v>8003.470000000001</v>
      </c>
      <c r="N332" s="103">
        <f t="shared" si="115"/>
        <v>0.0628810313297752</v>
      </c>
      <c r="O332" s="104"/>
      <c r="P332" s="15">
        <v>45479.58</v>
      </c>
      <c r="Q332" s="15">
        <v>53252.8</v>
      </c>
      <c r="R332" s="90">
        <f t="shared" si="116"/>
        <v>-7773.220000000001</v>
      </c>
      <c r="S332" s="103">
        <f t="shared" si="117"/>
        <v>-0.14596828711354146</v>
      </c>
      <c r="T332" s="104"/>
      <c r="U332" s="15">
        <v>208578.53</v>
      </c>
      <c r="V332" s="15">
        <v>192106.55</v>
      </c>
      <c r="W332" s="90">
        <f t="shared" si="118"/>
        <v>16471.98000000001</v>
      </c>
      <c r="X332" s="103">
        <f t="shared" si="119"/>
        <v>0.08574397905745541</v>
      </c>
    </row>
    <row r="333" spans="1:24" s="14" customFormat="1" ht="12.75" hidden="1" outlineLevel="2">
      <c r="A333" s="14" t="s">
        <v>1101</v>
      </c>
      <c r="B333" s="14" t="s">
        <v>1102</v>
      </c>
      <c r="C333" s="54" t="s">
        <v>46</v>
      </c>
      <c r="D333" s="15"/>
      <c r="E333" s="15"/>
      <c r="F333" s="15">
        <v>43.57</v>
      </c>
      <c r="G333" s="15">
        <v>-9.700000000000001</v>
      </c>
      <c r="H333" s="90">
        <f t="shared" si="112"/>
        <v>53.27</v>
      </c>
      <c r="I333" s="103">
        <f t="shared" si="113"/>
        <v>5.491752577319588</v>
      </c>
      <c r="J333" s="104"/>
      <c r="K333" s="15">
        <v>56.14</v>
      </c>
      <c r="L333" s="15">
        <v>-8.17</v>
      </c>
      <c r="M333" s="90">
        <f t="shared" si="114"/>
        <v>64.31</v>
      </c>
      <c r="N333" s="103">
        <f t="shared" si="115"/>
        <v>7.871481028151775</v>
      </c>
      <c r="O333" s="104"/>
      <c r="P333" s="15">
        <v>-28.46</v>
      </c>
      <c r="Q333" s="15">
        <v>-58.44</v>
      </c>
      <c r="R333" s="90">
        <f t="shared" si="116"/>
        <v>29.979999999999997</v>
      </c>
      <c r="S333" s="103">
        <f t="shared" si="117"/>
        <v>0.5130047912388774</v>
      </c>
      <c r="T333" s="104"/>
      <c r="U333" s="15">
        <v>56.65</v>
      </c>
      <c r="V333" s="15">
        <v>-39.85</v>
      </c>
      <c r="W333" s="90">
        <f t="shared" si="118"/>
        <v>96.5</v>
      </c>
      <c r="X333" s="103">
        <f t="shared" si="119"/>
        <v>2.4215809284818066</v>
      </c>
    </row>
    <row r="334" spans="1:24" s="14" customFormat="1" ht="12.75" hidden="1" outlineLevel="2">
      <c r="A334" s="14" t="s">
        <v>1103</v>
      </c>
      <c r="B334" s="14" t="s">
        <v>1104</v>
      </c>
      <c r="C334" s="54" t="s">
        <v>47</v>
      </c>
      <c r="D334" s="15"/>
      <c r="E334" s="15"/>
      <c r="F334" s="15">
        <v>-14.32</v>
      </c>
      <c r="G334" s="15">
        <v>5.0200000000000005</v>
      </c>
      <c r="H334" s="90">
        <f t="shared" si="112"/>
        <v>-19.34</v>
      </c>
      <c r="I334" s="103">
        <f t="shared" si="113"/>
        <v>-3.8525896414342626</v>
      </c>
      <c r="J334" s="104"/>
      <c r="K334" s="15">
        <v>-22.76</v>
      </c>
      <c r="L334" s="15">
        <v>-19.97</v>
      </c>
      <c r="M334" s="90">
        <f t="shared" si="114"/>
        <v>-2.7900000000000027</v>
      </c>
      <c r="N334" s="103">
        <f t="shared" si="115"/>
        <v>-0.13970956434651993</v>
      </c>
      <c r="O334" s="104"/>
      <c r="P334" s="15">
        <v>-7.78</v>
      </c>
      <c r="Q334" s="15">
        <v>2.62</v>
      </c>
      <c r="R334" s="90">
        <f t="shared" si="116"/>
        <v>-10.4</v>
      </c>
      <c r="S334" s="103">
        <f t="shared" si="117"/>
        <v>-3.969465648854962</v>
      </c>
      <c r="T334" s="104"/>
      <c r="U334" s="15">
        <v>-7.450000000000001</v>
      </c>
      <c r="V334" s="15">
        <v>-152.68</v>
      </c>
      <c r="W334" s="90">
        <f t="shared" si="118"/>
        <v>145.23000000000002</v>
      </c>
      <c r="X334" s="103">
        <f t="shared" si="119"/>
        <v>0.9512051349227143</v>
      </c>
    </row>
    <row r="335" spans="1:24" s="14" customFormat="1" ht="12.75" hidden="1" outlineLevel="2">
      <c r="A335" s="14" t="s">
        <v>1105</v>
      </c>
      <c r="B335" s="14" t="s">
        <v>1106</v>
      </c>
      <c r="C335" s="54" t="s">
        <v>48</v>
      </c>
      <c r="D335" s="15"/>
      <c r="E335" s="15"/>
      <c r="F335" s="15">
        <v>1505.03</v>
      </c>
      <c r="G335" s="15">
        <v>607.24</v>
      </c>
      <c r="H335" s="90">
        <f t="shared" si="112"/>
        <v>897.79</v>
      </c>
      <c r="I335" s="103">
        <f t="shared" si="113"/>
        <v>1.4784763849548777</v>
      </c>
      <c r="J335" s="104"/>
      <c r="K335" s="15">
        <v>7451.95</v>
      </c>
      <c r="L335" s="15">
        <v>84807.40000000001</v>
      </c>
      <c r="M335" s="90">
        <f t="shared" si="114"/>
        <v>-77355.45000000001</v>
      </c>
      <c r="N335" s="103">
        <f t="shared" si="115"/>
        <v>-0.9121308989545724</v>
      </c>
      <c r="O335" s="104"/>
      <c r="P335" s="15">
        <v>984.97</v>
      </c>
      <c r="Q335" s="15">
        <v>77980.83</v>
      </c>
      <c r="R335" s="90">
        <f t="shared" si="116"/>
        <v>-76995.86</v>
      </c>
      <c r="S335" s="103">
        <f t="shared" si="117"/>
        <v>-0.9873690751945061</v>
      </c>
      <c r="T335" s="104"/>
      <c r="U335" s="15">
        <v>10914.880000000001</v>
      </c>
      <c r="V335" s="15">
        <v>85591.76000000001</v>
      </c>
      <c r="W335" s="90">
        <f t="shared" si="118"/>
        <v>-74676.88</v>
      </c>
      <c r="X335" s="103">
        <f t="shared" si="119"/>
        <v>-0.8724774440904124</v>
      </c>
    </row>
    <row r="336" spans="1:24" s="14" customFormat="1" ht="12.75" hidden="1" outlineLevel="2">
      <c r="A336" s="14" t="s">
        <v>1107</v>
      </c>
      <c r="B336" s="14" t="s">
        <v>1108</v>
      </c>
      <c r="C336" s="54" t="s">
        <v>49</v>
      </c>
      <c r="D336" s="15"/>
      <c r="E336" s="15"/>
      <c r="F336" s="15">
        <v>5000</v>
      </c>
      <c r="G336" s="15">
        <v>0</v>
      </c>
      <c r="H336" s="90">
        <f t="shared" si="112"/>
        <v>5000</v>
      </c>
      <c r="I336" s="103" t="str">
        <f t="shared" si="113"/>
        <v>N.M.</v>
      </c>
      <c r="J336" s="104"/>
      <c r="K336" s="15">
        <v>5000</v>
      </c>
      <c r="L336" s="15">
        <v>0</v>
      </c>
      <c r="M336" s="90">
        <f t="shared" si="114"/>
        <v>5000</v>
      </c>
      <c r="N336" s="103" t="str">
        <f t="shared" si="115"/>
        <v>N.M.</v>
      </c>
      <c r="O336" s="104"/>
      <c r="P336" s="15">
        <v>5000</v>
      </c>
      <c r="Q336" s="15">
        <v>0</v>
      </c>
      <c r="R336" s="90">
        <f t="shared" si="116"/>
        <v>5000</v>
      </c>
      <c r="S336" s="103" t="str">
        <f t="shared" si="117"/>
        <v>N.M.</v>
      </c>
      <c r="T336" s="104"/>
      <c r="U336" s="15">
        <v>5000</v>
      </c>
      <c r="V336" s="15">
        <v>0</v>
      </c>
      <c r="W336" s="90">
        <f t="shared" si="118"/>
        <v>5000</v>
      </c>
      <c r="X336" s="103" t="str">
        <f t="shared" si="119"/>
        <v>N.M.</v>
      </c>
    </row>
    <row r="337" spans="1:24" s="14" customFormat="1" ht="12.75" hidden="1" outlineLevel="2">
      <c r="A337" s="14" t="s">
        <v>1109</v>
      </c>
      <c r="B337" s="14" t="s">
        <v>1110</v>
      </c>
      <c r="C337" s="54" t="s">
        <v>50</v>
      </c>
      <c r="D337" s="15"/>
      <c r="E337" s="15"/>
      <c r="F337" s="15">
        <v>500</v>
      </c>
      <c r="G337" s="15">
        <v>895</v>
      </c>
      <c r="H337" s="90">
        <f t="shared" si="112"/>
        <v>-395</v>
      </c>
      <c r="I337" s="103">
        <f t="shared" si="113"/>
        <v>-0.441340782122905</v>
      </c>
      <c r="J337" s="104"/>
      <c r="K337" s="15">
        <v>8371.17</v>
      </c>
      <c r="L337" s="15">
        <v>-230679.64</v>
      </c>
      <c r="M337" s="90">
        <f t="shared" si="114"/>
        <v>239050.81000000003</v>
      </c>
      <c r="N337" s="103">
        <f t="shared" si="115"/>
        <v>1.0362891584190093</v>
      </c>
      <c r="O337" s="104"/>
      <c r="P337" s="15">
        <v>2052</v>
      </c>
      <c r="Q337" s="15">
        <v>3574.11</v>
      </c>
      <c r="R337" s="90">
        <f t="shared" si="116"/>
        <v>-1522.1100000000001</v>
      </c>
      <c r="S337" s="103">
        <f t="shared" si="117"/>
        <v>-0.42587105601114683</v>
      </c>
      <c r="T337" s="104"/>
      <c r="U337" s="15">
        <v>21082.050000000003</v>
      </c>
      <c r="V337" s="15">
        <v>24025.76999999999</v>
      </c>
      <c r="W337" s="90">
        <f t="shared" si="118"/>
        <v>-2943.7199999999866</v>
      </c>
      <c r="X337" s="103">
        <f t="shared" si="119"/>
        <v>-0.12252344045581007</v>
      </c>
    </row>
    <row r="338" spans="1:24" s="14" customFormat="1" ht="12.75" hidden="1" outlineLevel="2">
      <c r="A338" s="14" t="s">
        <v>1111</v>
      </c>
      <c r="B338" s="14" t="s">
        <v>1112</v>
      </c>
      <c r="C338" s="54" t="s">
        <v>51</v>
      </c>
      <c r="D338" s="15"/>
      <c r="E338" s="15"/>
      <c r="F338" s="15">
        <v>225</v>
      </c>
      <c r="G338" s="15">
        <v>0</v>
      </c>
      <c r="H338" s="90">
        <f t="shared" si="112"/>
        <v>225</v>
      </c>
      <c r="I338" s="103" t="str">
        <f t="shared" si="113"/>
        <v>N.M.</v>
      </c>
      <c r="J338" s="104"/>
      <c r="K338" s="15">
        <v>225</v>
      </c>
      <c r="L338" s="15">
        <v>0</v>
      </c>
      <c r="M338" s="90">
        <f t="shared" si="114"/>
        <v>225</v>
      </c>
      <c r="N338" s="103" t="str">
        <f t="shared" si="115"/>
        <v>N.M.</v>
      </c>
      <c r="O338" s="104"/>
      <c r="P338" s="15">
        <v>225</v>
      </c>
      <c r="Q338" s="15">
        <v>0</v>
      </c>
      <c r="R338" s="90">
        <f t="shared" si="116"/>
        <v>225</v>
      </c>
      <c r="S338" s="103" t="str">
        <f t="shared" si="117"/>
        <v>N.M.</v>
      </c>
      <c r="T338" s="104"/>
      <c r="U338" s="15">
        <v>520.03</v>
      </c>
      <c r="V338" s="15">
        <v>0</v>
      </c>
      <c r="W338" s="90">
        <f t="shared" si="118"/>
        <v>520.03</v>
      </c>
      <c r="X338" s="103" t="str">
        <f t="shared" si="119"/>
        <v>N.M.</v>
      </c>
    </row>
    <row r="339" spans="1:24" s="14" customFormat="1" ht="12.75" hidden="1" outlineLevel="2">
      <c r="A339" s="14" t="s">
        <v>1113</v>
      </c>
      <c r="B339" s="14" t="s">
        <v>1114</v>
      </c>
      <c r="C339" s="54" t="s">
        <v>52</v>
      </c>
      <c r="D339" s="15"/>
      <c r="E339" s="15"/>
      <c r="F339" s="15">
        <v>513.34</v>
      </c>
      <c r="G339" s="15">
        <v>0</v>
      </c>
      <c r="H339" s="90">
        <f t="shared" si="112"/>
        <v>513.34</v>
      </c>
      <c r="I339" s="103" t="str">
        <f t="shared" si="113"/>
        <v>N.M.</v>
      </c>
      <c r="J339" s="104"/>
      <c r="K339" s="15">
        <v>513.34</v>
      </c>
      <c r="L339" s="15">
        <v>0</v>
      </c>
      <c r="M339" s="90">
        <f t="shared" si="114"/>
        <v>513.34</v>
      </c>
      <c r="N339" s="103" t="str">
        <f t="shared" si="115"/>
        <v>N.M.</v>
      </c>
      <c r="O339" s="104"/>
      <c r="P339" s="15">
        <v>513.34</v>
      </c>
      <c r="Q339" s="15">
        <v>0</v>
      </c>
      <c r="R339" s="90">
        <f t="shared" si="116"/>
        <v>513.34</v>
      </c>
      <c r="S339" s="103" t="str">
        <f t="shared" si="117"/>
        <v>N.M.</v>
      </c>
      <c r="T339" s="104"/>
      <c r="U339" s="15">
        <v>513.34</v>
      </c>
      <c r="V339" s="15">
        <v>0</v>
      </c>
      <c r="W339" s="90">
        <f t="shared" si="118"/>
        <v>513.34</v>
      </c>
      <c r="X339" s="103" t="str">
        <f t="shared" si="119"/>
        <v>N.M.</v>
      </c>
    </row>
    <row r="340" spans="1:24" s="14" customFormat="1" ht="12.75" hidden="1" outlineLevel="2">
      <c r="A340" s="14" t="s">
        <v>1115</v>
      </c>
      <c r="B340" s="14" t="s">
        <v>1116</v>
      </c>
      <c r="C340" s="54" t="s">
        <v>53</v>
      </c>
      <c r="D340" s="15"/>
      <c r="E340" s="15"/>
      <c r="F340" s="15">
        <v>0</v>
      </c>
      <c r="G340" s="15">
        <v>0.08</v>
      </c>
      <c r="H340" s="90">
        <f t="shared" si="112"/>
        <v>-0.08</v>
      </c>
      <c r="I340" s="103" t="str">
        <f t="shared" si="113"/>
        <v>N.M.</v>
      </c>
      <c r="J340" s="104"/>
      <c r="K340" s="15">
        <v>0</v>
      </c>
      <c r="L340" s="15">
        <v>0.08</v>
      </c>
      <c r="M340" s="90">
        <f t="shared" si="114"/>
        <v>-0.08</v>
      </c>
      <c r="N340" s="103" t="str">
        <f t="shared" si="115"/>
        <v>N.M.</v>
      </c>
      <c r="O340" s="104"/>
      <c r="P340" s="15">
        <v>0</v>
      </c>
      <c r="Q340" s="15">
        <v>0.08</v>
      </c>
      <c r="R340" s="90">
        <f t="shared" si="116"/>
        <v>-0.08</v>
      </c>
      <c r="S340" s="103" t="str">
        <f t="shared" si="117"/>
        <v>N.M.</v>
      </c>
      <c r="T340" s="104"/>
      <c r="U340" s="15">
        <v>0</v>
      </c>
      <c r="V340" s="15">
        <v>0.08</v>
      </c>
      <c r="W340" s="90">
        <f t="shared" si="118"/>
        <v>-0.08</v>
      </c>
      <c r="X340" s="103" t="str">
        <f t="shared" si="119"/>
        <v>N.M.</v>
      </c>
    </row>
    <row r="341" spans="1:24" s="14" customFormat="1" ht="12.75" hidden="1" outlineLevel="2">
      <c r="A341" s="14" t="s">
        <v>1117</v>
      </c>
      <c r="B341" s="14" t="s">
        <v>1118</v>
      </c>
      <c r="C341" s="54" t="s">
        <v>54</v>
      </c>
      <c r="D341" s="15"/>
      <c r="E341" s="15"/>
      <c r="F341" s="15">
        <v>0</v>
      </c>
      <c r="G341" s="15">
        <v>0</v>
      </c>
      <c r="H341" s="90">
        <f t="shared" si="112"/>
        <v>0</v>
      </c>
      <c r="I341" s="103">
        <f t="shared" si="113"/>
        <v>0</v>
      </c>
      <c r="J341" s="104"/>
      <c r="K341" s="15">
        <v>0</v>
      </c>
      <c r="L341" s="15">
        <v>415.88</v>
      </c>
      <c r="M341" s="90">
        <f t="shared" si="114"/>
        <v>-415.88</v>
      </c>
      <c r="N341" s="103" t="str">
        <f t="shared" si="115"/>
        <v>N.M.</v>
      </c>
      <c r="O341" s="104"/>
      <c r="P341" s="15">
        <v>0</v>
      </c>
      <c r="Q341" s="15">
        <v>88.87</v>
      </c>
      <c r="R341" s="90">
        <f t="shared" si="116"/>
        <v>-88.87</v>
      </c>
      <c r="S341" s="103" t="str">
        <f t="shared" si="117"/>
        <v>N.M.</v>
      </c>
      <c r="T341" s="104"/>
      <c r="U341" s="15">
        <v>0</v>
      </c>
      <c r="V341" s="15">
        <v>420.87</v>
      </c>
      <c r="W341" s="90">
        <f t="shared" si="118"/>
        <v>-420.87</v>
      </c>
      <c r="X341" s="103" t="str">
        <f t="shared" si="119"/>
        <v>N.M.</v>
      </c>
    </row>
    <row r="342" spans="1:24" s="14" customFormat="1" ht="12.75" hidden="1" outlineLevel="2">
      <c r="A342" s="14" t="s">
        <v>1119</v>
      </c>
      <c r="B342" s="14" t="s">
        <v>1120</v>
      </c>
      <c r="C342" s="54" t="s">
        <v>55</v>
      </c>
      <c r="D342" s="15"/>
      <c r="E342" s="15"/>
      <c r="F342" s="15">
        <v>117.22</v>
      </c>
      <c r="G342" s="15">
        <v>34.54</v>
      </c>
      <c r="H342" s="90">
        <f t="shared" si="112"/>
        <v>82.68</v>
      </c>
      <c r="I342" s="103">
        <f t="shared" si="113"/>
        <v>2.393746381007528</v>
      </c>
      <c r="J342" s="104"/>
      <c r="K342" s="15">
        <v>533.58</v>
      </c>
      <c r="L342" s="15">
        <v>555.36</v>
      </c>
      <c r="M342" s="90">
        <f t="shared" si="114"/>
        <v>-21.779999999999973</v>
      </c>
      <c r="N342" s="103">
        <f t="shared" si="115"/>
        <v>-0.03921780466724282</v>
      </c>
      <c r="O342" s="104"/>
      <c r="P342" s="15">
        <v>173.47</v>
      </c>
      <c r="Q342" s="15">
        <v>179.91</v>
      </c>
      <c r="R342" s="90">
        <f t="shared" si="116"/>
        <v>-6.439999999999998</v>
      </c>
      <c r="S342" s="103">
        <f t="shared" si="117"/>
        <v>-0.03579567561558556</v>
      </c>
      <c r="T342" s="104"/>
      <c r="U342" s="15">
        <v>751.82</v>
      </c>
      <c r="V342" s="15">
        <v>881.71</v>
      </c>
      <c r="W342" s="90">
        <f t="shared" si="118"/>
        <v>-129.89</v>
      </c>
      <c r="X342" s="103">
        <f t="shared" si="119"/>
        <v>-0.14731601093330005</v>
      </c>
    </row>
    <row r="343" spans="1:24" s="14" customFormat="1" ht="12.75" hidden="1" outlineLevel="2">
      <c r="A343" s="14" t="s">
        <v>1121</v>
      </c>
      <c r="B343" s="14" t="s">
        <v>1122</v>
      </c>
      <c r="C343" s="54" t="s">
        <v>56</v>
      </c>
      <c r="D343" s="15"/>
      <c r="E343" s="15"/>
      <c r="F343" s="15">
        <v>0</v>
      </c>
      <c r="G343" s="15">
        <v>2.2800000000000002</v>
      </c>
      <c r="H343" s="90">
        <f t="shared" si="112"/>
        <v>-2.2800000000000002</v>
      </c>
      <c r="I343" s="103" t="str">
        <f t="shared" si="113"/>
        <v>N.M.</v>
      </c>
      <c r="J343" s="104"/>
      <c r="K343" s="15">
        <v>0</v>
      </c>
      <c r="L343" s="15">
        <v>7.49</v>
      </c>
      <c r="M343" s="90">
        <f t="shared" si="114"/>
        <v>-7.49</v>
      </c>
      <c r="N343" s="103" t="str">
        <f t="shared" si="115"/>
        <v>N.M.</v>
      </c>
      <c r="O343" s="104"/>
      <c r="P343" s="15">
        <v>0</v>
      </c>
      <c r="Q343" s="15">
        <v>2.2800000000000002</v>
      </c>
      <c r="R343" s="90">
        <f t="shared" si="116"/>
        <v>-2.2800000000000002</v>
      </c>
      <c r="S343" s="103" t="str">
        <f t="shared" si="117"/>
        <v>N.M.</v>
      </c>
      <c r="T343" s="104"/>
      <c r="U343" s="15">
        <v>0</v>
      </c>
      <c r="V343" s="15">
        <v>16.4</v>
      </c>
      <c r="W343" s="90">
        <f t="shared" si="118"/>
        <v>-16.4</v>
      </c>
      <c r="X343" s="103" t="str">
        <f t="shared" si="119"/>
        <v>N.M.</v>
      </c>
    </row>
    <row r="344" spans="1:24" s="14" customFormat="1" ht="12.75" hidden="1" outlineLevel="2">
      <c r="A344" s="14" t="s">
        <v>1123</v>
      </c>
      <c r="B344" s="14" t="s">
        <v>1124</v>
      </c>
      <c r="C344" s="54" t="s">
        <v>57</v>
      </c>
      <c r="D344" s="15"/>
      <c r="E344" s="15"/>
      <c r="F344" s="15">
        <v>1785.73</v>
      </c>
      <c r="G344" s="15">
        <v>535.27</v>
      </c>
      <c r="H344" s="90">
        <f t="shared" si="112"/>
        <v>1250.46</v>
      </c>
      <c r="I344" s="103">
        <f t="shared" si="113"/>
        <v>2.3361294300072863</v>
      </c>
      <c r="J344" s="104"/>
      <c r="K344" s="15">
        <v>15592.27</v>
      </c>
      <c r="L344" s="15">
        <v>13025.08</v>
      </c>
      <c r="M344" s="90">
        <f t="shared" si="114"/>
        <v>2567.1900000000005</v>
      </c>
      <c r="N344" s="103">
        <f t="shared" si="115"/>
        <v>0.19709591035141438</v>
      </c>
      <c r="O344" s="104"/>
      <c r="P344" s="15">
        <v>5728.62</v>
      </c>
      <c r="Q344" s="15">
        <v>5804.2</v>
      </c>
      <c r="R344" s="90">
        <f t="shared" si="116"/>
        <v>-75.57999999999993</v>
      </c>
      <c r="S344" s="103">
        <f t="shared" si="117"/>
        <v>-0.013021605044622847</v>
      </c>
      <c r="T344" s="104"/>
      <c r="U344" s="15">
        <v>27994.56</v>
      </c>
      <c r="V344" s="15">
        <v>29833.72</v>
      </c>
      <c r="W344" s="90">
        <f t="shared" si="118"/>
        <v>-1839.1599999999999</v>
      </c>
      <c r="X344" s="103">
        <f t="shared" si="119"/>
        <v>-0.061647022228538705</v>
      </c>
    </row>
    <row r="345" spans="1:24" s="14" customFormat="1" ht="12.75" hidden="1" outlineLevel="2">
      <c r="A345" s="14" t="s">
        <v>1125</v>
      </c>
      <c r="B345" s="14" t="s">
        <v>1126</v>
      </c>
      <c r="C345" s="54" t="s">
        <v>58</v>
      </c>
      <c r="D345" s="15"/>
      <c r="E345" s="15"/>
      <c r="F345" s="15">
        <v>0</v>
      </c>
      <c r="G345" s="15">
        <v>0</v>
      </c>
      <c r="H345" s="90">
        <f t="shared" si="112"/>
        <v>0</v>
      </c>
      <c r="I345" s="103">
        <f t="shared" si="113"/>
        <v>0</v>
      </c>
      <c r="J345" s="104"/>
      <c r="K345" s="15">
        <v>24.240000000000002</v>
      </c>
      <c r="L345" s="15">
        <v>24.45</v>
      </c>
      <c r="M345" s="90">
        <f t="shared" si="114"/>
        <v>-0.2099999999999973</v>
      </c>
      <c r="N345" s="103">
        <f t="shared" si="115"/>
        <v>-0.008588957055214614</v>
      </c>
      <c r="O345" s="104"/>
      <c r="P345" s="15">
        <v>13.040000000000001</v>
      </c>
      <c r="Q345" s="15">
        <v>0</v>
      </c>
      <c r="R345" s="90">
        <f t="shared" si="116"/>
        <v>13.040000000000001</v>
      </c>
      <c r="S345" s="103" t="str">
        <f t="shared" si="117"/>
        <v>N.M.</v>
      </c>
      <c r="T345" s="104"/>
      <c r="U345" s="15">
        <v>29.14</v>
      </c>
      <c r="V345" s="15">
        <v>30.95</v>
      </c>
      <c r="W345" s="90">
        <f t="shared" si="118"/>
        <v>-1.8099999999999987</v>
      </c>
      <c r="X345" s="103">
        <f t="shared" si="119"/>
        <v>-0.058481421647819026</v>
      </c>
    </row>
    <row r="346" spans="1:24" s="14" customFormat="1" ht="12.75" hidden="1" outlineLevel="2">
      <c r="A346" s="14" t="s">
        <v>1127</v>
      </c>
      <c r="B346" s="14" t="s">
        <v>1128</v>
      </c>
      <c r="C346" s="54" t="s">
        <v>59</v>
      </c>
      <c r="D346" s="15"/>
      <c r="E346" s="15"/>
      <c r="F346" s="15">
        <v>4072.8</v>
      </c>
      <c r="G346" s="15">
        <v>115.69</v>
      </c>
      <c r="H346" s="90">
        <f t="shared" si="112"/>
        <v>3957.11</v>
      </c>
      <c r="I346" s="103" t="str">
        <f t="shared" si="113"/>
        <v>N.M.</v>
      </c>
      <c r="J346" s="104"/>
      <c r="K346" s="15">
        <v>16298.67</v>
      </c>
      <c r="L346" s="15">
        <v>38062.38</v>
      </c>
      <c r="M346" s="90">
        <f t="shared" si="114"/>
        <v>-21763.71</v>
      </c>
      <c r="N346" s="103">
        <f t="shared" si="115"/>
        <v>-0.5717905711623918</v>
      </c>
      <c r="O346" s="104"/>
      <c r="P346" s="15">
        <v>6283.54</v>
      </c>
      <c r="Q346" s="15">
        <v>5890.76</v>
      </c>
      <c r="R346" s="90">
        <f t="shared" si="116"/>
        <v>392.77999999999975</v>
      </c>
      <c r="S346" s="103">
        <f t="shared" si="117"/>
        <v>0.06667730479598553</v>
      </c>
      <c r="T346" s="104"/>
      <c r="U346" s="15">
        <v>28816.79</v>
      </c>
      <c r="V346" s="15">
        <v>54923.47</v>
      </c>
      <c r="W346" s="90">
        <f t="shared" si="118"/>
        <v>-26106.68</v>
      </c>
      <c r="X346" s="103">
        <f t="shared" si="119"/>
        <v>-0.4753283068240226</v>
      </c>
    </row>
    <row r="347" spans="1:24" s="14" customFormat="1" ht="12.75" hidden="1" outlineLevel="2">
      <c r="A347" s="14" t="s">
        <v>1129</v>
      </c>
      <c r="B347" s="14" t="s">
        <v>1130</v>
      </c>
      <c r="C347" s="54" t="s">
        <v>60</v>
      </c>
      <c r="D347" s="15"/>
      <c r="E347" s="15"/>
      <c r="F347" s="15">
        <v>-2532.1</v>
      </c>
      <c r="G347" s="15">
        <v>-5542.21</v>
      </c>
      <c r="H347" s="90">
        <f t="shared" si="112"/>
        <v>3010.11</v>
      </c>
      <c r="I347" s="103">
        <f t="shared" si="113"/>
        <v>0.5431244936586669</v>
      </c>
      <c r="J347" s="104"/>
      <c r="K347" s="15">
        <v>159112.49</v>
      </c>
      <c r="L347" s="15">
        <v>99230.33</v>
      </c>
      <c r="M347" s="90">
        <f t="shared" si="114"/>
        <v>59882.15999999999</v>
      </c>
      <c r="N347" s="103">
        <f t="shared" si="115"/>
        <v>0.6034662990640058</v>
      </c>
      <c r="O347" s="104"/>
      <c r="P347" s="15">
        <v>60062.75</v>
      </c>
      <c r="Q347" s="15">
        <v>1188.8700000000001</v>
      </c>
      <c r="R347" s="90">
        <f t="shared" si="116"/>
        <v>58873.88</v>
      </c>
      <c r="S347" s="103" t="str">
        <f t="shared" si="117"/>
        <v>N.M.</v>
      </c>
      <c r="T347" s="104"/>
      <c r="U347" s="15">
        <v>313445.3</v>
      </c>
      <c r="V347" s="15">
        <v>143744.55</v>
      </c>
      <c r="W347" s="90">
        <f t="shared" si="118"/>
        <v>169700.75</v>
      </c>
      <c r="X347" s="103">
        <f t="shared" si="119"/>
        <v>1.1805717155885216</v>
      </c>
    </row>
    <row r="348" spans="1:24" s="14" customFormat="1" ht="12.75" hidden="1" outlineLevel="2">
      <c r="A348" s="14" t="s">
        <v>1131</v>
      </c>
      <c r="B348" s="14" t="s">
        <v>1132</v>
      </c>
      <c r="C348" s="54" t="s">
        <v>61</v>
      </c>
      <c r="D348" s="15"/>
      <c r="E348" s="15"/>
      <c r="F348" s="15">
        <v>2738.143</v>
      </c>
      <c r="G348" s="15">
        <v>899.224</v>
      </c>
      <c r="H348" s="90">
        <f t="shared" si="112"/>
        <v>1838.9189999999999</v>
      </c>
      <c r="I348" s="103">
        <f t="shared" si="113"/>
        <v>2.045006583454178</v>
      </c>
      <c r="J348" s="104"/>
      <c r="K348" s="15">
        <v>14032.893</v>
      </c>
      <c r="L348" s="15">
        <v>7279.429</v>
      </c>
      <c r="M348" s="90">
        <f t="shared" si="114"/>
        <v>6753.464</v>
      </c>
      <c r="N348" s="103">
        <f t="shared" si="115"/>
        <v>0.9277463932954082</v>
      </c>
      <c r="O348" s="104"/>
      <c r="P348" s="15">
        <v>4240.106</v>
      </c>
      <c r="Q348" s="15">
        <v>1978.702</v>
      </c>
      <c r="R348" s="90">
        <f t="shared" si="116"/>
        <v>2261.4039999999995</v>
      </c>
      <c r="S348" s="103">
        <f t="shared" si="117"/>
        <v>1.142872448706273</v>
      </c>
      <c r="T348" s="104"/>
      <c r="U348" s="15">
        <v>23134.4</v>
      </c>
      <c r="V348" s="15">
        <v>25351.956000000002</v>
      </c>
      <c r="W348" s="90">
        <f t="shared" si="118"/>
        <v>-2217.5560000000005</v>
      </c>
      <c r="X348" s="103">
        <f t="shared" si="119"/>
        <v>-0.08747080501401944</v>
      </c>
    </row>
    <row r="349" spans="1:24" s="14" customFormat="1" ht="12.75" hidden="1" outlineLevel="2">
      <c r="A349" s="14" t="s">
        <v>1133</v>
      </c>
      <c r="B349" s="14" t="s">
        <v>1134</v>
      </c>
      <c r="C349" s="54" t="s">
        <v>62</v>
      </c>
      <c r="D349" s="15"/>
      <c r="E349" s="15"/>
      <c r="F349" s="15">
        <v>1802.8400000000001</v>
      </c>
      <c r="G349" s="15">
        <v>2483.34</v>
      </c>
      <c r="H349" s="90">
        <f t="shared" si="112"/>
        <v>-680.5</v>
      </c>
      <c r="I349" s="103">
        <f t="shared" si="113"/>
        <v>-0.27402610999702015</v>
      </c>
      <c r="J349" s="104"/>
      <c r="K349" s="15">
        <v>14114.65</v>
      </c>
      <c r="L349" s="15">
        <v>10442.48</v>
      </c>
      <c r="M349" s="90">
        <f t="shared" si="114"/>
        <v>3672.17</v>
      </c>
      <c r="N349" s="103">
        <f t="shared" si="115"/>
        <v>0.35165688610368423</v>
      </c>
      <c r="O349" s="104"/>
      <c r="P349" s="15">
        <v>5496.64</v>
      </c>
      <c r="Q349" s="15">
        <v>5485.53</v>
      </c>
      <c r="R349" s="90">
        <f t="shared" si="116"/>
        <v>11.110000000000582</v>
      </c>
      <c r="S349" s="103">
        <f t="shared" si="117"/>
        <v>0.0020253284550445596</v>
      </c>
      <c r="T349" s="104"/>
      <c r="U349" s="15">
        <v>19186.37</v>
      </c>
      <c r="V349" s="15">
        <v>13489.34</v>
      </c>
      <c r="W349" s="90">
        <f t="shared" si="118"/>
        <v>5697.029999999999</v>
      </c>
      <c r="X349" s="103">
        <f t="shared" si="119"/>
        <v>0.42233571101328893</v>
      </c>
    </row>
    <row r="350" spans="1:24" s="14" customFormat="1" ht="12.75" hidden="1" outlineLevel="2">
      <c r="A350" s="14" t="s">
        <v>1135</v>
      </c>
      <c r="B350" s="14" t="s">
        <v>1136</v>
      </c>
      <c r="C350" s="54" t="s">
        <v>63</v>
      </c>
      <c r="D350" s="15"/>
      <c r="E350" s="15"/>
      <c r="F350" s="15">
        <v>34.64</v>
      </c>
      <c r="G350" s="15">
        <v>0</v>
      </c>
      <c r="H350" s="90">
        <f t="shared" si="112"/>
        <v>34.64</v>
      </c>
      <c r="I350" s="103" t="str">
        <f t="shared" si="113"/>
        <v>N.M.</v>
      </c>
      <c r="J350" s="104"/>
      <c r="K350" s="15">
        <v>34.64</v>
      </c>
      <c r="L350" s="15">
        <v>0</v>
      </c>
      <c r="M350" s="90">
        <f t="shared" si="114"/>
        <v>34.64</v>
      </c>
      <c r="N350" s="103" t="str">
        <f t="shared" si="115"/>
        <v>N.M.</v>
      </c>
      <c r="O350" s="104"/>
      <c r="P350" s="15">
        <v>34.64</v>
      </c>
      <c r="Q350" s="15">
        <v>0</v>
      </c>
      <c r="R350" s="90">
        <f t="shared" si="116"/>
        <v>34.64</v>
      </c>
      <c r="S350" s="103" t="str">
        <f t="shared" si="117"/>
        <v>N.M.</v>
      </c>
      <c r="T350" s="104"/>
      <c r="U350" s="15">
        <v>34.64</v>
      </c>
      <c r="V350" s="15">
        <v>0</v>
      </c>
      <c r="W350" s="90">
        <f t="shared" si="118"/>
        <v>34.64</v>
      </c>
      <c r="X350" s="103" t="str">
        <f t="shared" si="119"/>
        <v>N.M.</v>
      </c>
    </row>
    <row r="351" spans="1:24" s="14" customFormat="1" ht="12.75" hidden="1" outlineLevel="2">
      <c r="A351" s="14" t="s">
        <v>1137</v>
      </c>
      <c r="B351" s="14" t="s">
        <v>1138</v>
      </c>
      <c r="C351" s="54" t="s">
        <v>64</v>
      </c>
      <c r="D351" s="15"/>
      <c r="E351" s="15"/>
      <c r="F351" s="15">
        <v>11836.11</v>
      </c>
      <c r="G351" s="15">
        <v>23458.100000000002</v>
      </c>
      <c r="H351" s="90">
        <f t="shared" si="112"/>
        <v>-11621.990000000002</v>
      </c>
      <c r="I351" s="103">
        <f t="shared" si="113"/>
        <v>-0.49543611801467297</v>
      </c>
      <c r="J351" s="104"/>
      <c r="K351" s="15">
        <v>71738.56</v>
      </c>
      <c r="L351" s="15">
        <v>139978.9</v>
      </c>
      <c r="M351" s="90">
        <f t="shared" si="114"/>
        <v>-68240.34</v>
      </c>
      <c r="N351" s="103">
        <f t="shared" si="115"/>
        <v>-0.4875044738885646</v>
      </c>
      <c r="O351" s="104"/>
      <c r="P351" s="15">
        <v>33335.71</v>
      </c>
      <c r="Q351" s="15">
        <v>96325.63</v>
      </c>
      <c r="R351" s="90">
        <f t="shared" si="116"/>
        <v>-62989.920000000006</v>
      </c>
      <c r="S351" s="103">
        <f t="shared" si="117"/>
        <v>-0.6539268936003845</v>
      </c>
      <c r="T351" s="104"/>
      <c r="U351" s="15">
        <v>124932.29000000001</v>
      </c>
      <c r="V351" s="15">
        <v>162419.41999999998</v>
      </c>
      <c r="W351" s="90">
        <f t="shared" si="118"/>
        <v>-37487.129999999976</v>
      </c>
      <c r="X351" s="103">
        <f t="shared" si="119"/>
        <v>-0.23080448138529236</v>
      </c>
    </row>
    <row r="352" spans="1:24" s="14" customFormat="1" ht="12.75" hidden="1" outlineLevel="2">
      <c r="A352" s="14" t="s">
        <v>1139</v>
      </c>
      <c r="B352" s="14" t="s">
        <v>1140</v>
      </c>
      <c r="C352" s="54" t="s">
        <v>1507</v>
      </c>
      <c r="D352" s="15"/>
      <c r="E352" s="15"/>
      <c r="F352" s="15">
        <v>0</v>
      </c>
      <c r="G352" s="15">
        <v>0</v>
      </c>
      <c r="H352" s="90">
        <f t="shared" si="112"/>
        <v>0</v>
      </c>
      <c r="I352" s="103">
        <f t="shared" si="113"/>
        <v>0</v>
      </c>
      <c r="J352" s="104"/>
      <c r="K352" s="15">
        <v>300</v>
      </c>
      <c r="L352" s="15">
        <v>2400</v>
      </c>
      <c r="M352" s="90">
        <f t="shared" si="114"/>
        <v>-2100</v>
      </c>
      <c r="N352" s="103">
        <f t="shared" si="115"/>
        <v>-0.875</v>
      </c>
      <c r="O352" s="104"/>
      <c r="P352" s="15">
        <v>0</v>
      </c>
      <c r="Q352" s="15">
        <v>2400</v>
      </c>
      <c r="R352" s="90">
        <f t="shared" si="116"/>
        <v>-2400</v>
      </c>
      <c r="S352" s="103" t="str">
        <f t="shared" si="117"/>
        <v>N.M.</v>
      </c>
      <c r="T352" s="104"/>
      <c r="U352" s="15">
        <v>4180</v>
      </c>
      <c r="V352" s="15">
        <v>2400</v>
      </c>
      <c r="W352" s="90">
        <f t="shared" si="118"/>
        <v>1780</v>
      </c>
      <c r="X352" s="103">
        <f t="shared" si="119"/>
        <v>0.7416666666666667</v>
      </c>
    </row>
    <row r="353" spans="1:24" s="14" customFormat="1" ht="12.75" hidden="1" outlineLevel="2">
      <c r="A353" s="14" t="s">
        <v>1141</v>
      </c>
      <c r="B353" s="14" t="s">
        <v>1142</v>
      </c>
      <c r="C353" s="54" t="s">
        <v>65</v>
      </c>
      <c r="D353" s="15"/>
      <c r="E353" s="15"/>
      <c r="F353" s="15">
        <v>7748.12</v>
      </c>
      <c r="G353" s="15">
        <v>2094.12</v>
      </c>
      <c r="H353" s="90">
        <f t="shared" si="112"/>
        <v>5654</v>
      </c>
      <c r="I353" s="103">
        <f t="shared" si="113"/>
        <v>2.699940786583386</v>
      </c>
      <c r="J353" s="104"/>
      <c r="K353" s="15">
        <v>56284.94</v>
      </c>
      <c r="L353" s="15">
        <v>53691.81</v>
      </c>
      <c r="M353" s="90">
        <f t="shared" si="114"/>
        <v>2593.1300000000047</v>
      </c>
      <c r="N353" s="103">
        <f t="shared" si="115"/>
        <v>0.04829656515584043</v>
      </c>
      <c r="O353" s="104"/>
      <c r="P353" s="15">
        <v>23244.350000000002</v>
      </c>
      <c r="Q353" s="15">
        <v>17590.350000000002</v>
      </c>
      <c r="R353" s="90">
        <f t="shared" si="116"/>
        <v>5654</v>
      </c>
      <c r="S353" s="103">
        <f t="shared" si="117"/>
        <v>0.32142623654446895</v>
      </c>
      <c r="T353" s="104"/>
      <c r="U353" s="15">
        <v>92977.4</v>
      </c>
      <c r="V353" s="15">
        <v>84684.26999999999</v>
      </c>
      <c r="W353" s="90">
        <f t="shared" si="118"/>
        <v>8293.130000000005</v>
      </c>
      <c r="X353" s="103">
        <f t="shared" si="119"/>
        <v>0.0979299933742123</v>
      </c>
    </row>
    <row r="354" spans="1:24" s="14" customFormat="1" ht="12.75" hidden="1" outlineLevel="2">
      <c r="A354" s="14" t="s">
        <v>1143</v>
      </c>
      <c r="B354" s="14" t="s">
        <v>1144</v>
      </c>
      <c r="C354" s="54" t="s">
        <v>66</v>
      </c>
      <c r="D354" s="15"/>
      <c r="E354" s="15"/>
      <c r="F354" s="15">
        <v>2618.75</v>
      </c>
      <c r="G354" s="15">
        <v>6556.78</v>
      </c>
      <c r="H354" s="90">
        <f t="shared" si="112"/>
        <v>-3938.0299999999997</v>
      </c>
      <c r="I354" s="103">
        <f t="shared" si="113"/>
        <v>-0.6006042600178746</v>
      </c>
      <c r="J354" s="104"/>
      <c r="K354" s="15">
        <v>28490.5</v>
      </c>
      <c r="L354" s="15">
        <v>118526.72</v>
      </c>
      <c r="M354" s="90">
        <f t="shared" si="114"/>
        <v>-90036.22</v>
      </c>
      <c r="N354" s="103">
        <f t="shared" si="115"/>
        <v>-0.7596280399896327</v>
      </c>
      <c r="O354" s="104"/>
      <c r="P354" s="15">
        <v>8628</v>
      </c>
      <c r="Q354" s="15">
        <v>28987.010000000002</v>
      </c>
      <c r="R354" s="90">
        <f t="shared" si="116"/>
        <v>-20359.010000000002</v>
      </c>
      <c r="S354" s="103">
        <f t="shared" si="117"/>
        <v>-0.7023494316937139</v>
      </c>
      <c r="T354" s="104"/>
      <c r="U354" s="15">
        <v>52268.380000000005</v>
      </c>
      <c r="V354" s="15">
        <v>195420.86</v>
      </c>
      <c r="W354" s="90">
        <f t="shared" si="118"/>
        <v>-143152.47999999998</v>
      </c>
      <c r="X354" s="103">
        <f t="shared" si="119"/>
        <v>-0.7325342852344422</v>
      </c>
    </row>
    <row r="355" spans="1:24" s="13" customFormat="1" ht="12.75" collapsed="1">
      <c r="A355" s="13" t="s">
        <v>248</v>
      </c>
      <c r="B355" s="11"/>
      <c r="C355" s="56" t="s">
        <v>316</v>
      </c>
      <c r="D355" s="29"/>
      <c r="E355" s="29"/>
      <c r="F355" s="29">
        <v>5621285.071000002</v>
      </c>
      <c r="G355" s="29">
        <v>7583929.749000003</v>
      </c>
      <c r="H355" s="29">
        <f>+F355-G355</f>
        <v>-1962644.6780000003</v>
      </c>
      <c r="I355" s="98">
        <f>IF(G355&lt;0,IF(H355=0,0,IF(OR(G355=0,F355=0),"N.M.",IF(ABS(H355/G355)&gt;=10,"N.M.",H355/(-G355)))),IF(H355=0,0,IF(OR(G355=0,F355=0),"N.M.",IF(ABS(H355/G355)&gt;=10,"N.M.",H355/G355))))</f>
        <v>-0.25878993384119753</v>
      </c>
      <c r="J355" s="115"/>
      <c r="K355" s="29">
        <v>55674564.72299996</v>
      </c>
      <c r="L355" s="29">
        <v>53951673.000999995</v>
      </c>
      <c r="M355" s="29">
        <f>+K355-L355</f>
        <v>1722891.7219999656</v>
      </c>
      <c r="N355" s="98">
        <f>IF(L355&lt;0,IF(M355=0,0,IF(OR(L355=0,K355=0),"N.M.",IF(ABS(M355/L355)&gt;=10,"N.M.",M355/(-L355)))),IF(M355=0,0,IF(OR(L355=0,K355=0),"N.M.",IF(ABS(M355/L355)&gt;=10,"N.M.",M355/L355))))</f>
        <v>0.031933981397908304</v>
      </c>
      <c r="O355" s="115"/>
      <c r="P355" s="29">
        <v>17844786.999999996</v>
      </c>
      <c r="Q355" s="29">
        <v>28676157.60700001</v>
      </c>
      <c r="R355" s="29">
        <f>+P355-Q355</f>
        <v>-10831370.607000012</v>
      </c>
      <c r="S355" s="98">
        <f>IF(Q355&lt;0,IF(R355=0,0,IF(OR(Q355=0,P355=0),"N.M.",IF(ABS(R355/Q355)&gt;=10,"N.M.",R355/(-Q355)))),IF(R355=0,0,IF(OR(Q355=0,P355=0),"N.M.",IF(ABS(R355/Q355)&gt;=10,"N.M.",R355/Q355))))</f>
        <v>-0.3777134564344846</v>
      </c>
      <c r="T355" s="115"/>
      <c r="U355" s="29">
        <v>82194639.718</v>
      </c>
      <c r="V355" s="29">
        <v>74950111.68599996</v>
      </c>
      <c r="W355" s="29">
        <f>+U355-V355</f>
        <v>7244528.032000035</v>
      </c>
      <c r="X355" s="98">
        <f>IF(V355&lt;0,IF(W355=0,0,IF(OR(V355=0,U355=0),"N.M.",IF(ABS(W355/V355)&gt;=10,"N.M.",W355/(-V355)))),IF(W355=0,0,IF(OR(V355=0,U355=0),"N.M.",IF(ABS(W355/V355)&gt;=10,"N.M.",W355/V355))))</f>
        <v>0.09665800182327482</v>
      </c>
    </row>
    <row r="356" spans="2:24" s="13" customFormat="1" ht="0.75" customHeight="1" hidden="1" outlineLevel="1">
      <c r="B356" s="11"/>
      <c r="C356" s="56"/>
      <c r="D356" s="29"/>
      <c r="E356" s="29"/>
      <c r="F356" s="29"/>
      <c r="G356" s="29"/>
      <c r="H356" s="29"/>
      <c r="I356" s="98"/>
      <c r="J356" s="115"/>
      <c r="K356" s="29"/>
      <c r="L356" s="29"/>
      <c r="M356" s="29"/>
      <c r="N356" s="98"/>
      <c r="O356" s="115"/>
      <c r="P356" s="29"/>
      <c r="Q356" s="29"/>
      <c r="R356" s="29"/>
      <c r="S356" s="98"/>
      <c r="T356" s="115"/>
      <c r="U356" s="29"/>
      <c r="V356" s="29"/>
      <c r="W356" s="29"/>
      <c r="X356" s="98"/>
    </row>
    <row r="357" spans="1:24" s="14" customFormat="1" ht="12.75" hidden="1" outlineLevel="2">
      <c r="A357" s="14" t="s">
        <v>1145</v>
      </c>
      <c r="B357" s="14" t="s">
        <v>1146</v>
      </c>
      <c r="C357" s="54" t="s">
        <v>67</v>
      </c>
      <c r="D357" s="15"/>
      <c r="E357" s="15"/>
      <c r="F357" s="15">
        <v>204781.23</v>
      </c>
      <c r="G357" s="15">
        <v>33413.270000000004</v>
      </c>
      <c r="H357" s="90">
        <f aca="true" t="shared" si="120" ref="H357:H390">+F357-G357</f>
        <v>171367.96000000002</v>
      </c>
      <c r="I357" s="103">
        <f aca="true" t="shared" si="121" ref="I357:I390">IF(G357&lt;0,IF(H357=0,0,IF(OR(G357=0,F357=0),"N.M.",IF(ABS(H357/G357)&gt;=10,"N.M.",H357/(-G357)))),IF(H357=0,0,IF(OR(G357=0,F357=0),"N.M.",IF(ABS(H357/G357)&gt;=10,"N.M.",H357/G357))))</f>
        <v>5.128739569638051</v>
      </c>
      <c r="J357" s="104"/>
      <c r="K357" s="15">
        <v>1261270.42</v>
      </c>
      <c r="L357" s="15">
        <v>306549.10000000003</v>
      </c>
      <c r="M357" s="90">
        <f aca="true" t="shared" si="122" ref="M357:M390">+K357-L357</f>
        <v>954721.3199999998</v>
      </c>
      <c r="N357" s="103">
        <f aca="true" t="shared" si="123" ref="N357:N390">IF(L357&lt;0,IF(M357=0,0,IF(OR(L357=0,K357=0),"N.M.",IF(ABS(M357/L357)&gt;=10,"N.M.",M357/(-L357)))),IF(M357=0,0,IF(OR(L357=0,K357=0),"N.M.",IF(ABS(M357/L357)&gt;=10,"N.M.",M357/L357))))</f>
        <v>3.1144156678326564</v>
      </c>
      <c r="O357" s="104"/>
      <c r="P357" s="15">
        <v>569222.24</v>
      </c>
      <c r="Q357" s="15">
        <v>112896.78</v>
      </c>
      <c r="R357" s="90">
        <f aca="true" t="shared" si="124" ref="R357:R390">+P357-Q357</f>
        <v>456325.45999999996</v>
      </c>
      <c r="S357" s="103">
        <f aca="true" t="shared" si="125" ref="S357:S390">IF(Q357&lt;0,IF(R357=0,0,IF(OR(Q357=0,P357=0),"N.M.",IF(ABS(R357/Q357)&gt;=10,"N.M.",R357/(-Q357)))),IF(R357=0,0,IF(OR(Q357=0,P357=0),"N.M.",IF(ABS(R357/Q357)&gt;=10,"N.M.",R357/Q357))))</f>
        <v>4.041970550444397</v>
      </c>
      <c r="T357" s="104"/>
      <c r="U357" s="15">
        <v>1391378.515</v>
      </c>
      <c r="V357" s="15">
        <v>461926.01</v>
      </c>
      <c r="W357" s="90">
        <f aca="true" t="shared" si="126" ref="W357:W390">+U357-V357</f>
        <v>929452.5049999999</v>
      </c>
      <c r="X357" s="103">
        <f aca="true" t="shared" si="127" ref="X357:X390">IF(V357&lt;0,IF(W357=0,0,IF(OR(V357=0,U357=0),"N.M.",IF(ABS(W357/V357)&gt;=10,"N.M.",W357/(-V357)))),IF(W357=0,0,IF(OR(V357=0,U357=0),"N.M.",IF(ABS(W357/V357)&gt;=10,"N.M.",W357/V357))))</f>
        <v>2.0121242036143405</v>
      </c>
    </row>
    <row r="358" spans="1:24" s="14" customFormat="1" ht="12.75" hidden="1" outlineLevel="2">
      <c r="A358" s="14" t="s">
        <v>1147</v>
      </c>
      <c r="B358" s="14" t="s">
        <v>1148</v>
      </c>
      <c r="C358" s="54" t="s">
        <v>68</v>
      </c>
      <c r="D358" s="15"/>
      <c r="E358" s="15"/>
      <c r="F358" s="15">
        <v>113034.36</v>
      </c>
      <c r="G358" s="15">
        <v>58724.25</v>
      </c>
      <c r="H358" s="90">
        <f t="shared" si="120"/>
        <v>54310.11</v>
      </c>
      <c r="I358" s="103">
        <f t="shared" si="121"/>
        <v>0.9248327564847572</v>
      </c>
      <c r="J358" s="104"/>
      <c r="K358" s="15">
        <v>853542.03</v>
      </c>
      <c r="L358" s="15">
        <v>404739.8</v>
      </c>
      <c r="M358" s="90">
        <f t="shared" si="122"/>
        <v>448802.23000000004</v>
      </c>
      <c r="N358" s="103">
        <f t="shared" si="123"/>
        <v>1.1088660665444814</v>
      </c>
      <c r="O358" s="104"/>
      <c r="P358" s="15">
        <v>266880.82</v>
      </c>
      <c r="Q358" s="15">
        <v>150006.34</v>
      </c>
      <c r="R358" s="90">
        <f t="shared" si="124"/>
        <v>116874.48000000001</v>
      </c>
      <c r="S358" s="103">
        <f t="shared" si="125"/>
        <v>0.7791302687606405</v>
      </c>
      <c r="T358" s="104"/>
      <c r="U358" s="15">
        <v>1169009.071</v>
      </c>
      <c r="V358" s="15">
        <v>1001251.72</v>
      </c>
      <c r="W358" s="90">
        <f t="shared" si="126"/>
        <v>167757.35100000002</v>
      </c>
      <c r="X358" s="103">
        <f t="shared" si="127"/>
        <v>0.16754762828272599</v>
      </c>
    </row>
    <row r="359" spans="1:24" s="14" customFormat="1" ht="12.75" hidden="1" outlineLevel="2">
      <c r="A359" s="14" t="s">
        <v>1149</v>
      </c>
      <c r="B359" s="14" t="s">
        <v>1150</v>
      </c>
      <c r="C359" s="54" t="s">
        <v>69</v>
      </c>
      <c r="D359" s="15"/>
      <c r="E359" s="15"/>
      <c r="F359" s="15">
        <v>709339.15</v>
      </c>
      <c r="G359" s="15">
        <v>453481.94</v>
      </c>
      <c r="H359" s="90">
        <f t="shared" si="120"/>
        <v>255857.21000000002</v>
      </c>
      <c r="I359" s="103">
        <f t="shared" si="121"/>
        <v>0.5642059527221746</v>
      </c>
      <c r="J359" s="104"/>
      <c r="K359" s="15">
        <v>4185985.41</v>
      </c>
      <c r="L359" s="15">
        <v>6926811.08</v>
      </c>
      <c r="M359" s="90">
        <f t="shared" si="122"/>
        <v>-2740825.67</v>
      </c>
      <c r="N359" s="103">
        <f t="shared" si="123"/>
        <v>-0.39568361809573127</v>
      </c>
      <c r="O359" s="104"/>
      <c r="P359" s="15">
        <v>1839190</v>
      </c>
      <c r="Q359" s="15">
        <v>1123374.12</v>
      </c>
      <c r="R359" s="90">
        <f t="shared" si="124"/>
        <v>715815.8799999999</v>
      </c>
      <c r="S359" s="103">
        <f t="shared" si="125"/>
        <v>0.6372016830866638</v>
      </c>
      <c r="T359" s="104"/>
      <c r="U359" s="15">
        <v>7680518.483</v>
      </c>
      <c r="V359" s="15">
        <v>10553389.68</v>
      </c>
      <c r="W359" s="90">
        <f t="shared" si="126"/>
        <v>-2872871.1969999997</v>
      </c>
      <c r="X359" s="103">
        <f t="shared" si="127"/>
        <v>-0.27222260184748526</v>
      </c>
    </row>
    <row r="360" spans="1:24" s="14" customFormat="1" ht="12.75" hidden="1" outlineLevel="2">
      <c r="A360" s="14" t="s">
        <v>1151</v>
      </c>
      <c r="B360" s="14" t="s">
        <v>1152</v>
      </c>
      <c r="C360" s="54" t="s">
        <v>70</v>
      </c>
      <c r="D360" s="15"/>
      <c r="E360" s="15"/>
      <c r="F360" s="15">
        <v>133627.04</v>
      </c>
      <c r="G360" s="15">
        <v>120785.69</v>
      </c>
      <c r="H360" s="90">
        <f t="shared" si="120"/>
        <v>12841.350000000006</v>
      </c>
      <c r="I360" s="103">
        <f t="shared" si="121"/>
        <v>0.1063151603472233</v>
      </c>
      <c r="J360" s="104"/>
      <c r="K360" s="15">
        <v>849755.3200000001</v>
      </c>
      <c r="L360" s="15">
        <v>3810662.04</v>
      </c>
      <c r="M360" s="90">
        <f t="shared" si="122"/>
        <v>-2960906.7199999997</v>
      </c>
      <c r="N360" s="103">
        <f t="shared" si="123"/>
        <v>-0.7770058559168369</v>
      </c>
      <c r="O360" s="104"/>
      <c r="P360" s="15">
        <v>392908.43</v>
      </c>
      <c r="Q360" s="15">
        <v>1420601.19</v>
      </c>
      <c r="R360" s="90">
        <f t="shared" si="124"/>
        <v>-1027692.76</v>
      </c>
      <c r="S360" s="103">
        <f t="shared" si="125"/>
        <v>-0.7234210186744952</v>
      </c>
      <c r="T360" s="104"/>
      <c r="U360" s="15">
        <v>2137779.705</v>
      </c>
      <c r="V360" s="15">
        <v>4294107.13</v>
      </c>
      <c r="W360" s="90">
        <f t="shared" si="126"/>
        <v>-2156327.425</v>
      </c>
      <c r="X360" s="103">
        <f t="shared" si="127"/>
        <v>-0.5021596713168169</v>
      </c>
    </row>
    <row r="361" spans="1:24" s="14" customFormat="1" ht="12.75" hidden="1" outlineLevel="2">
      <c r="A361" s="14" t="s">
        <v>1153</v>
      </c>
      <c r="B361" s="14" t="s">
        <v>1154</v>
      </c>
      <c r="C361" s="54" t="s">
        <v>71</v>
      </c>
      <c r="D361" s="15"/>
      <c r="E361" s="15"/>
      <c r="F361" s="15">
        <v>170787.96</v>
      </c>
      <c r="G361" s="15">
        <v>75227.73</v>
      </c>
      <c r="H361" s="90">
        <f t="shared" si="120"/>
        <v>95560.23</v>
      </c>
      <c r="I361" s="103">
        <f t="shared" si="121"/>
        <v>1.2702793238610284</v>
      </c>
      <c r="J361" s="104"/>
      <c r="K361" s="15">
        <v>810366.01</v>
      </c>
      <c r="L361" s="15">
        <v>384225.65</v>
      </c>
      <c r="M361" s="90">
        <f t="shared" si="122"/>
        <v>426140.36</v>
      </c>
      <c r="N361" s="103">
        <f t="shared" si="123"/>
        <v>1.1090887867585102</v>
      </c>
      <c r="O361" s="104"/>
      <c r="P361" s="15">
        <v>350169.35000000003</v>
      </c>
      <c r="Q361" s="15">
        <v>157091.47</v>
      </c>
      <c r="R361" s="90">
        <f t="shared" si="124"/>
        <v>193077.88000000003</v>
      </c>
      <c r="S361" s="103">
        <f t="shared" si="125"/>
        <v>1.2290793382988907</v>
      </c>
      <c r="T361" s="104"/>
      <c r="U361" s="15">
        <v>1117782.217</v>
      </c>
      <c r="V361" s="15">
        <v>546941.89</v>
      </c>
      <c r="W361" s="90">
        <f t="shared" si="126"/>
        <v>570840.3269999999</v>
      </c>
      <c r="X361" s="103">
        <f t="shared" si="127"/>
        <v>1.0436946546551773</v>
      </c>
    </row>
    <row r="362" spans="1:24" s="14" customFormat="1" ht="12.75" hidden="1" outlineLevel="2">
      <c r="A362" s="14" t="s">
        <v>1155</v>
      </c>
      <c r="B362" s="14" t="s">
        <v>1156</v>
      </c>
      <c r="C362" s="54" t="s">
        <v>67</v>
      </c>
      <c r="D362" s="15"/>
      <c r="E362" s="15"/>
      <c r="F362" s="15">
        <v>12908.33</v>
      </c>
      <c r="G362" s="15">
        <v>9614.49</v>
      </c>
      <c r="H362" s="90">
        <f t="shared" si="120"/>
        <v>3293.84</v>
      </c>
      <c r="I362" s="103">
        <f t="shared" si="121"/>
        <v>0.34259123468847547</v>
      </c>
      <c r="J362" s="104"/>
      <c r="K362" s="15">
        <v>95486.90000000001</v>
      </c>
      <c r="L362" s="15">
        <v>80306.31</v>
      </c>
      <c r="M362" s="90">
        <f t="shared" si="122"/>
        <v>15180.590000000011</v>
      </c>
      <c r="N362" s="103">
        <f t="shared" si="123"/>
        <v>0.18903358901685324</v>
      </c>
      <c r="O362" s="104"/>
      <c r="P362" s="15">
        <v>37856.840000000004</v>
      </c>
      <c r="Q362" s="15">
        <v>29671.78</v>
      </c>
      <c r="R362" s="90">
        <f t="shared" si="124"/>
        <v>8185.060000000005</v>
      </c>
      <c r="S362" s="103">
        <f t="shared" si="125"/>
        <v>0.275853352916475</v>
      </c>
      <c r="T362" s="104"/>
      <c r="U362" s="15">
        <v>142635.06</v>
      </c>
      <c r="V362" s="15">
        <v>115271.39</v>
      </c>
      <c r="W362" s="90">
        <f t="shared" si="126"/>
        <v>27363.67</v>
      </c>
      <c r="X362" s="103">
        <f t="shared" si="127"/>
        <v>0.23738474915588334</v>
      </c>
    </row>
    <row r="363" spans="1:24" s="14" customFormat="1" ht="12.75" hidden="1" outlineLevel="2">
      <c r="A363" s="14" t="s">
        <v>1157</v>
      </c>
      <c r="B363" s="14" t="s">
        <v>1158</v>
      </c>
      <c r="C363" s="54" t="s">
        <v>68</v>
      </c>
      <c r="D363" s="15"/>
      <c r="E363" s="15"/>
      <c r="F363" s="15">
        <v>701.86</v>
      </c>
      <c r="G363" s="15">
        <v>3622.2200000000003</v>
      </c>
      <c r="H363" s="90">
        <f t="shared" si="120"/>
        <v>-2920.36</v>
      </c>
      <c r="I363" s="103">
        <f t="shared" si="121"/>
        <v>-0.8062348504508284</v>
      </c>
      <c r="J363" s="104"/>
      <c r="K363" s="15">
        <v>7301.55</v>
      </c>
      <c r="L363" s="15">
        <v>18384.93</v>
      </c>
      <c r="M363" s="90">
        <f t="shared" si="122"/>
        <v>-11083.380000000001</v>
      </c>
      <c r="N363" s="103">
        <f t="shared" si="123"/>
        <v>-0.6028513570625508</v>
      </c>
      <c r="O363" s="104"/>
      <c r="P363" s="15">
        <v>713.67</v>
      </c>
      <c r="Q363" s="15">
        <v>3679.14</v>
      </c>
      <c r="R363" s="90">
        <f t="shared" si="124"/>
        <v>-2965.47</v>
      </c>
      <c r="S363" s="103">
        <f t="shared" si="125"/>
        <v>-0.8060226031083351</v>
      </c>
      <c r="T363" s="104"/>
      <c r="U363" s="15">
        <v>21789.83</v>
      </c>
      <c r="V363" s="15">
        <v>24561.18</v>
      </c>
      <c r="W363" s="90">
        <f t="shared" si="126"/>
        <v>-2771.3499999999985</v>
      </c>
      <c r="X363" s="103">
        <f t="shared" si="127"/>
        <v>-0.11283456250880448</v>
      </c>
    </row>
    <row r="364" spans="1:24" s="14" customFormat="1" ht="12.75" hidden="1" outlineLevel="2">
      <c r="A364" s="14" t="s">
        <v>1159</v>
      </c>
      <c r="B364" s="14" t="s">
        <v>1160</v>
      </c>
      <c r="C364" s="54" t="s">
        <v>72</v>
      </c>
      <c r="D364" s="15"/>
      <c r="E364" s="15"/>
      <c r="F364" s="15">
        <v>3707.06</v>
      </c>
      <c r="G364" s="15">
        <v>3056.89</v>
      </c>
      <c r="H364" s="90">
        <f t="shared" si="120"/>
        <v>650.1700000000001</v>
      </c>
      <c r="I364" s="103">
        <f t="shared" si="121"/>
        <v>0.21269002155785785</v>
      </c>
      <c r="J364" s="104"/>
      <c r="K364" s="15">
        <v>34531.98</v>
      </c>
      <c r="L364" s="15">
        <v>29050.91</v>
      </c>
      <c r="M364" s="90">
        <f t="shared" si="122"/>
        <v>5481.070000000003</v>
      </c>
      <c r="N364" s="103">
        <f t="shared" si="123"/>
        <v>0.18867119825162115</v>
      </c>
      <c r="O364" s="104"/>
      <c r="P364" s="15">
        <v>12660.04</v>
      </c>
      <c r="Q364" s="15">
        <v>9567</v>
      </c>
      <c r="R364" s="90">
        <f t="shared" si="124"/>
        <v>3093.040000000001</v>
      </c>
      <c r="S364" s="103">
        <f t="shared" si="125"/>
        <v>0.3233030208006691</v>
      </c>
      <c r="T364" s="104"/>
      <c r="U364" s="15">
        <v>53141.93000000001</v>
      </c>
      <c r="V364" s="15">
        <v>42153.03</v>
      </c>
      <c r="W364" s="90">
        <f t="shared" si="126"/>
        <v>10988.900000000009</v>
      </c>
      <c r="X364" s="103">
        <f t="shared" si="127"/>
        <v>0.2606906312547404</v>
      </c>
    </row>
    <row r="365" spans="1:24" s="14" customFormat="1" ht="12.75" hidden="1" outlineLevel="2">
      <c r="A365" s="14" t="s">
        <v>1161</v>
      </c>
      <c r="B365" s="14" t="s">
        <v>1162</v>
      </c>
      <c r="C365" s="54" t="s">
        <v>73</v>
      </c>
      <c r="D365" s="15"/>
      <c r="E365" s="15"/>
      <c r="F365" s="15">
        <v>15316.16</v>
      </c>
      <c r="G365" s="15">
        <v>17250.77</v>
      </c>
      <c r="H365" s="90">
        <f t="shared" si="120"/>
        <v>-1934.6100000000006</v>
      </c>
      <c r="I365" s="103">
        <f t="shared" si="121"/>
        <v>-0.11214629839711505</v>
      </c>
      <c r="J365" s="104"/>
      <c r="K365" s="15">
        <v>157455.43</v>
      </c>
      <c r="L365" s="15">
        <v>140692.14</v>
      </c>
      <c r="M365" s="90">
        <f t="shared" si="122"/>
        <v>16763.28999999998</v>
      </c>
      <c r="N365" s="103">
        <f t="shared" si="123"/>
        <v>0.11914873140745444</v>
      </c>
      <c r="O365" s="104"/>
      <c r="P365" s="15">
        <v>56081.78</v>
      </c>
      <c r="Q365" s="15">
        <v>50320.07</v>
      </c>
      <c r="R365" s="90">
        <f t="shared" si="124"/>
        <v>5761.709999999999</v>
      </c>
      <c r="S365" s="103">
        <f t="shared" si="125"/>
        <v>0.11450123181466161</v>
      </c>
      <c r="T365" s="104"/>
      <c r="U365" s="15">
        <v>269109.22</v>
      </c>
      <c r="V365" s="15">
        <v>223983.26</v>
      </c>
      <c r="W365" s="90">
        <f t="shared" si="126"/>
        <v>45125.95999999996</v>
      </c>
      <c r="X365" s="103">
        <f t="shared" si="127"/>
        <v>0.20147023487380245</v>
      </c>
    </row>
    <row r="366" spans="1:24" s="14" customFormat="1" ht="12.75" hidden="1" outlineLevel="2">
      <c r="A366" s="14" t="s">
        <v>1163</v>
      </c>
      <c r="B366" s="14" t="s">
        <v>1164</v>
      </c>
      <c r="C366" s="54" t="s">
        <v>74</v>
      </c>
      <c r="D366" s="15"/>
      <c r="E366" s="15"/>
      <c r="F366" s="15">
        <v>10565.69</v>
      </c>
      <c r="G366" s="15">
        <v>13451.14</v>
      </c>
      <c r="H366" s="90">
        <f t="shared" si="120"/>
        <v>-2885.449999999999</v>
      </c>
      <c r="I366" s="103">
        <f t="shared" si="121"/>
        <v>-0.214513416706688</v>
      </c>
      <c r="J366" s="104"/>
      <c r="K366" s="15">
        <v>172073.46</v>
      </c>
      <c r="L366" s="15">
        <v>135389.96</v>
      </c>
      <c r="M366" s="90">
        <f t="shared" si="122"/>
        <v>36683.5</v>
      </c>
      <c r="N366" s="103">
        <f t="shared" si="123"/>
        <v>0.2709469742069501</v>
      </c>
      <c r="O366" s="104"/>
      <c r="P366" s="15">
        <v>66586.99</v>
      </c>
      <c r="Q366" s="15">
        <v>52897.01</v>
      </c>
      <c r="R366" s="90">
        <f t="shared" si="124"/>
        <v>13689.980000000003</v>
      </c>
      <c r="S366" s="103">
        <f t="shared" si="125"/>
        <v>0.2588044201364123</v>
      </c>
      <c r="T366" s="104"/>
      <c r="U366" s="15">
        <v>246074.22999999998</v>
      </c>
      <c r="V366" s="15">
        <v>205005.21</v>
      </c>
      <c r="W366" s="90">
        <f t="shared" si="126"/>
        <v>41069.01999999999</v>
      </c>
      <c r="X366" s="103">
        <f t="shared" si="127"/>
        <v>0.20033159157272146</v>
      </c>
    </row>
    <row r="367" spans="1:24" s="14" customFormat="1" ht="12.75" hidden="1" outlineLevel="2">
      <c r="A367" s="14" t="s">
        <v>1165</v>
      </c>
      <c r="B367" s="14" t="s">
        <v>1166</v>
      </c>
      <c r="C367" s="54" t="s">
        <v>75</v>
      </c>
      <c r="D367" s="15"/>
      <c r="E367" s="15"/>
      <c r="F367" s="15">
        <v>64651.96</v>
      </c>
      <c r="G367" s="15">
        <v>34574.25</v>
      </c>
      <c r="H367" s="90">
        <f t="shared" si="120"/>
        <v>30077.71</v>
      </c>
      <c r="I367" s="103">
        <f t="shared" si="121"/>
        <v>0.869945407347954</v>
      </c>
      <c r="J367" s="104"/>
      <c r="K367" s="15">
        <v>460670.42</v>
      </c>
      <c r="L367" s="15">
        <v>385405.74</v>
      </c>
      <c r="M367" s="90">
        <f t="shared" si="122"/>
        <v>75264.68</v>
      </c>
      <c r="N367" s="103">
        <f t="shared" si="123"/>
        <v>0.1952868683273892</v>
      </c>
      <c r="O367" s="104"/>
      <c r="P367" s="15">
        <v>-167278.82</v>
      </c>
      <c r="Q367" s="15">
        <v>143577.01</v>
      </c>
      <c r="R367" s="90">
        <f t="shared" si="124"/>
        <v>-310855.83</v>
      </c>
      <c r="S367" s="103">
        <f t="shared" si="125"/>
        <v>-2.165080816211453</v>
      </c>
      <c r="T367" s="104"/>
      <c r="U367" s="15">
        <v>686501.944</v>
      </c>
      <c r="V367" s="15">
        <v>659257.36</v>
      </c>
      <c r="W367" s="90">
        <f t="shared" si="126"/>
        <v>27244.58400000003</v>
      </c>
      <c r="X367" s="103">
        <f t="shared" si="127"/>
        <v>0.04132617343854915</v>
      </c>
    </row>
    <row r="368" spans="1:24" s="14" customFormat="1" ht="12.75" hidden="1" outlineLevel="2">
      <c r="A368" s="14" t="s">
        <v>1167</v>
      </c>
      <c r="B368" s="14" t="s">
        <v>1168</v>
      </c>
      <c r="C368" s="54" t="s">
        <v>76</v>
      </c>
      <c r="D368" s="15"/>
      <c r="E368" s="15"/>
      <c r="F368" s="15">
        <v>264907.8</v>
      </c>
      <c r="G368" s="15">
        <v>277142.3</v>
      </c>
      <c r="H368" s="90">
        <f t="shared" si="120"/>
        <v>-12234.5</v>
      </c>
      <c r="I368" s="103">
        <f t="shared" si="121"/>
        <v>-0.04414519183827226</v>
      </c>
      <c r="J368" s="104"/>
      <c r="K368" s="15">
        <v>952977.8</v>
      </c>
      <c r="L368" s="15">
        <v>1002684.56</v>
      </c>
      <c r="M368" s="90">
        <f t="shared" si="122"/>
        <v>-49706.76000000001</v>
      </c>
      <c r="N368" s="103">
        <f t="shared" si="123"/>
        <v>-0.04957367649103922</v>
      </c>
      <c r="O368" s="104"/>
      <c r="P368" s="15">
        <v>490853.93</v>
      </c>
      <c r="Q368" s="15">
        <v>399002.7</v>
      </c>
      <c r="R368" s="90">
        <f t="shared" si="124"/>
        <v>91851.22999999998</v>
      </c>
      <c r="S368" s="103">
        <f t="shared" si="125"/>
        <v>0.23020202620182764</v>
      </c>
      <c r="T368" s="104"/>
      <c r="U368" s="15">
        <v>1462041.24</v>
      </c>
      <c r="V368" s="15">
        <v>1683000.6600000001</v>
      </c>
      <c r="W368" s="90">
        <f t="shared" si="126"/>
        <v>-220959.42000000016</v>
      </c>
      <c r="X368" s="103">
        <f t="shared" si="127"/>
        <v>-0.13128896812197338</v>
      </c>
    </row>
    <row r="369" spans="1:24" s="14" customFormat="1" ht="12.75" hidden="1" outlineLevel="2">
      <c r="A369" s="14" t="s">
        <v>1169</v>
      </c>
      <c r="B369" s="14" t="s">
        <v>1170</v>
      </c>
      <c r="C369" s="54" t="s">
        <v>77</v>
      </c>
      <c r="D369" s="15"/>
      <c r="E369" s="15"/>
      <c r="F369" s="15">
        <v>0</v>
      </c>
      <c r="G369" s="15">
        <v>0</v>
      </c>
      <c r="H369" s="90">
        <f t="shared" si="120"/>
        <v>0</v>
      </c>
      <c r="I369" s="103">
        <f t="shared" si="121"/>
        <v>0</v>
      </c>
      <c r="J369" s="104"/>
      <c r="K369" s="15">
        <v>0</v>
      </c>
      <c r="L369" s="15">
        <v>-1.86</v>
      </c>
      <c r="M369" s="90">
        <f t="shared" si="122"/>
        <v>1.86</v>
      </c>
      <c r="N369" s="103" t="str">
        <f t="shared" si="123"/>
        <v>N.M.</v>
      </c>
      <c r="O369" s="104"/>
      <c r="P369" s="15">
        <v>0</v>
      </c>
      <c r="Q369" s="15">
        <v>0</v>
      </c>
      <c r="R369" s="90">
        <f t="shared" si="124"/>
        <v>0</v>
      </c>
      <c r="S369" s="103">
        <f t="shared" si="125"/>
        <v>0</v>
      </c>
      <c r="T369" s="104"/>
      <c r="U369" s="15">
        <v>0</v>
      </c>
      <c r="V369" s="15">
        <v>0</v>
      </c>
      <c r="W369" s="90">
        <f t="shared" si="126"/>
        <v>0</v>
      </c>
      <c r="X369" s="103">
        <f t="shared" si="127"/>
        <v>0</v>
      </c>
    </row>
    <row r="370" spans="1:24" s="14" customFormat="1" ht="12.75" hidden="1" outlineLevel="2">
      <c r="A370" s="14" t="s">
        <v>1171</v>
      </c>
      <c r="B370" s="14" t="s">
        <v>1172</v>
      </c>
      <c r="C370" s="54" t="s">
        <v>78</v>
      </c>
      <c r="D370" s="15"/>
      <c r="E370" s="15"/>
      <c r="F370" s="15">
        <v>29.54</v>
      </c>
      <c r="G370" s="15">
        <v>-14.59</v>
      </c>
      <c r="H370" s="90">
        <f t="shared" si="120"/>
        <v>44.129999999999995</v>
      </c>
      <c r="I370" s="103">
        <f t="shared" si="121"/>
        <v>3.0246744345442083</v>
      </c>
      <c r="J370" s="104"/>
      <c r="K370" s="15">
        <v>21941.600000000002</v>
      </c>
      <c r="L370" s="15">
        <v>243.24</v>
      </c>
      <c r="M370" s="90">
        <f t="shared" si="122"/>
        <v>21698.36</v>
      </c>
      <c r="N370" s="103" t="str">
        <f t="shared" si="123"/>
        <v>N.M.</v>
      </c>
      <c r="O370" s="104"/>
      <c r="P370" s="15">
        <v>29.54</v>
      </c>
      <c r="Q370" s="15">
        <v>243.24</v>
      </c>
      <c r="R370" s="90">
        <f t="shared" si="124"/>
        <v>-213.70000000000002</v>
      </c>
      <c r="S370" s="103">
        <f t="shared" si="125"/>
        <v>-0.8785561585265582</v>
      </c>
      <c r="T370" s="104"/>
      <c r="U370" s="15">
        <v>25488.550000000003</v>
      </c>
      <c r="V370" s="15">
        <v>567.34</v>
      </c>
      <c r="W370" s="90">
        <f t="shared" si="126"/>
        <v>24921.210000000003</v>
      </c>
      <c r="X370" s="103" t="str">
        <f t="shared" si="127"/>
        <v>N.M.</v>
      </c>
    </row>
    <row r="371" spans="1:24" s="14" customFormat="1" ht="12.75" hidden="1" outlineLevel="2">
      <c r="A371" s="14" t="s">
        <v>1173</v>
      </c>
      <c r="B371" s="14" t="s">
        <v>1174</v>
      </c>
      <c r="C371" s="54" t="s">
        <v>67</v>
      </c>
      <c r="D371" s="15"/>
      <c r="E371" s="15"/>
      <c r="F371" s="15">
        <v>23.25</v>
      </c>
      <c r="G371" s="15">
        <v>242.99</v>
      </c>
      <c r="H371" s="90">
        <f t="shared" si="120"/>
        <v>-219.74</v>
      </c>
      <c r="I371" s="103">
        <f t="shared" si="121"/>
        <v>-0.9043170500843656</v>
      </c>
      <c r="J371" s="104"/>
      <c r="K371" s="15">
        <v>70.19</v>
      </c>
      <c r="L371" s="15">
        <v>2585.52</v>
      </c>
      <c r="M371" s="90">
        <f t="shared" si="122"/>
        <v>-2515.33</v>
      </c>
      <c r="N371" s="103">
        <f t="shared" si="123"/>
        <v>-0.9728526563321884</v>
      </c>
      <c r="O371" s="104"/>
      <c r="P371" s="15">
        <v>-3.42</v>
      </c>
      <c r="Q371" s="15">
        <v>811.47</v>
      </c>
      <c r="R371" s="90">
        <f t="shared" si="124"/>
        <v>-814.89</v>
      </c>
      <c r="S371" s="103">
        <f t="shared" si="125"/>
        <v>-1.0042145735517025</v>
      </c>
      <c r="T371" s="104"/>
      <c r="U371" s="15">
        <v>-35.47</v>
      </c>
      <c r="V371" s="15">
        <v>2933.63</v>
      </c>
      <c r="W371" s="90">
        <f t="shared" si="126"/>
        <v>-2969.1</v>
      </c>
      <c r="X371" s="103">
        <f t="shared" si="127"/>
        <v>-1.012090822632711</v>
      </c>
    </row>
    <row r="372" spans="1:24" s="14" customFormat="1" ht="12.75" hidden="1" outlineLevel="2">
      <c r="A372" s="14" t="s">
        <v>1175</v>
      </c>
      <c r="B372" s="14" t="s">
        <v>1176</v>
      </c>
      <c r="C372" s="54" t="s">
        <v>68</v>
      </c>
      <c r="D372" s="15"/>
      <c r="E372" s="15"/>
      <c r="F372" s="15">
        <v>353.99</v>
      </c>
      <c r="G372" s="15">
        <v>1579.38</v>
      </c>
      <c r="H372" s="90">
        <f t="shared" si="120"/>
        <v>-1225.39</v>
      </c>
      <c r="I372" s="103">
        <f t="shared" si="121"/>
        <v>-0.7758677455710469</v>
      </c>
      <c r="J372" s="104"/>
      <c r="K372" s="15">
        <v>4282.87</v>
      </c>
      <c r="L372" s="15">
        <v>8092.77</v>
      </c>
      <c r="M372" s="90">
        <f t="shared" si="122"/>
        <v>-3809.9000000000005</v>
      </c>
      <c r="N372" s="103">
        <f t="shared" si="123"/>
        <v>-0.470778237859225</v>
      </c>
      <c r="O372" s="104"/>
      <c r="P372" s="15">
        <v>676.63</v>
      </c>
      <c r="Q372" s="15">
        <v>3019.9700000000003</v>
      </c>
      <c r="R372" s="90">
        <f t="shared" si="124"/>
        <v>-2343.34</v>
      </c>
      <c r="S372" s="103">
        <f t="shared" si="125"/>
        <v>-0.775948105444756</v>
      </c>
      <c r="T372" s="104"/>
      <c r="U372" s="15">
        <v>8421.14</v>
      </c>
      <c r="V372" s="15">
        <v>17964.02</v>
      </c>
      <c r="W372" s="90">
        <f t="shared" si="126"/>
        <v>-9542.880000000001</v>
      </c>
      <c r="X372" s="103">
        <f t="shared" si="127"/>
        <v>-0.5312218534604171</v>
      </c>
    </row>
    <row r="373" spans="1:24" s="14" customFormat="1" ht="12.75" hidden="1" outlineLevel="2">
      <c r="A373" s="14" t="s">
        <v>1177</v>
      </c>
      <c r="B373" s="14" t="s">
        <v>1178</v>
      </c>
      <c r="C373" s="54" t="s">
        <v>75</v>
      </c>
      <c r="D373" s="15"/>
      <c r="E373" s="15"/>
      <c r="F373" s="15">
        <v>118440.17</v>
      </c>
      <c r="G373" s="15">
        <v>24756.24</v>
      </c>
      <c r="H373" s="90">
        <f t="shared" si="120"/>
        <v>93683.93</v>
      </c>
      <c r="I373" s="103">
        <f t="shared" si="121"/>
        <v>3.784255201920808</v>
      </c>
      <c r="J373" s="104"/>
      <c r="K373" s="15">
        <v>650362.7000000001</v>
      </c>
      <c r="L373" s="15">
        <v>418088.44</v>
      </c>
      <c r="M373" s="90">
        <f t="shared" si="122"/>
        <v>232274.26000000007</v>
      </c>
      <c r="N373" s="103">
        <f t="shared" si="123"/>
        <v>0.5555625025174101</v>
      </c>
      <c r="O373" s="104"/>
      <c r="P373" s="15">
        <v>371769.52</v>
      </c>
      <c r="Q373" s="15">
        <v>125160.2</v>
      </c>
      <c r="R373" s="90">
        <f t="shared" si="124"/>
        <v>246609.32</v>
      </c>
      <c r="S373" s="103">
        <f t="shared" si="125"/>
        <v>1.970349360259891</v>
      </c>
      <c r="T373" s="104"/>
      <c r="U373" s="15">
        <v>785164.3600000001</v>
      </c>
      <c r="V373" s="15">
        <v>915741.16</v>
      </c>
      <c r="W373" s="90">
        <f t="shared" si="126"/>
        <v>-130576.79999999993</v>
      </c>
      <c r="X373" s="103">
        <f t="shared" si="127"/>
        <v>-0.14259138466594634</v>
      </c>
    </row>
    <row r="374" spans="1:24" s="14" customFormat="1" ht="12.75" hidden="1" outlineLevel="2">
      <c r="A374" s="14" t="s">
        <v>1179</v>
      </c>
      <c r="B374" s="14" t="s">
        <v>1180</v>
      </c>
      <c r="C374" s="54" t="s">
        <v>76</v>
      </c>
      <c r="D374" s="15"/>
      <c r="E374" s="15"/>
      <c r="F374" s="15">
        <v>2819614.34</v>
      </c>
      <c r="G374" s="15">
        <v>3540479.33</v>
      </c>
      <c r="H374" s="90">
        <f t="shared" si="120"/>
        <v>-720864.9900000002</v>
      </c>
      <c r="I374" s="103">
        <f t="shared" si="121"/>
        <v>-0.20360660882604284</v>
      </c>
      <c r="J374" s="104"/>
      <c r="K374" s="15">
        <v>20590417.16</v>
      </c>
      <c r="L374" s="15">
        <v>11754829.55</v>
      </c>
      <c r="M374" s="90">
        <f t="shared" si="122"/>
        <v>8835587.61</v>
      </c>
      <c r="N374" s="103">
        <f t="shared" si="123"/>
        <v>0.7516559531907461</v>
      </c>
      <c r="O374" s="104"/>
      <c r="P374" s="15">
        <v>8335213.3</v>
      </c>
      <c r="Q374" s="15">
        <v>7028506.57</v>
      </c>
      <c r="R374" s="90">
        <f t="shared" si="124"/>
        <v>1306706.7299999995</v>
      </c>
      <c r="S374" s="103">
        <f t="shared" si="125"/>
        <v>0.18591527474377811</v>
      </c>
      <c r="T374" s="104"/>
      <c r="U374" s="15">
        <v>29094674.57</v>
      </c>
      <c r="V374" s="15">
        <v>8252759.361000001</v>
      </c>
      <c r="W374" s="90">
        <f t="shared" si="126"/>
        <v>20841915.209</v>
      </c>
      <c r="X374" s="103">
        <f t="shared" si="127"/>
        <v>2.525448071040635</v>
      </c>
    </row>
    <row r="375" spans="1:24" s="14" customFormat="1" ht="12.75" hidden="1" outlineLevel="2">
      <c r="A375" s="14" t="s">
        <v>1181</v>
      </c>
      <c r="B375" s="14" t="s">
        <v>1182</v>
      </c>
      <c r="C375" s="54" t="s">
        <v>79</v>
      </c>
      <c r="D375" s="15"/>
      <c r="E375" s="15"/>
      <c r="F375" s="15">
        <v>20843.9</v>
      </c>
      <c r="G375" s="15">
        <v>21135.25</v>
      </c>
      <c r="H375" s="90">
        <f t="shared" si="120"/>
        <v>-291.34999999999854</v>
      </c>
      <c r="I375" s="103">
        <f t="shared" si="121"/>
        <v>-0.01378502738316313</v>
      </c>
      <c r="J375" s="104"/>
      <c r="K375" s="15">
        <v>154647.45</v>
      </c>
      <c r="L375" s="15">
        <v>144400.27</v>
      </c>
      <c r="M375" s="90">
        <f t="shared" si="122"/>
        <v>10247.180000000022</v>
      </c>
      <c r="N375" s="103">
        <f t="shared" si="123"/>
        <v>0.07096371772712075</v>
      </c>
      <c r="O375" s="104"/>
      <c r="P375" s="15">
        <v>60364.44</v>
      </c>
      <c r="Q375" s="15">
        <v>53168.43</v>
      </c>
      <c r="R375" s="90">
        <f t="shared" si="124"/>
        <v>7196.010000000002</v>
      </c>
      <c r="S375" s="103">
        <f t="shared" si="125"/>
        <v>0.13534366164282077</v>
      </c>
      <c r="T375" s="104"/>
      <c r="U375" s="15">
        <v>244033.97000000003</v>
      </c>
      <c r="V375" s="15">
        <v>193679.55</v>
      </c>
      <c r="W375" s="90">
        <f t="shared" si="126"/>
        <v>50354.42000000004</v>
      </c>
      <c r="X375" s="103">
        <f t="shared" si="127"/>
        <v>0.2599883157514567</v>
      </c>
    </row>
    <row r="376" spans="1:24" s="14" customFormat="1" ht="12.75" hidden="1" outlineLevel="2">
      <c r="A376" s="14" t="s">
        <v>1183</v>
      </c>
      <c r="B376" s="14" t="s">
        <v>1184</v>
      </c>
      <c r="C376" s="54" t="s">
        <v>80</v>
      </c>
      <c r="D376" s="15"/>
      <c r="E376" s="15"/>
      <c r="F376" s="15">
        <v>391537</v>
      </c>
      <c r="G376" s="15">
        <v>391523</v>
      </c>
      <c r="H376" s="90">
        <f t="shared" si="120"/>
        <v>14</v>
      </c>
      <c r="I376" s="103">
        <f t="shared" si="121"/>
        <v>3.575779711536742E-05</v>
      </c>
      <c r="J376" s="104"/>
      <c r="K376" s="15">
        <v>3132296</v>
      </c>
      <c r="L376" s="15">
        <v>783060</v>
      </c>
      <c r="M376" s="90">
        <f t="shared" si="122"/>
        <v>2349236</v>
      </c>
      <c r="N376" s="103">
        <f t="shared" si="123"/>
        <v>3.0000715143156333</v>
      </c>
      <c r="O376" s="104"/>
      <c r="P376" s="15">
        <v>1174611</v>
      </c>
      <c r="Q376" s="15">
        <v>783060</v>
      </c>
      <c r="R376" s="90">
        <f t="shared" si="124"/>
        <v>391551</v>
      </c>
      <c r="S376" s="103">
        <f t="shared" si="125"/>
        <v>0.5000268178683626</v>
      </c>
      <c r="T376" s="104"/>
      <c r="U376" s="15">
        <v>4698444</v>
      </c>
      <c r="V376" s="15">
        <v>783060</v>
      </c>
      <c r="W376" s="90">
        <f t="shared" si="126"/>
        <v>3915384</v>
      </c>
      <c r="X376" s="103">
        <f t="shared" si="127"/>
        <v>5.000107271473451</v>
      </c>
    </row>
    <row r="377" spans="1:24" s="14" customFormat="1" ht="12.75" hidden="1" outlineLevel="2">
      <c r="A377" s="14" t="s">
        <v>1185</v>
      </c>
      <c r="B377" s="14" t="s">
        <v>1186</v>
      </c>
      <c r="C377" s="54" t="s">
        <v>81</v>
      </c>
      <c r="D377" s="15"/>
      <c r="E377" s="15"/>
      <c r="F377" s="15">
        <v>0</v>
      </c>
      <c r="G377" s="15">
        <v>0</v>
      </c>
      <c r="H377" s="90">
        <f t="shared" si="120"/>
        <v>0</v>
      </c>
      <c r="I377" s="103">
        <f t="shared" si="121"/>
        <v>0</v>
      </c>
      <c r="J377" s="104"/>
      <c r="K377" s="15">
        <v>0</v>
      </c>
      <c r="L377" s="15">
        <v>0</v>
      </c>
      <c r="M377" s="90">
        <f t="shared" si="122"/>
        <v>0</v>
      </c>
      <c r="N377" s="103">
        <f t="shared" si="123"/>
        <v>0</v>
      </c>
      <c r="O377" s="104"/>
      <c r="P377" s="15">
        <v>0</v>
      </c>
      <c r="Q377" s="15">
        <v>0</v>
      </c>
      <c r="R377" s="90">
        <f t="shared" si="124"/>
        <v>0</v>
      </c>
      <c r="S377" s="103">
        <f t="shared" si="125"/>
        <v>0</v>
      </c>
      <c r="T377" s="104"/>
      <c r="U377" s="15">
        <v>30106.63</v>
      </c>
      <c r="V377" s="15">
        <v>0</v>
      </c>
      <c r="W377" s="90">
        <f t="shared" si="126"/>
        <v>30106.63</v>
      </c>
      <c r="X377" s="103" t="str">
        <f t="shared" si="127"/>
        <v>N.M.</v>
      </c>
    </row>
    <row r="378" spans="1:24" s="14" customFormat="1" ht="12.75" hidden="1" outlineLevel="2">
      <c r="A378" s="14" t="s">
        <v>1187</v>
      </c>
      <c r="B378" s="14" t="s">
        <v>1188</v>
      </c>
      <c r="C378" s="54" t="s">
        <v>77</v>
      </c>
      <c r="D378" s="15"/>
      <c r="E378" s="15"/>
      <c r="F378" s="15">
        <v>15220.34</v>
      </c>
      <c r="G378" s="15">
        <v>9609.09</v>
      </c>
      <c r="H378" s="90">
        <f t="shared" si="120"/>
        <v>5611.25</v>
      </c>
      <c r="I378" s="103">
        <f t="shared" si="121"/>
        <v>0.5839522785196101</v>
      </c>
      <c r="J378" s="104"/>
      <c r="K378" s="15">
        <v>62374.81</v>
      </c>
      <c r="L378" s="15">
        <v>93840.99</v>
      </c>
      <c r="M378" s="90">
        <f t="shared" si="122"/>
        <v>-31466.180000000008</v>
      </c>
      <c r="N378" s="103">
        <f t="shared" si="123"/>
        <v>-0.3353138111607732</v>
      </c>
      <c r="O378" s="104"/>
      <c r="P378" s="15">
        <v>37074.57</v>
      </c>
      <c r="Q378" s="15">
        <v>15197.29</v>
      </c>
      <c r="R378" s="90">
        <f t="shared" si="124"/>
        <v>21877.28</v>
      </c>
      <c r="S378" s="103">
        <f t="shared" si="125"/>
        <v>1.4395513937024296</v>
      </c>
      <c r="T378" s="104"/>
      <c r="U378" s="15">
        <v>82641.72</v>
      </c>
      <c r="V378" s="15">
        <v>146027.34</v>
      </c>
      <c r="W378" s="90">
        <f t="shared" si="126"/>
        <v>-63385.619999999995</v>
      </c>
      <c r="X378" s="103">
        <f t="shared" si="127"/>
        <v>-0.4340667987241293</v>
      </c>
    </row>
    <row r="379" spans="1:24" s="14" customFormat="1" ht="12.75" hidden="1" outlineLevel="2">
      <c r="A379" s="14" t="s">
        <v>1189</v>
      </c>
      <c r="B379" s="14" t="s">
        <v>1190</v>
      </c>
      <c r="C379" s="54" t="s">
        <v>82</v>
      </c>
      <c r="D379" s="15"/>
      <c r="E379" s="15"/>
      <c r="F379" s="15">
        <v>16390.27</v>
      </c>
      <c r="G379" s="15">
        <v>9126.51</v>
      </c>
      <c r="H379" s="90">
        <f t="shared" si="120"/>
        <v>7263.76</v>
      </c>
      <c r="I379" s="103">
        <f t="shared" si="121"/>
        <v>0.7958967885862175</v>
      </c>
      <c r="J379" s="104"/>
      <c r="K379" s="15">
        <v>95829.31</v>
      </c>
      <c r="L379" s="15">
        <v>84314.76</v>
      </c>
      <c r="M379" s="90">
        <f t="shared" si="122"/>
        <v>11514.550000000003</v>
      </c>
      <c r="N379" s="103">
        <f t="shared" si="123"/>
        <v>0.13656624296860959</v>
      </c>
      <c r="O379" s="104"/>
      <c r="P379" s="15">
        <v>44837.35</v>
      </c>
      <c r="Q379" s="15">
        <v>47736.39</v>
      </c>
      <c r="R379" s="90">
        <f t="shared" si="124"/>
        <v>-2899.040000000001</v>
      </c>
      <c r="S379" s="103">
        <f t="shared" si="125"/>
        <v>-0.060730189274890725</v>
      </c>
      <c r="T379" s="104"/>
      <c r="U379" s="15">
        <v>120348.17</v>
      </c>
      <c r="V379" s="15">
        <v>74366.75</v>
      </c>
      <c r="W379" s="90">
        <f t="shared" si="126"/>
        <v>45981.42</v>
      </c>
      <c r="X379" s="103">
        <f t="shared" si="127"/>
        <v>0.6183061650536026</v>
      </c>
    </row>
    <row r="380" spans="1:24" s="14" customFormat="1" ht="12.75" hidden="1" outlineLevel="2">
      <c r="A380" s="14" t="s">
        <v>1191</v>
      </c>
      <c r="B380" s="14" t="s">
        <v>1192</v>
      </c>
      <c r="C380" s="54" t="s">
        <v>83</v>
      </c>
      <c r="D380" s="15"/>
      <c r="E380" s="15"/>
      <c r="F380" s="15">
        <v>6817.27</v>
      </c>
      <c r="G380" s="15">
        <v>2090.77</v>
      </c>
      <c r="H380" s="90">
        <f t="shared" si="120"/>
        <v>4726.5</v>
      </c>
      <c r="I380" s="103">
        <f t="shared" si="121"/>
        <v>2.260650382395003</v>
      </c>
      <c r="J380" s="104"/>
      <c r="K380" s="15">
        <v>36858.85</v>
      </c>
      <c r="L380" s="15">
        <v>28793.82</v>
      </c>
      <c r="M380" s="90">
        <f t="shared" si="122"/>
        <v>8065.029999999999</v>
      </c>
      <c r="N380" s="103">
        <f t="shared" si="123"/>
        <v>0.2800958677938529</v>
      </c>
      <c r="O380" s="104"/>
      <c r="P380" s="15">
        <v>13332.5</v>
      </c>
      <c r="Q380" s="15">
        <v>2609.71</v>
      </c>
      <c r="R380" s="90">
        <f t="shared" si="124"/>
        <v>10722.79</v>
      </c>
      <c r="S380" s="103">
        <f t="shared" si="125"/>
        <v>4.108805192914155</v>
      </c>
      <c r="T380" s="104"/>
      <c r="U380" s="15">
        <v>59546.53</v>
      </c>
      <c r="V380" s="15">
        <v>47476.56</v>
      </c>
      <c r="W380" s="90">
        <f t="shared" si="126"/>
        <v>12069.970000000001</v>
      </c>
      <c r="X380" s="103">
        <f t="shared" si="127"/>
        <v>0.254230087436832</v>
      </c>
    </row>
    <row r="381" spans="1:24" s="14" customFormat="1" ht="12.75" hidden="1" outlineLevel="2">
      <c r="A381" s="14" t="s">
        <v>1193</v>
      </c>
      <c r="B381" s="14" t="s">
        <v>1194</v>
      </c>
      <c r="C381" s="54" t="s">
        <v>84</v>
      </c>
      <c r="D381" s="15"/>
      <c r="E381" s="15"/>
      <c r="F381" s="15">
        <v>4381.4400000000005</v>
      </c>
      <c r="G381" s="15">
        <v>4576.83</v>
      </c>
      <c r="H381" s="90">
        <f t="shared" si="120"/>
        <v>-195.38999999999942</v>
      </c>
      <c r="I381" s="103">
        <f t="shared" si="121"/>
        <v>-0.04269112027320207</v>
      </c>
      <c r="J381" s="104"/>
      <c r="K381" s="15">
        <v>36710.58</v>
      </c>
      <c r="L381" s="15">
        <v>46644.63</v>
      </c>
      <c r="M381" s="90">
        <f t="shared" si="122"/>
        <v>-9934.049999999996</v>
      </c>
      <c r="N381" s="103">
        <f t="shared" si="123"/>
        <v>-0.212973068925619</v>
      </c>
      <c r="O381" s="104"/>
      <c r="P381" s="15">
        <v>13196.630000000001</v>
      </c>
      <c r="Q381" s="15">
        <v>15732.37</v>
      </c>
      <c r="R381" s="90">
        <f t="shared" si="124"/>
        <v>-2535.74</v>
      </c>
      <c r="S381" s="103">
        <f t="shared" si="125"/>
        <v>-0.16117978410118752</v>
      </c>
      <c r="T381" s="104"/>
      <c r="U381" s="15">
        <v>61130.75</v>
      </c>
      <c r="V381" s="15">
        <v>65614.66</v>
      </c>
      <c r="W381" s="90">
        <f t="shared" si="126"/>
        <v>-4483.9100000000035</v>
      </c>
      <c r="X381" s="103">
        <f t="shared" si="127"/>
        <v>-0.06833701492928566</v>
      </c>
    </row>
    <row r="382" spans="1:24" s="14" customFormat="1" ht="12.75" hidden="1" outlineLevel="2">
      <c r="A382" s="14" t="s">
        <v>1195</v>
      </c>
      <c r="B382" s="14" t="s">
        <v>1196</v>
      </c>
      <c r="C382" s="54" t="s">
        <v>85</v>
      </c>
      <c r="D382" s="15"/>
      <c r="E382" s="15"/>
      <c r="F382" s="15">
        <v>11942.69</v>
      </c>
      <c r="G382" s="15">
        <v>10974.79</v>
      </c>
      <c r="H382" s="90">
        <f t="shared" si="120"/>
        <v>967.8999999999996</v>
      </c>
      <c r="I382" s="103">
        <f t="shared" si="121"/>
        <v>0.08819303148397369</v>
      </c>
      <c r="J382" s="104"/>
      <c r="K382" s="15">
        <v>93802.95</v>
      </c>
      <c r="L382" s="15">
        <v>292005.9</v>
      </c>
      <c r="M382" s="90">
        <f t="shared" si="122"/>
        <v>-198202.95</v>
      </c>
      <c r="N382" s="103">
        <f t="shared" si="123"/>
        <v>-0.6787635112852172</v>
      </c>
      <c r="O382" s="104"/>
      <c r="P382" s="15">
        <v>31240.57</v>
      </c>
      <c r="Q382" s="15">
        <v>29710.32</v>
      </c>
      <c r="R382" s="90">
        <f t="shared" si="124"/>
        <v>1530.25</v>
      </c>
      <c r="S382" s="103">
        <f t="shared" si="125"/>
        <v>0.05150567210316146</v>
      </c>
      <c r="T382" s="104"/>
      <c r="U382" s="15">
        <v>148660.7</v>
      </c>
      <c r="V382" s="15">
        <v>427889.29000000004</v>
      </c>
      <c r="W382" s="90">
        <f t="shared" si="126"/>
        <v>-279228.59</v>
      </c>
      <c r="X382" s="103">
        <f t="shared" si="127"/>
        <v>-0.652572047316258</v>
      </c>
    </row>
    <row r="383" spans="1:24" s="14" customFormat="1" ht="12.75" hidden="1" outlineLevel="2">
      <c r="A383" s="14" t="s">
        <v>1197</v>
      </c>
      <c r="B383" s="14" t="s">
        <v>1198</v>
      </c>
      <c r="C383" s="54" t="s">
        <v>86</v>
      </c>
      <c r="D383" s="15"/>
      <c r="E383" s="15"/>
      <c r="F383" s="15">
        <v>0</v>
      </c>
      <c r="G383" s="15">
        <v>0</v>
      </c>
      <c r="H383" s="90">
        <f t="shared" si="120"/>
        <v>0</v>
      </c>
      <c r="I383" s="103">
        <f t="shared" si="121"/>
        <v>0</v>
      </c>
      <c r="J383" s="104"/>
      <c r="K383" s="15">
        <v>0</v>
      </c>
      <c r="L383" s="15">
        <v>439.02</v>
      </c>
      <c r="M383" s="90">
        <f t="shared" si="122"/>
        <v>-439.02</v>
      </c>
      <c r="N383" s="103" t="str">
        <f t="shared" si="123"/>
        <v>N.M.</v>
      </c>
      <c r="O383" s="104"/>
      <c r="P383" s="15">
        <v>0</v>
      </c>
      <c r="Q383" s="15">
        <v>0</v>
      </c>
      <c r="R383" s="90">
        <f t="shared" si="124"/>
        <v>0</v>
      </c>
      <c r="S383" s="103">
        <f t="shared" si="125"/>
        <v>0</v>
      </c>
      <c r="T383" s="104"/>
      <c r="U383" s="15">
        <v>0</v>
      </c>
      <c r="V383" s="15">
        <v>1165.49</v>
      </c>
      <c r="W383" s="90">
        <f t="shared" si="126"/>
        <v>-1165.49</v>
      </c>
      <c r="X383" s="103" t="str">
        <f t="shared" si="127"/>
        <v>N.M.</v>
      </c>
    </row>
    <row r="384" spans="1:24" s="14" customFormat="1" ht="12.75" hidden="1" outlineLevel="2">
      <c r="A384" s="14" t="s">
        <v>1199</v>
      </c>
      <c r="B384" s="14" t="s">
        <v>1200</v>
      </c>
      <c r="C384" s="54" t="s">
        <v>87</v>
      </c>
      <c r="D384" s="15"/>
      <c r="E384" s="15"/>
      <c r="F384" s="15">
        <v>39952.24</v>
      </c>
      <c r="G384" s="15">
        <v>53628.28</v>
      </c>
      <c r="H384" s="90">
        <f t="shared" si="120"/>
        <v>-13676.04</v>
      </c>
      <c r="I384" s="103">
        <f t="shared" si="121"/>
        <v>-0.25501545080319565</v>
      </c>
      <c r="J384" s="104"/>
      <c r="K384" s="15">
        <v>365114.34</v>
      </c>
      <c r="L384" s="15">
        <v>241400.65</v>
      </c>
      <c r="M384" s="90">
        <f t="shared" si="122"/>
        <v>123713.69000000003</v>
      </c>
      <c r="N384" s="103">
        <f t="shared" si="123"/>
        <v>0.5124828371423193</v>
      </c>
      <c r="O384" s="104"/>
      <c r="P384" s="15">
        <v>99405.73</v>
      </c>
      <c r="Q384" s="15">
        <v>127169.59</v>
      </c>
      <c r="R384" s="90">
        <f t="shared" si="124"/>
        <v>-27763.86</v>
      </c>
      <c r="S384" s="103">
        <f t="shared" si="125"/>
        <v>-0.21832153425988085</v>
      </c>
      <c r="T384" s="104"/>
      <c r="U384" s="15">
        <v>644931.02</v>
      </c>
      <c r="V384" s="15">
        <v>454658.47</v>
      </c>
      <c r="W384" s="90">
        <f t="shared" si="126"/>
        <v>190272.55000000005</v>
      </c>
      <c r="X384" s="103">
        <f t="shared" si="127"/>
        <v>0.4184955577754882</v>
      </c>
    </row>
    <row r="385" spans="1:24" s="14" customFormat="1" ht="12.75" hidden="1" outlineLevel="2">
      <c r="A385" s="14" t="s">
        <v>1201</v>
      </c>
      <c r="B385" s="14" t="s">
        <v>1202</v>
      </c>
      <c r="C385" s="54" t="s">
        <v>88</v>
      </c>
      <c r="D385" s="15"/>
      <c r="E385" s="15"/>
      <c r="F385" s="15">
        <v>4152.55</v>
      </c>
      <c r="G385" s="15">
        <v>11547.73</v>
      </c>
      <c r="H385" s="90">
        <f t="shared" si="120"/>
        <v>-7395.179999999999</v>
      </c>
      <c r="I385" s="103">
        <f t="shared" si="121"/>
        <v>-0.6404011870731303</v>
      </c>
      <c r="J385" s="104"/>
      <c r="K385" s="15">
        <v>65117.08</v>
      </c>
      <c r="L385" s="15">
        <v>40106.17</v>
      </c>
      <c r="M385" s="90">
        <f t="shared" si="122"/>
        <v>25010.910000000003</v>
      </c>
      <c r="N385" s="103">
        <f t="shared" si="123"/>
        <v>0.6236175132155477</v>
      </c>
      <c r="O385" s="104"/>
      <c r="P385" s="15">
        <v>22981.86</v>
      </c>
      <c r="Q385" s="15">
        <v>19821.12</v>
      </c>
      <c r="R385" s="90">
        <f t="shared" si="124"/>
        <v>3160.7400000000016</v>
      </c>
      <c r="S385" s="103">
        <f t="shared" si="125"/>
        <v>0.15946323921150782</v>
      </c>
      <c r="T385" s="104"/>
      <c r="U385" s="15">
        <v>106524.68</v>
      </c>
      <c r="V385" s="15">
        <v>75367.91</v>
      </c>
      <c r="W385" s="90">
        <f t="shared" si="126"/>
        <v>31156.76999999999</v>
      </c>
      <c r="X385" s="103">
        <f t="shared" si="127"/>
        <v>0.413395701167778</v>
      </c>
    </row>
    <row r="386" spans="1:24" s="14" customFormat="1" ht="12.75" hidden="1" outlineLevel="2">
      <c r="A386" s="14" t="s">
        <v>1203</v>
      </c>
      <c r="B386" s="14" t="s">
        <v>1204</v>
      </c>
      <c r="C386" s="54" t="s">
        <v>89</v>
      </c>
      <c r="D386" s="15"/>
      <c r="E386" s="15"/>
      <c r="F386" s="15">
        <v>0</v>
      </c>
      <c r="G386" s="15">
        <v>0</v>
      </c>
      <c r="H386" s="90">
        <f t="shared" si="120"/>
        <v>0</v>
      </c>
      <c r="I386" s="103">
        <f t="shared" si="121"/>
        <v>0</v>
      </c>
      <c r="J386" s="104"/>
      <c r="K386" s="15">
        <v>69.79</v>
      </c>
      <c r="L386" s="15">
        <v>0</v>
      </c>
      <c r="M386" s="90">
        <f t="shared" si="122"/>
        <v>69.79</v>
      </c>
      <c r="N386" s="103" t="str">
        <f t="shared" si="123"/>
        <v>N.M.</v>
      </c>
      <c r="O386" s="104"/>
      <c r="P386" s="15">
        <v>69.79</v>
      </c>
      <c r="Q386" s="15">
        <v>0</v>
      </c>
      <c r="R386" s="90">
        <f t="shared" si="124"/>
        <v>69.79</v>
      </c>
      <c r="S386" s="103" t="str">
        <f t="shared" si="125"/>
        <v>N.M.</v>
      </c>
      <c r="T386" s="104"/>
      <c r="U386" s="15">
        <v>69.79</v>
      </c>
      <c r="V386" s="15">
        <v>176.77</v>
      </c>
      <c r="W386" s="90">
        <f t="shared" si="126"/>
        <v>-106.98</v>
      </c>
      <c r="X386" s="103">
        <f t="shared" si="127"/>
        <v>-0.6051931888895175</v>
      </c>
    </row>
    <row r="387" spans="1:24" s="14" customFormat="1" ht="12.75" hidden="1" outlineLevel="2">
      <c r="A387" s="14" t="s">
        <v>1205</v>
      </c>
      <c r="B387" s="14" t="s">
        <v>1206</v>
      </c>
      <c r="C387" s="54" t="s">
        <v>90</v>
      </c>
      <c r="D387" s="15"/>
      <c r="E387" s="15"/>
      <c r="F387" s="15">
        <v>0</v>
      </c>
      <c r="G387" s="15">
        <v>0</v>
      </c>
      <c r="H387" s="90">
        <f t="shared" si="120"/>
        <v>0</v>
      </c>
      <c r="I387" s="103">
        <f t="shared" si="121"/>
        <v>0</v>
      </c>
      <c r="J387" s="104"/>
      <c r="K387" s="15">
        <v>0</v>
      </c>
      <c r="L387" s="15">
        <v>0</v>
      </c>
      <c r="M387" s="90">
        <f t="shared" si="122"/>
        <v>0</v>
      </c>
      <c r="N387" s="103">
        <f t="shared" si="123"/>
        <v>0</v>
      </c>
      <c r="O387" s="104"/>
      <c r="P387" s="15">
        <v>0</v>
      </c>
      <c r="Q387" s="15">
        <v>0</v>
      </c>
      <c r="R387" s="90">
        <f t="shared" si="124"/>
        <v>0</v>
      </c>
      <c r="S387" s="103">
        <f t="shared" si="125"/>
        <v>0</v>
      </c>
      <c r="T387" s="104"/>
      <c r="U387" s="15">
        <v>113.23</v>
      </c>
      <c r="V387" s="15">
        <v>111.7</v>
      </c>
      <c r="W387" s="90">
        <f t="shared" si="126"/>
        <v>1.5300000000000011</v>
      </c>
      <c r="X387" s="103">
        <f t="shared" si="127"/>
        <v>0.013697403760071631</v>
      </c>
    </row>
    <row r="388" spans="1:24" s="14" customFormat="1" ht="12.75" hidden="1" outlineLevel="2">
      <c r="A388" s="14" t="s">
        <v>1207</v>
      </c>
      <c r="B388" s="14" t="s">
        <v>1208</v>
      </c>
      <c r="C388" s="54" t="s">
        <v>91</v>
      </c>
      <c r="D388" s="15"/>
      <c r="E388" s="15"/>
      <c r="F388" s="15">
        <v>93092.26</v>
      </c>
      <c r="G388" s="15">
        <v>60201.1</v>
      </c>
      <c r="H388" s="90">
        <f t="shared" si="120"/>
        <v>32891.159999999996</v>
      </c>
      <c r="I388" s="103">
        <f t="shared" si="121"/>
        <v>0.5463548008258985</v>
      </c>
      <c r="J388" s="104"/>
      <c r="K388" s="15">
        <v>738568.03</v>
      </c>
      <c r="L388" s="15">
        <v>685670.28</v>
      </c>
      <c r="M388" s="90">
        <f t="shared" si="122"/>
        <v>52897.75</v>
      </c>
      <c r="N388" s="103">
        <f t="shared" si="123"/>
        <v>0.07714750302433991</v>
      </c>
      <c r="O388" s="104"/>
      <c r="P388" s="15">
        <v>306472.31</v>
      </c>
      <c r="Q388" s="15">
        <v>249649.88</v>
      </c>
      <c r="R388" s="90">
        <f t="shared" si="124"/>
        <v>56822.42999999999</v>
      </c>
      <c r="S388" s="103">
        <f t="shared" si="125"/>
        <v>0.2276084811256468</v>
      </c>
      <c r="T388" s="104"/>
      <c r="U388" s="15">
        <v>1147598.04</v>
      </c>
      <c r="V388" s="15">
        <v>1027685.6000000001</v>
      </c>
      <c r="W388" s="90">
        <f t="shared" si="126"/>
        <v>119912.43999999994</v>
      </c>
      <c r="X388" s="103">
        <f t="shared" si="127"/>
        <v>0.1166820280443746</v>
      </c>
    </row>
    <row r="389" spans="1:24" s="14" customFormat="1" ht="12.75" hidden="1" outlineLevel="2">
      <c r="A389" s="14" t="s">
        <v>1209</v>
      </c>
      <c r="B389" s="14" t="s">
        <v>1210</v>
      </c>
      <c r="C389" s="54" t="s">
        <v>92</v>
      </c>
      <c r="D389" s="15"/>
      <c r="E389" s="15"/>
      <c r="F389" s="15">
        <v>2029.8</v>
      </c>
      <c r="G389" s="15">
        <v>0</v>
      </c>
      <c r="H389" s="90">
        <f t="shared" si="120"/>
        <v>2029.8</v>
      </c>
      <c r="I389" s="103" t="str">
        <f t="shared" si="121"/>
        <v>N.M.</v>
      </c>
      <c r="J389" s="104"/>
      <c r="K389" s="15">
        <v>2186.43</v>
      </c>
      <c r="L389" s="15">
        <v>0</v>
      </c>
      <c r="M389" s="90">
        <f t="shared" si="122"/>
        <v>2186.43</v>
      </c>
      <c r="N389" s="103" t="str">
        <f t="shared" si="123"/>
        <v>N.M.</v>
      </c>
      <c r="O389" s="104"/>
      <c r="P389" s="15">
        <v>2029.8</v>
      </c>
      <c r="Q389" s="15">
        <v>0</v>
      </c>
      <c r="R389" s="90">
        <f t="shared" si="124"/>
        <v>2029.8</v>
      </c>
      <c r="S389" s="103" t="str">
        <f t="shared" si="125"/>
        <v>N.M.</v>
      </c>
      <c r="T389" s="104"/>
      <c r="U389" s="15">
        <v>230138.09</v>
      </c>
      <c r="V389" s="15">
        <v>0</v>
      </c>
      <c r="W389" s="90">
        <f t="shared" si="126"/>
        <v>230138.09</v>
      </c>
      <c r="X389" s="103" t="str">
        <f t="shared" si="127"/>
        <v>N.M.</v>
      </c>
    </row>
    <row r="390" spans="1:24" s="14" customFormat="1" ht="12.75" hidden="1" outlineLevel="2">
      <c r="A390" s="14" t="s">
        <v>1211</v>
      </c>
      <c r="B390" s="14" t="s">
        <v>1212</v>
      </c>
      <c r="C390" s="54" t="s">
        <v>93</v>
      </c>
      <c r="D390" s="15"/>
      <c r="E390" s="15"/>
      <c r="F390" s="15">
        <v>183.23</v>
      </c>
      <c r="G390" s="15">
        <v>0</v>
      </c>
      <c r="H390" s="90">
        <f t="shared" si="120"/>
        <v>183.23</v>
      </c>
      <c r="I390" s="103" t="str">
        <f t="shared" si="121"/>
        <v>N.M.</v>
      </c>
      <c r="J390" s="104"/>
      <c r="K390" s="15">
        <v>183.23</v>
      </c>
      <c r="L390" s="15">
        <v>0</v>
      </c>
      <c r="M390" s="90">
        <f t="shared" si="122"/>
        <v>183.23</v>
      </c>
      <c r="N390" s="103" t="str">
        <f t="shared" si="123"/>
        <v>N.M.</v>
      </c>
      <c r="O390" s="104"/>
      <c r="P390" s="15">
        <v>183.23</v>
      </c>
      <c r="Q390" s="15">
        <v>0</v>
      </c>
      <c r="R390" s="90">
        <f t="shared" si="124"/>
        <v>183.23</v>
      </c>
      <c r="S390" s="103" t="str">
        <f t="shared" si="125"/>
        <v>N.M.</v>
      </c>
      <c r="T390" s="104"/>
      <c r="U390" s="15">
        <v>183.23</v>
      </c>
      <c r="V390" s="15">
        <v>0</v>
      </c>
      <c r="W390" s="90">
        <f t="shared" si="126"/>
        <v>183.23</v>
      </c>
      <c r="X390" s="103" t="str">
        <f t="shared" si="127"/>
        <v>N.M.</v>
      </c>
    </row>
    <row r="391" spans="1:24" s="13" customFormat="1" ht="12.75" collapsed="1">
      <c r="A391" s="13" t="s">
        <v>249</v>
      </c>
      <c r="B391" s="11"/>
      <c r="C391" s="56" t="s">
        <v>291</v>
      </c>
      <c r="D391" s="29"/>
      <c r="E391" s="29"/>
      <c r="F391" s="129">
        <v>5249332.88</v>
      </c>
      <c r="G391" s="129">
        <v>5241801.64</v>
      </c>
      <c r="H391" s="129">
        <f>+F391-G391</f>
        <v>7531.2400000002235</v>
      </c>
      <c r="I391" s="99">
        <f>IF(G391&lt;0,IF(H391=0,0,IF(OR(G391=0,F391=0),"N.M.",IF(ABS(H391/G391)&gt;=10,"N.M.",H391/(-G391)))),IF(H391=0,0,IF(OR(G391=0,F391=0),"N.M.",IF(ABS(H391/G391)&gt;=10,"N.M.",H391/G391))))</f>
        <v>0.0014367655468931907</v>
      </c>
      <c r="J391" s="115"/>
      <c r="K391" s="129">
        <v>35892250.10000001</v>
      </c>
      <c r="L391" s="129">
        <v>28249416.37</v>
      </c>
      <c r="M391" s="129">
        <f>+K391-L391</f>
        <v>7642833.730000008</v>
      </c>
      <c r="N391" s="99">
        <f>IF(L391&lt;0,IF(M391=0,0,IF(OR(L391=0,K391=0),"N.M.",IF(ABS(M391/L391)&gt;=10,"N.M.",M391/(-L391)))),IF(M391=0,0,IF(OR(L391=0,K391=0),"N.M.",IF(ABS(M391/L391)&gt;=10,"N.M.",M391/L391))))</f>
        <v>0.27054837628845524</v>
      </c>
      <c r="O391" s="115"/>
      <c r="P391" s="129">
        <v>14429330.620000001</v>
      </c>
      <c r="Q391" s="129">
        <v>12154281.160000002</v>
      </c>
      <c r="R391" s="129">
        <f>+P391-Q391</f>
        <v>2275049.459999999</v>
      </c>
      <c r="S391" s="99">
        <f>IF(Q391&lt;0,IF(R391=0,0,IF(OR(Q391=0,P391=0),"N.M.",IF(ABS(R391/Q391)&gt;=10,"N.M.",R391/(-Q391)))),IF(R391=0,0,IF(OR(Q391=0,P391=0),"N.M.",IF(ABS(R391/Q391)&gt;=10,"N.M.",R391/Q391))))</f>
        <v>0.18718091428452677</v>
      </c>
      <c r="T391" s="115"/>
      <c r="U391" s="129">
        <v>53865945.145000026</v>
      </c>
      <c r="V391" s="129">
        <v>32298094.121000003</v>
      </c>
      <c r="W391" s="129">
        <f>+U391-V391</f>
        <v>21567851.024000023</v>
      </c>
      <c r="X391" s="99">
        <f>IF(V391&lt;0,IF(W391=0,0,IF(OR(V391=0,U391=0),"N.M.",IF(ABS(W391/V391)&gt;=10,"N.M.",W391/(-V391)))),IF(W391=0,0,IF(OR(V391=0,U391=0),"N.M.",IF(ABS(W391/V391)&gt;=10,"N.M.",W391/V391))))</f>
        <v>0.6677747282300708</v>
      </c>
    </row>
    <row r="392" spans="1:24" s="13" customFormat="1" ht="12.75">
      <c r="A392" s="13" t="s">
        <v>250</v>
      </c>
      <c r="B392" s="11"/>
      <c r="C392" s="52" t="s">
        <v>308</v>
      </c>
      <c r="D392" s="29"/>
      <c r="E392" s="29"/>
      <c r="F392" s="29">
        <v>49207420.43099997</v>
      </c>
      <c r="G392" s="29">
        <v>52138478.059</v>
      </c>
      <c r="H392" s="29">
        <f>+F392-G392</f>
        <v>-2931057.6280000284</v>
      </c>
      <c r="I392" s="98">
        <f>IF(G392&lt;0,IF(H392=0,0,IF(OR(G392=0,F392=0),"N.M.",IF(ABS(H392/G392)&gt;=10,"N.M.",H392/(-G392)))),IF(H392=0,0,IF(OR(G392=0,F392=0),"N.M.",IF(ABS(H392/G392)&gt;=10,"N.M.",H392/G392))))</f>
        <v>-0.05621678532087642</v>
      </c>
      <c r="J392" s="115"/>
      <c r="K392" s="29">
        <v>399441121.2829999</v>
      </c>
      <c r="L392" s="29">
        <v>379329100.9829999</v>
      </c>
      <c r="M392" s="29">
        <f>+K392-L392</f>
        <v>20112020.299999952</v>
      </c>
      <c r="N392" s="98">
        <f>IF(L392&lt;0,IF(M392=0,0,IF(OR(L392=0,K392=0),"N.M.",IF(ABS(M392/L392)&gt;=10,"N.M.",M392/(-L392)))),IF(M392=0,0,IF(OR(L392=0,K392=0),"N.M.",IF(ABS(M392/L392)&gt;=10,"N.M.",M392/L392))))</f>
        <v>0.05301997723844893</v>
      </c>
      <c r="O392" s="115"/>
      <c r="P392" s="29">
        <v>158219194.95000002</v>
      </c>
      <c r="Q392" s="29">
        <v>166170651.59699994</v>
      </c>
      <c r="R392" s="29">
        <f>+P392-Q392</f>
        <v>-7951456.646999925</v>
      </c>
      <c r="S392" s="98">
        <f>IF(Q392&lt;0,IF(R392=0,0,IF(OR(Q392=0,P392=0),"N.M.",IF(ABS(R392/Q392)&gt;=10,"N.M.",R392/(-Q392)))),IF(R392=0,0,IF(OR(Q392=0,P392=0),"N.M.",IF(ABS(R392/Q392)&gt;=10,"N.M.",R392/Q392))))</f>
        <v>-0.04785114922870942</v>
      </c>
      <c r="T392" s="115"/>
      <c r="U392" s="29">
        <v>578127992.1839997</v>
      </c>
      <c r="V392" s="29">
        <v>536069506.485</v>
      </c>
      <c r="W392" s="29">
        <f>+U392-V392</f>
        <v>42058485.69899964</v>
      </c>
      <c r="X392" s="98">
        <f>IF(V392&lt;0,IF(W392=0,0,IF(OR(V392=0,U392=0),"N.M.",IF(ABS(W392/V392)&gt;=10,"N.M.",W392/(-V392)))),IF(W392=0,0,IF(OR(V392=0,U392=0),"N.M.",IF(ABS(W392/V392)&gt;=10,"N.M.",W392/V392))))</f>
        <v>0.0784571500341001</v>
      </c>
    </row>
    <row r="393" spans="2:24" s="30" customFormat="1" ht="4.5" customHeight="1" hidden="1" outlineLevel="1">
      <c r="B393" s="31"/>
      <c r="C393" s="58"/>
      <c r="D393" s="33"/>
      <c r="E393" s="33"/>
      <c r="F393" s="36"/>
      <c r="G393" s="36"/>
      <c r="H393" s="36"/>
      <c r="I393" s="100"/>
      <c r="J393" s="116"/>
      <c r="K393" s="36"/>
      <c r="L393" s="36"/>
      <c r="M393" s="36"/>
      <c r="N393" s="100"/>
      <c r="O393" s="116"/>
      <c r="P393" s="36"/>
      <c r="Q393" s="36"/>
      <c r="R393" s="36"/>
      <c r="S393" s="100"/>
      <c r="T393" s="116"/>
      <c r="U393" s="36"/>
      <c r="V393" s="36"/>
      <c r="W393" s="36"/>
      <c r="X393" s="100"/>
    </row>
    <row r="394" spans="1:24" s="14" customFormat="1" ht="12.75" hidden="1" outlineLevel="2">
      <c r="A394" s="14" t="s">
        <v>1213</v>
      </c>
      <c r="B394" s="14" t="s">
        <v>1214</v>
      </c>
      <c r="C394" s="54" t="s">
        <v>94</v>
      </c>
      <c r="D394" s="15"/>
      <c r="E394" s="15"/>
      <c r="F394" s="15">
        <v>4154281.8</v>
      </c>
      <c r="G394" s="15">
        <v>4068387.88</v>
      </c>
      <c r="H394" s="90">
        <f>+F394-G394</f>
        <v>85893.91999999993</v>
      </c>
      <c r="I394" s="103">
        <f aca="true" t="shared" si="128" ref="I394:I405">IF(G394&lt;0,IF(H394=0,0,IF(OR(G394=0,F394=0),"N.M.",IF(ABS(H394/G394)&gt;=10,"N.M.",H394/(-G394)))),IF(H394=0,0,IF(OR(G394=0,F394=0),"N.M.",IF(ABS(H394/G394)&gt;=10,"N.M.",H394/G394))))</f>
        <v>0.021112519880970623</v>
      </c>
      <c r="J394" s="104"/>
      <c r="K394" s="15">
        <v>33075346.64</v>
      </c>
      <c r="L394" s="15">
        <v>32372510.29</v>
      </c>
      <c r="M394" s="90">
        <f>+K394-L394</f>
        <v>702836.3500000015</v>
      </c>
      <c r="N394" s="103">
        <f aca="true" t="shared" si="129" ref="N394:N405">IF(L394&lt;0,IF(M394=0,0,IF(OR(L394=0,K394=0),"N.M.",IF(ABS(M394/L394)&gt;=10,"N.M.",M394/(-L394)))),IF(M394=0,0,IF(OR(L394=0,K394=0),"N.M.",IF(ABS(M394/L394)&gt;=10,"N.M.",M394/L394))))</f>
        <v>0.021710900504898767</v>
      </c>
      <c r="O394" s="104"/>
      <c r="P394" s="15">
        <v>12460283.56</v>
      </c>
      <c r="Q394" s="15">
        <v>12186351.66</v>
      </c>
      <c r="R394" s="90">
        <f>+P394-Q394</f>
        <v>273931.9000000004</v>
      </c>
      <c r="S394" s="103">
        <f aca="true" t="shared" si="130" ref="S394:S405">IF(Q394&lt;0,IF(R394=0,0,IF(OR(Q394=0,P394=0),"N.M.",IF(ABS(R394/Q394)&gt;=10,"N.M.",R394/(-Q394)))),IF(R394=0,0,IF(OR(Q394=0,P394=0),"N.M.",IF(ABS(R394/Q394)&gt;=10,"N.M.",R394/Q394))))</f>
        <v>0.022478581583948838</v>
      </c>
      <c r="T394" s="104"/>
      <c r="U394" s="15">
        <v>49425299.31</v>
      </c>
      <c r="V394" s="15">
        <v>48401487.48</v>
      </c>
      <c r="W394" s="90">
        <f>+U394-V394</f>
        <v>1023811.8300000057</v>
      </c>
      <c r="X394" s="103">
        <f aca="true" t="shared" si="131" ref="X394:X405">IF(V394&lt;0,IF(W394=0,0,IF(OR(V394=0,U394=0),"N.M.",IF(ABS(W394/V394)&gt;=10,"N.M.",W394/(-V394)))),IF(W394=0,0,IF(OR(V394=0,U394=0),"N.M.",IF(ABS(W394/V394)&gt;=10,"N.M.",W394/V394))))</f>
        <v>0.021152486902867508</v>
      </c>
    </row>
    <row r="395" spans="1:24" ht="12.75" hidden="1" outlineLevel="1">
      <c r="A395" s="9" t="s">
        <v>423</v>
      </c>
      <c r="C395" s="66" t="s">
        <v>366</v>
      </c>
      <c r="D395" s="28"/>
      <c r="E395" s="28"/>
      <c r="F395" s="17">
        <v>4154281.8</v>
      </c>
      <c r="G395" s="17">
        <v>4068387.88</v>
      </c>
      <c r="H395" s="35">
        <f aca="true" t="shared" si="132" ref="H395:H405">+F395-G395</f>
        <v>85893.91999999993</v>
      </c>
      <c r="I395" s="95">
        <f t="shared" si="128"/>
        <v>0.021112519880970623</v>
      </c>
      <c r="K395" s="17">
        <v>33075346.64</v>
      </c>
      <c r="L395" s="17">
        <v>32372510.29</v>
      </c>
      <c r="M395" s="35">
        <f aca="true" t="shared" si="133" ref="M395:M405">+K395-L395</f>
        <v>702836.3500000015</v>
      </c>
      <c r="N395" s="95">
        <f t="shared" si="129"/>
        <v>0.021710900504898767</v>
      </c>
      <c r="P395" s="17">
        <v>12460283.56</v>
      </c>
      <c r="Q395" s="17">
        <v>12186351.66</v>
      </c>
      <c r="R395" s="35">
        <f aca="true" t="shared" si="134" ref="R395:R405">+P395-Q395</f>
        <v>273931.9000000004</v>
      </c>
      <c r="S395" s="95">
        <f t="shared" si="130"/>
        <v>0.022478581583948838</v>
      </c>
      <c r="U395" s="17">
        <v>49425299.31</v>
      </c>
      <c r="V395" s="17">
        <v>48401487.48</v>
      </c>
      <c r="W395" s="35">
        <f aca="true" t="shared" si="135" ref="W395:W405">+U395-V395</f>
        <v>1023811.8300000057</v>
      </c>
      <c r="X395" s="95">
        <f t="shared" si="131"/>
        <v>0.021152486902867508</v>
      </c>
    </row>
    <row r="396" spans="1:24" s="14" customFormat="1" ht="12.75" hidden="1" outlineLevel="2">
      <c r="A396" s="14" t="s">
        <v>1215</v>
      </c>
      <c r="B396" s="14" t="s">
        <v>1216</v>
      </c>
      <c r="C396" s="54" t="s">
        <v>95</v>
      </c>
      <c r="D396" s="15"/>
      <c r="E396" s="15"/>
      <c r="F396" s="15">
        <v>326647.57</v>
      </c>
      <c r="G396" s="15">
        <v>329742.08</v>
      </c>
      <c r="H396" s="90">
        <f>+F396-G396</f>
        <v>-3094.5100000000093</v>
      </c>
      <c r="I396" s="103">
        <f t="shared" si="128"/>
        <v>-0.009384637835729091</v>
      </c>
      <c r="J396" s="104"/>
      <c r="K396" s="15">
        <v>2561535.9</v>
      </c>
      <c r="L396" s="15">
        <v>2484110.24</v>
      </c>
      <c r="M396" s="90">
        <f>+K396-L396</f>
        <v>77425.65999999968</v>
      </c>
      <c r="N396" s="103">
        <f t="shared" si="129"/>
        <v>0.031168367149438454</v>
      </c>
      <c r="O396" s="104"/>
      <c r="P396" s="15">
        <v>973578.46</v>
      </c>
      <c r="Q396" s="15">
        <v>956818.34</v>
      </c>
      <c r="R396" s="90">
        <f>+P396-Q396</f>
        <v>16760.119999999995</v>
      </c>
      <c r="S396" s="103">
        <f t="shared" si="130"/>
        <v>0.017516512068529118</v>
      </c>
      <c r="T396" s="104"/>
      <c r="U396" s="15">
        <v>3872104.71</v>
      </c>
      <c r="V396" s="15">
        <v>3890295.04</v>
      </c>
      <c r="W396" s="90">
        <f>+U396-V396</f>
        <v>-18190.330000000075</v>
      </c>
      <c r="X396" s="103">
        <f t="shared" si="131"/>
        <v>-0.004675822736570663</v>
      </c>
    </row>
    <row r="397" spans="1:24" ht="12.75" hidden="1" outlineLevel="1">
      <c r="A397" s="74" t="s">
        <v>378</v>
      </c>
      <c r="C397" s="75" t="s">
        <v>384</v>
      </c>
      <c r="D397" s="28"/>
      <c r="E397" s="28"/>
      <c r="F397" s="17">
        <v>326647.57</v>
      </c>
      <c r="G397" s="17">
        <v>329742.08</v>
      </c>
      <c r="H397" s="35">
        <f t="shared" si="132"/>
        <v>-3094.5100000000093</v>
      </c>
      <c r="I397" s="95">
        <f t="shared" si="128"/>
        <v>-0.009384637835729091</v>
      </c>
      <c r="K397" s="17">
        <v>2561535.9</v>
      </c>
      <c r="L397" s="17">
        <v>2484110.24</v>
      </c>
      <c r="M397" s="35">
        <f t="shared" si="133"/>
        <v>77425.65999999968</v>
      </c>
      <c r="N397" s="95">
        <f t="shared" si="129"/>
        <v>0.031168367149438454</v>
      </c>
      <c r="P397" s="17">
        <v>973578.46</v>
      </c>
      <c r="Q397" s="17">
        <v>956818.34</v>
      </c>
      <c r="R397" s="35">
        <f t="shared" si="134"/>
        <v>16760.119999999995</v>
      </c>
      <c r="S397" s="95">
        <f t="shared" si="130"/>
        <v>0.017516512068529118</v>
      </c>
      <c r="U397" s="17">
        <v>3872104.71</v>
      </c>
      <c r="V397" s="17">
        <v>3890295.04</v>
      </c>
      <c r="W397" s="35">
        <f t="shared" si="135"/>
        <v>-18190.330000000075</v>
      </c>
      <c r="X397" s="95">
        <f t="shared" si="131"/>
        <v>-0.004675822736570663</v>
      </c>
    </row>
    <row r="398" spans="1:24" ht="12.75" hidden="1" outlineLevel="1">
      <c r="A398" s="74" t="s">
        <v>379</v>
      </c>
      <c r="C398" s="75" t="s">
        <v>383</v>
      </c>
      <c r="D398" s="28"/>
      <c r="E398" s="28"/>
      <c r="F398" s="17">
        <v>0</v>
      </c>
      <c r="G398" s="17">
        <v>0</v>
      </c>
      <c r="H398" s="35">
        <f t="shared" si="132"/>
        <v>0</v>
      </c>
      <c r="I398" s="95">
        <f t="shared" si="128"/>
        <v>0</v>
      </c>
      <c r="K398" s="17">
        <v>0</v>
      </c>
      <c r="L398" s="17">
        <v>0</v>
      </c>
      <c r="M398" s="35">
        <f t="shared" si="133"/>
        <v>0</v>
      </c>
      <c r="N398" s="95">
        <f t="shared" si="129"/>
        <v>0</v>
      </c>
      <c r="P398" s="17">
        <v>0</v>
      </c>
      <c r="Q398" s="17">
        <v>0</v>
      </c>
      <c r="R398" s="35">
        <f t="shared" si="134"/>
        <v>0</v>
      </c>
      <c r="S398" s="95">
        <f t="shared" si="130"/>
        <v>0</v>
      </c>
      <c r="U398" s="17">
        <v>0</v>
      </c>
      <c r="V398" s="17">
        <v>0</v>
      </c>
      <c r="W398" s="35">
        <f t="shared" si="135"/>
        <v>0</v>
      </c>
      <c r="X398" s="95">
        <f t="shared" si="131"/>
        <v>0</v>
      </c>
    </row>
    <row r="399" spans="1:24" s="14" customFormat="1" ht="12.75" hidden="1" outlineLevel="2">
      <c r="A399" s="14" t="s">
        <v>1217</v>
      </c>
      <c r="B399" s="14" t="s">
        <v>1218</v>
      </c>
      <c r="C399" s="54" t="s">
        <v>96</v>
      </c>
      <c r="D399" s="15"/>
      <c r="E399" s="15"/>
      <c r="F399" s="15">
        <v>3218</v>
      </c>
      <c r="G399" s="15">
        <v>3218</v>
      </c>
      <c r="H399" s="90">
        <f>+F399-G399</f>
        <v>0</v>
      </c>
      <c r="I399" s="103">
        <f t="shared" si="128"/>
        <v>0</v>
      </c>
      <c r="J399" s="104"/>
      <c r="K399" s="15">
        <v>25744</v>
      </c>
      <c r="L399" s="15">
        <v>25744</v>
      </c>
      <c r="M399" s="90">
        <f>+K399-L399</f>
        <v>0</v>
      </c>
      <c r="N399" s="103">
        <f t="shared" si="129"/>
        <v>0</v>
      </c>
      <c r="O399" s="104"/>
      <c r="P399" s="15">
        <v>9654</v>
      </c>
      <c r="Q399" s="15">
        <v>9654</v>
      </c>
      <c r="R399" s="90">
        <f>+P399-Q399</f>
        <v>0</v>
      </c>
      <c r="S399" s="103">
        <f t="shared" si="130"/>
        <v>0</v>
      </c>
      <c r="T399" s="104"/>
      <c r="U399" s="15">
        <v>38616</v>
      </c>
      <c r="V399" s="15">
        <v>38616</v>
      </c>
      <c r="W399" s="90">
        <f>+U399-V399</f>
        <v>0</v>
      </c>
      <c r="X399" s="103">
        <f t="shared" si="131"/>
        <v>0</v>
      </c>
    </row>
    <row r="400" spans="1:24" ht="12.75" hidden="1" outlineLevel="1">
      <c r="A400" s="74" t="s">
        <v>380</v>
      </c>
      <c r="C400" s="75" t="s">
        <v>385</v>
      </c>
      <c r="D400" s="28"/>
      <c r="E400" s="28"/>
      <c r="F400" s="17">
        <v>3218</v>
      </c>
      <c r="G400" s="17">
        <v>3218</v>
      </c>
      <c r="H400" s="35">
        <f t="shared" si="132"/>
        <v>0</v>
      </c>
      <c r="I400" s="95">
        <f t="shared" si="128"/>
        <v>0</v>
      </c>
      <c r="K400" s="17">
        <v>25744</v>
      </c>
      <c r="L400" s="17">
        <v>25744</v>
      </c>
      <c r="M400" s="35">
        <f t="shared" si="133"/>
        <v>0</v>
      </c>
      <c r="N400" s="95">
        <f t="shared" si="129"/>
        <v>0</v>
      </c>
      <c r="P400" s="17">
        <v>9654</v>
      </c>
      <c r="Q400" s="17">
        <v>9654</v>
      </c>
      <c r="R400" s="35">
        <f t="shared" si="134"/>
        <v>0</v>
      </c>
      <c r="S400" s="95">
        <f t="shared" si="130"/>
        <v>0</v>
      </c>
      <c r="U400" s="17">
        <v>38616</v>
      </c>
      <c r="V400" s="17">
        <v>38616</v>
      </c>
      <c r="W400" s="35">
        <f t="shared" si="135"/>
        <v>0</v>
      </c>
      <c r="X400" s="95">
        <f t="shared" si="131"/>
        <v>0</v>
      </c>
    </row>
    <row r="401" spans="1:24" ht="12.75" hidden="1" outlineLevel="1">
      <c r="A401" s="74" t="s">
        <v>381</v>
      </c>
      <c r="C401" s="75" t="s">
        <v>386</v>
      </c>
      <c r="D401" s="28"/>
      <c r="E401" s="28"/>
      <c r="F401" s="17">
        <v>0</v>
      </c>
      <c r="G401" s="17">
        <v>0</v>
      </c>
      <c r="H401" s="35">
        <f t="shared" si="132"/>
        <v>0</v>
      </c>
      <c r="I401" s="95">
        <f t="shared" si="128"/>
        <v>0</v>
      </c>
      <c r="K401" s="17">
        <v>0</v>
      </c>
      <c r="L401" s="17">
        <v>0</v>
      </c>
      <c r="M401" s="35">
        <f t="shared" si="133"/>
        <v>0</v>
      </c>
      <c r="N401" s="95">
        <f t="shared" si="129"/>
        <v>0</v>
      </c>
      <c r="P401" s="17">
        <v>0</v>
      </c>
      <c r="Q401" s="17">
        <v>0</v>
      </c>
      <c r="R401" s="35">
        <f t="shared" si="134"/>
        <v>0</v>
      </c>
      <c r="S401" s="95">
        <f t="shared" si="130"/>
        <v>0</v>
      </c>
      <c r="U401" s="17">
        <v>0</v>
      </c>
      <c r="V401" s="17">
        <v>0</v>
      </c>
      <c r="W401" s="35">
        <f t="shared" si="135"/>
        <v>0</v>
      </c>
      <c r="X401" s="95">
        <f t="shared" si="131"/>
        <v>0</v>
      </c>
    </row>
    <row r="402" spans="1:24" s="14" customFormat="1" ht="12.75" hidden="1" outlineLevel="2">
      <c r="A402" s="14" t="s">
        <v>1219</v>
      </c>
      <c r="B402" s="14" t="s">
        <v>1220</v>
      </c>
      <c r="C402" s="54" t="s">
        <v>97</v>
      </c>
      <c r="D402" s="15"/>
      <c r="E402" s="15"/>
      <c r="F402" s="15">
        <v>25959.56</v>
      </c>
      <c r="G402" s="15">
        <v>25959.56</v>
      </c>
      <c r="H402" s="90">
        <f>+F402-G402</f>
        <v>0</v>
      </c>
      <c r="I402" s="103">
        <f t="shared" si="128"/>
        <v>0</v>
      </c>
      <c r="J402" s="104"/>
      <c r="K402" s="15">
        <v>207676.48</v>
      </c>
      <c r="L402" s="15">
        <v>207676.48</v>
      </c>
      <c r="M402" s="90">
        <f>+K402-L402</f>
        <v>0</v>
      </c>
      <c r="N402" s="103">
        <f t="shared" si="129"/>
        <v>0</v>
      </c>
      <c r="O402" s="104"/>
      <c r="P402" s="15">
        <v>77878.68000000001</v>
      </c>
      <c r="Q402" s="15">
        <v>77878.68000000001</v>
      </c>
      <c r="R402" s="90">
        <f>+P402-Q402</f>
        <v>0</v>
      </c>
      <c r="S402" s="103">
        <f t="shared" si="130"/>
        <v>0</v>
      </c>
      <c r="T402" s="104"/>
      <c r="U402" s="15">
        <v>311514.72000000003</v>
      </c>
      <c r="V402" s="15">
        <v>311514.72000000003</v>
      </c>
      <c r="W402" s="90">
        <f>+U402-V402</f>
        <v>0</v>
      </c>
      <c r="X402" s="103">
        <f t="shared" si="131"/>
        <v>0</v>
      </c>
    </row>
    <row r="403" spans="1:24" ht="12.75" hidden="1" outlineLevel="1">
      <c r="A403" s="74" t="s">
        <v>382</v>
      </c>
      <c r="C403" s="75" t="s">
        <v>387</v>
      </c>
      <c r="D403" s="28"/>
      <c r="E403" s="28"/>
      <c r="F403" s="17">
        <v>25959.56</v>
      </c>
      <c r="G403" s="17">
        <v>25959.56</v>
      </c>
      <c r="H403" s="35">
        <f t="shared" si="132"/>
        <v>0</v>
      </c>
      <c r="I403" s="95">
        <f t="shared" si="128"/>
        <v>0</v>
      </c>
      <c r="K403" s="17">
        <v>207676.48</v>
      </c>
      <c r="L403" s="17">
        <v>207676.48</v>
      </c>
      <c r="M403" s="35">
        <f t="shared" si="133"/>
        <v>0</v>
      </c>
      <c r="N403" s="95">
        <f t="shared" si="129"/>
        <v>0</v>
      </c>
      <c r="P403" s="17">
        <v>77878.68000000001</v>
      </c>
      <c r="Q403" s="17">
        <v>77878.68000000001</v>
      </c>
      <c r="R403" s="35">
        <f t="shared" si="134"/>
        <v>0</v>
      </c>
      <c r="S403" s="95">
        <f t="shared" si="130"/>
        <v>0</v>
      </c>
      <c r="U403" s="17">
        <v>311514.72000000003</v>
      </c>
      <c r="V403" s="17">
        <v>311514.72000000003</v>
      </c>
      <c r="W403" s="35">
        <f t="shared" si="135"/>
        <v>0</v>
      </c>
      <c r="X403" s="95">
        <f t="shared" si="131"/>
        <v>0</v>
      </c>
    </row>
    <row r="404" spans="1:24" ht="12.75" hidden="1" outlineLevel="1">
      <c r="A404" s="9" t="s">
        <v>424</v>
      </c>
      <c r="C404" s="66" t="s">
        <v>367</v>
      </c>
      <c r="D404" s="28"/>
      <c r="E404" s="28"/>
      <c r="F404" s="17">
        <v>355825.13</v>
      </c>
      <c r="G404" s="17">
        <v>358919.64</v>
      </c>
      <c r="H404" s="35">
        <f t="shared" si="132"/>
        <v>-3094.5100000000093</v>
      </c>
      <c r="I404" s="95">
        <f t="shared" si="128"/>
        <v>-0.008621734937659052</v>
      </c>
      <c r="K404" s="17">
        <v>2794956.38</v>
      </c>
      <c r="L404" s="17">
        <v>2717530.72</v>
      </c>
      <c r="M404" s="35">
        <f t="shared" si="133"/>
        <v>77425.65999999968</v>
      </c>
      <c r="N404" s="95">
        <f t="shared" si="129"/>
        <v>0.028491181141091084</v>
      </c>
      <c r="P404" s="17">
        <v>1061111.14</v>
      </c>
      <c r="Q404" s="17">
        <v>1044351.02</v>
      </c>
      <c r="R404" s="35">
        <f t="shared" si="134"/>
        <v>16760.11999999988</v>
      </c>
      <c r="S404" s="95">
        <f t="shared" si="130"/>
        <v>0.01604835891288724</v>
      </c>
      <c r="U404" s="17">
        <v>4222235.430000001</v>
      </c>
      <c r="V404" s="17">
        <v>4240425.760000001</v>
      </c>
      <c r="W404" s="35">
        <f t="shared" si="135"/>
        <v>-18190.330000000075</v>
      </c>
      <c r="X404" s="95">
        <f t="shared" si="131"/>
        <v>-0.004289741415022455</v>
      </c>
    </row>
    <row r="405" spans="1:24" s="13" customFormat="1" ht="12.75" collapsed="1">
      <c r="A405" s="13" t="s">
        <v>376</v>
      </c>
      <c r="B405" s="11"/>
      <c r="C405" s="52" t="s">
        <v>292</v>
      </c>
      <c r="D405" s="29"/>
      <c r="E405" s="29"/>
      <c r="F405" s="29">
        <v>4510106.93</v>
      </c>
      <c r="G405" s="29">
        <v>4427307.52</v>
      </c>
      <c r="H405" s="29">
        <f t="shared" si="132"/>
        <v>82799.41000000015</v>
      </c>
      <c r="I405" s="98">
        <f t="shared" si="128"/>
        <v>0.01870197848827094</v>
      </c>
      <c r="J405" s="115"/>
      <c r="K405" s="29">
        <v>35870303.019999996</v>
      </c>
      <c r="L405" s="29">
        <v>35090041.01</v>
      </c>
      <c r="M405" s="29">
        <f t="shared" si="133"/>
        <v>780262.0099999979</v>
      </c>
      <c r="N405" s="98">
        <f t="shared" si="129"/>
        <v>0.022235995956164257</v>
      </c>
      <c r="O405" s="115"/>
      <c r="P405" s="29">
        <v>13521394.7</v>
      </c>
      <c r="Q405" s="29">
        <v>13230702.68</v>
      </c>
      <c r="R405" s="29">
        <f t="shared" si="134"/>
        <v>290692.01999999955</v>
      </c>
      <c r="S405" s="98">
        <f t="shared" si="130"/>
        <v>0.021971019002597642</v>
      </c>
      <c r="T405" s="115"/>
      <c r="U405" s="29">
        <v>53647534.739999995</v>
      </c>
      <c r="V405" s="29">
        <v>52641913.239999995</v>
      </c>
      <c r="W405" s="29">
        <f t="shared" si="135"/>
        <v>1005621.5</v>
      </c>
      <c r="X405" s="98">
        <f t="shared" si="131"/>
        <v>0.01910305758484245</v>
      </c>
    </row>
    <row r="406" spans="2:24" s="30" customFormat="1" ht="4.5" customHeight="1" hidden="1" outlineLevel="1">
      <c r="B406" s="31"/>
      <c r="C406" s="58"/>
      <c r="D406" s="33"/>
      <c r="E406" s="33"/>
      <c r="F406" s="36"/>
      <c r="G406" s="36"/>
      <c r="H406" s="36"/>
      <c r="I406" s="100"/>
      <c r="J406" s="116"/>
      <c r="K406" s="36"/>
      <c r="L406" s="36"/>
      <c r="M406" s="36"/>
      <c r="N406" s="100"/>
      <c r="O406" s="116"/>
      <c r="P406" s="36"/>
      <c r="Q406" s="36"/>
      <c r="R406" s="36"/>
      <c r="S406" s="100"/>
      <c r="T406" s="116"/>
      <c r="U406" s="36"/>
      <c r="V406" s="36"/>
      <c r="W406" s="36"/>
      <c r="X406" s="100"/>
    </row>
    <row r="407" spans="1:24" s="14" customFormat="1" ht="12.75" hidden="1" outlineLevel="2">
      <c r="A407" s="14" t="s">
        <v>1221</v>
      </c>
      <c r="B407" s="14" t="s">
        <v>1222</v>
      </c>
      <c r="C407" s="54" t="s">
        <v>98</v>
      </c>
      <c r="D407" s="15"/>
      <c r="E407" s="15"/>
      <c r="F407" s="15">
        <v>230223.85</v>
      </c>
      <c r="G407" s="15">
        <v>231899.438</v>
      </c>
      <c r="H407" s="90">
        <f aca="true" t="shared" si="136" ref="H407:H446">+F407-G407</f>
        <v>-1675.5879999999888</v>
      </c>
      <c r="I407" s="103">
        <f aca="true" t="shared" si="137" ref="I407:I446">IF(G407&lt;0,IF(H407=0,0,IF(OR(G407=0,F407=0),"N.M.",IF(ABS(H407/G407)&gt;=10,"N.M.",H407/(-G407)))),IF(H407=0,0,IF(OR(G407=0,F407=0),"N.M.",IF(ABS(H407/G407)&gt;=10,"N.M.",H407/G407))))</f>
        <v>-0.007225494009174739</v>
      </c>
      <c r="J407" s="104"/>
      <c r="K407" s="15">
        <v>1723809.116</v>
      </c>
      <c r="L407" s="15">
        <v>2228216.708</v>
      </c>
      <c r="M407" s="90">
        <f aca="true" t="shared" si="138" ref="M407:M446">+K407-L407</f>
        <v>-504407.5920000002</v>
      </c>
      <c r="N407" s="103">
        <f aca="true" t="shared" si="139" ref="N407:N446">IF(L407&lt;0,IF(M407=0,0,IF(OR(L407=0,K407=0),"N.M.",IF(ABS(M407/L407)&gt;=10,"N.M.",M407/(-L407)))),IF(M407=0,0,IF(OR(L407=0,K407=0),"N.M.",IF(ABS(M407/L407)&gt;=10,"N.M.",M407/L407))))</f>
        <v>-0.2263727716379731</v>
      </c>
      <c r="O407" s="104"/>
      <c r="P407" s="15">
        <v>665811.15</v>
      </c>
      <c r="Q407" s="15">
        <v>1161516.858</v>
      </c>
      <c r="R407" s="90">
        <f aca="true" t="shared" si="140" ref="R407:R446">+P407-Q407</f>
        <v>-495705.708</v>
      </c>
      <c r="S407" s="103">
        <f aca="true" t="shared" si="141" ref="S407:S446">IF(Q407&lt;0,IF(R407=0,0,IF(OR(Q407=0,P407=0),"N.M.",IF(ABS(R407/Q407)&gt;=10,"N.M.",R407/(-Q407)))),IF(R407=0,0,IF(OR(Q407=0,P407=0),"N.M.",IF(ABS(R407/Q407)&gt;=10,"N.M.",R407/Q407))))</f>
        <v>-0.42677444118508007</v>
      </c>
      <c r="T407" s="104"/>
      <c r="U407" s="15">
        <v>2695729.338</v>
      </c>
      <c r="V407" s="15">
        <v>3053597.838</v>
      </c>
      <c r="W407" s="90">
        <f aca="true" t="shared" si="142" ref="W407:W446">+U407-V407</f>
        <v>-357868.5</v>
      </c>
      <c r="X407" s="103">
        <f aca="true" t="shared" si="143" ref="X407:X446">IF(V407&lt;0,IF(W407=0,0,IF(OR(V407=0,U407=0),"N.M.",IF(ABS(W407/V407)&gt;=10,"N.M.",W407/(-V407)))),IF(W407=0,0,IF(OR(V407=0,U407=0),"N.M.",IF(ABS(W407/V407)&gt;=10,"N.M.",W407/V407))))</f>
        <v>-0.11719568816383213</v>
      </c>
    </row>
    <row r="408" spans="1:24" s="14" customFormat="1" ht="12.75" hidden="1" outlineLevel="2">
      <c r="A408" s="14" t="s">
        <v>1223</v>
      </c>
      <c r="B408" s="14" t="s">
        <v>1224</v>
      </c>
      <c r="C408" s="54" t="s">
        <v>99</v>
      </c>
      <c r="D408" s="15"/>
      <c r="E408" s="15"/>
      <c r="F408" s="15">
        <v>7.87</v>
      </c>
      <c r="G408" s="15">
        <v>652.77</v>
      </c>
      <c r="H408" s="90">
        <f t="shared" si="136"/>
        <v>-644.9</v>
      </c>
      <c r="I408" s="103">
        <f t="shared" si="137"/>
        <v>-0.9879436861375369</v>
      </c>
      <c r="J408" s="104"/>
      <c r="K408" s="15">
        <v>18140.37</v>
      </c>
      <c r="L408" s="15">
        <v>23806.89</v>
      </c>
      <c r="M408" s="90">
        <f t="shared" si="138"/>
        <v>-5666.52</v>
      </c>
      <c r="N408" s="103">
        <f t="shared" si="139"/>
        <v>-0.23802016979118232</v>
      </c>
      <c r="O408" s="104"/>
      <c r="P408" s="15">
        <v>121.88</v>
      </c>
      <c r="Q408" s="15">
        <v>1381.1100000000001</v>
      </c>
      <c r="R408" s="90">
        <f t="shared" si="140"/>
        <v>-1259.23</v>
      </c>
      <c r="S408" s="103">
        <f t="shared" si="141"/>
        <v>-0.9117521413935168</v>
      </c>
      <c r="T408" s="104"/>
      <c r="U408" s="15">
        <v>25362.949999999997</v>
      </c>
      <c r="V408" s="15">
        <v>28883.52</v>
      </c>
      <c r="W408" s="90">
        <f t="shared" si="142"/>
        <v>-3520.5700000000033</v>
      </c>
      <c r="X408" s="103">
        <f t="shared" si="143"/>
        <v>-0.1218885371312085</v>
      </c>
    </row>
    <row r="409" spans="1:24" s="14" customFormat="1" ht="12.75" hidden="1" outlineLevel="2">
      <c r="A409" s="14" t="s">
        <v>1225</v>
      </c>
      <c r="B409" s="14" t="s">
        <v>1226</v>
      </c>
      <c r="C409" s="54" t="s">
        <v>100</v>
      </c>
      <c r="D409" s="15"/>
      <c r="E409" s="15"/>
      <c r="F409" s="15">
        <v>0</v>
      </c>
      <c r="G409" s="15">
        <v>0</v>
      </c>
      <c r="H409" s="90">
        <f t="shared" si="136"/>
        <v>0</v>
      </c>
      <c r="I409" s="103">
        <f t="shared" si="137"/>
        <v>0</v>
      </c>
      <c r="J409" s="104"/>
      <c r="K409" s="15">
        <v>832</v>
      </c>
      <c r="L409" s="15">
        <v>0</v>
      </c>
      <c r="M409" s="90">
        <f t="shared" si="138"/>
        <v>832</v>
      </c>
      <c r="N409" s="103" t="str">
        <f t="shared" si="139"/>
        <v>N.M.</v>
      </c>
      <c r="O409" s="104"/>
      <c r="P409" s="15">
        <v>832</v>
      </c>
      <c r="Q409" s="15">
        <v>0</v>
      </c>
      <c r="R409" s="90">
        <f t="shared" si="140"/>
        <v>832</v>
      </c>
      <c r="S409" s="103" t="str">
        <f t="shared" si="141"/>
        <v>N.M.</v>
      </c>
      <c r="T409" s="104"/>
      <c r="U409" s="15">
        <v>832</v>
      </c>
      <c r="V409" s="15">
        <v>0</v>
      </c>
      <c r="W409" s="90">
        <f t="shared" si="142"/>
        <v>832</v>
      </c>
      <c r="X409" s="103" t="str">
        <f t="shared" si="143"/>
        <v>N.M.</v>
      </c>
    </row>
    <row r="410" spans="1:24" s="14" customFormat="1" ht="12.75" hidden="1" outlineLevel="2">
      <c r="A410" s="14" t="s">
        <v>1227</v>
      </c>
      <c r="B410" s="14" t="s">
        <v>1228</v>
      </c>
      <c r="C410" s="54" t="s">
        <v>100</v>
      </c>
      <c r="D410" s="15"/>
      <c r="E410" s="15"/>
      <c r="F410" s="15">
        <v>0</v>
      </c>
      <c r="G410" s="15">
        <v>0</v>
      </c>
      <c r="H410" s="90">
        <f t="shared" si="136"/>
        <v>0</v>
      </c>
      <c r="I410" s="103">
        <f t="shared" si="137"/>
        <v>0</v>
      </c>
      <c r="J410" s="104"/>
      <c r="K410" s="15">
        <v>984.57</v>
      </c>
      <c r="L410" s="15">
        <v>0</v>
      </c>
      <c r="M410" s="90">
        <f t="shared" si="138"/>
        <v>984.57</v>
      </c>
      <c r="N410" s="103" t="str">
        <f t="shared" si="139"/>
        <v>N.M.</v>
      </c>
      <c r="O410" s="104"/>
      <c r="P410" s="15">
        <v>984.57</v>
      </c>
      <c r="Q410" s="15">
        <v>0</v>
      </c>
      <c r="R410" s="90">
        <f t="shared" si="140"/>
        <v>984.57</v>
      </c>
      <c r="S410" s="103" t="str">
        <f t="shared" si="141"/>
        <v>N.M.</v>
      </c>
      <c r="T410" s="104"/>
      <c r="U410" s="15">
        <v>984.57</v>
      </c>
      <c r="V410" s="15">
        <v>1797.57</v>
      </c>
      <c r="W410" s="90">
        <f t="shared" si="142"/>
        <v>-812.9999999999999</v>
      </c>
      <c r="X410" s="103">
        <f t="shared" si="143"/>
        <v>-0.4522772409419382</v>
      </c>
    </row>
    <row r="411" spans="1:24" s="14" customFormat="1" ht="12.75" hidden="1" outlineLevel="2">
      <c r="A411" s="14" t="s">
        <v>1229</v>
      </c>
      <c r="B411" s="14" t="s">
        <v>1230</v>
      </c>
      <c r="C411" s="54" t="s">
        <v>100</v>
      </c>
      <c r="D411" s="15"/>
      <c r="E411" s="15"/>
      <c r="F411" s="15">
        <v>0</v>
      </c>
      <c r="G411" s="15">
        <v>0</v>
      </c>
      <c r="H411" s="90">
        <f t="shared" si="136"/>
        <v>0</v>
      </c>
      <c r="I411" s="103">
        <f t="shared" si="137"/>
        <v>0</v>
      </c>
      <c r="J411" s="104"/>
      <c r="K411" s="15">
        <v>0.12</v>
      </c>
      <c r="L411" s="15">
        <v>1016.27</v>
      </c>
      <c r="M411" s="90">
        <f t="shared" si="138"/>
        <v>-1016.15</v>
      </c>
      <c r="N411" s="103">
        <f t="shared" si="139"/>
        <v>-0.9998819211430033</v>
      </c>
      <c r="O411" s="104"/>
      <c r="P411" s="15">
        <v>0.12</v>
      </c>
      <c r="Q411" s="15">
        <v>0</v>
      </c>
      <c r="R411" s="90">
        <f t="shared" si="140"/>
        <v>0.12</v>
      </c>
      <c r="S411" s="103" t="str">
        <f t="shared" si="141"/>
        <v>N.M.</v>
      </c>
      <c r="T411" s="104"/>
      <c r="U411" s="15">
        <v>-1479052.8299999998</v>
      </c>
      <c r="V411" s="15">
        <v>3002410.61</v>
      </c>
      <c r="W411" s="90">
        <f t="shared" si="142"/>
        <v>-4481463.4399999995</v>
      </c>
      <c r="X411" s="103">
        <f t="shared" si="143"/>
        <v>-1.4926217703447298</v>
      </c>
    </row>
    <row r="412" spans="1:24" s="14" customFormat="1" ht="12.75" hidden="1" outlineLevel="2">
      <c r="A412" s="14" t="s">
        <v>1231</v>
      </c>
      <c r="B412" s="14" t="s">
        <v>1232</v>
      </c>
      <c r="C412" s="54" t="s">
        <v>100</v>
      </c>
      <c r="D412" s="15"/>
      <c r="E412" s="15"/>
      <c r="F412" s="15">
        <v>290000</v>
      </c>
      <c r="G412" s="15">
        <v>748818</v>
      </c>
      <c r="H412" s="90">
        <f t="shared" si="136"/>
        <v>-458818</v>
      </c>
      <c r="I412" s="103">
        <f t="shared" si="137"/>
        <v>-0.6127229847573109</v>
      </c>
      <c r="J412" s="104"/>
      <c r="K412" s="15">
        <v>-533500</v>
      </c>
      <c r="L412" s="15">
        <v>5990544</v>
      </c>
      <c r="M412" s="90">
        <f t="shared" si="138"/>
        <v>-6524044</v>
      </c>
      <c r="N412" s="103">
        <f t="shared" si="139"/>
        <v>-1.0890570205310235</v>
      </c>
      <c r="O412" s="104"/>
      <c r="P412" s="15">
        <v>290000</v>
      </c>
      <c r="Q412" s="15">
        <v>2246454</v>
      </c>
      <c r="R412" s="90">
        <f t="shared" si="140"/>
        <v>-1956454</v>
      </c>
      <c r="S412" s="103">
        <f t="shared" si="141"/>
        <v>-0.8709076615857703</v>
      </c>
      <c r="T412" s="104"/>
      <c r="U412" s="15">
        <v>2461756</v>
      </c>
      <c r="V412" s="15">
        <v>5990742.37</v>
      </c>
      <c r="W412" s="90">
        <f t="shared" si="142"/>
        <v>-3528986.37</v>
      </c>
      <c r="X412" s="103">
        <f t="shared" si="143"/>
        <v>-0.5890732987738213</v>
      </c>
    </row>
    <row r="413" spans="1:24" s="14" customFormat="1" ht="12.75" hidden="1" outlineLevel="2">
      <c r="A413" s="14" t="s">
        <v>1233</v>
      </c>
      <c r="B413" s="14" t="s">
        <v>1234</v>
      </c>
      <c r="C413" s="54" t="s">
        <v>101</v>
      </c>
      <c r="D413" s="15"/>
      <c r="E413" s="15"/>
      <c r="F413" s="15">
        <v>698923</v>
      </c>
      <c r="G413" s="15">
        <v>0</v>
      </c>
      <c r="H413" s="90">
        <f t="shared" si="136"/>
        <v>698923</v>
      </c>
      <c r="I413" s="103" t="str">
        <f t="shared" si="137"/>
        <v>N.M.</v>
      </c>
      <c r="J413" s="104"/>
      <c r="K413" s="15">
        <v>5591384.66</v>
      </c>
      <c r="L413" s="15">
        <v>0</v>
      </c>
      <c r="M413" s="90">
        <f t="shared" si="138"/>
        <v>5591384.66</v>
      </c>
      <c r="N413" s="103" t="str">
        <f t="shared" si="139"/>
        <v>N.M.</v>
      </c>
      <c r="O413" s="104"/>
      <c r="P413" s="15">
        <v>2121543.07</v>
      </c>
      <c r="Q413" s="15">
        <v>0</v>
      </c>
      <c r="R413" s="90">
        <f t="shared" si="140"/>
        <v>2121543.07</v>
      </c>
      <c r="S413" s="103" t="str">
        <f t="shared" si="141"/>
        <v>N.M.</v>
      </c>
      <c r="T413" s="104"/>
      <c r="U413" s="15">
        <v>5591583.05</v>
      </c>
      <c r="V413" s="15">
        <v>0</v>
      </c>
      <c r="W413" s="90">
        <f t="shared" si="142"/>
        <v>5591583.05</v>
      </c>
      <c r="X413" s="103" t="str">
        <f t="shared" si="143"/>
        <v>N.M.</v>
      </c>
    </row>
    <row r="414" spans="1:24" s="14" customFormat="1" ht="12.75" hidden="1" outlineLevel="2">
      <c r="A414" s="14" t="s">
        <v>1235</v>
      </c>
      <c r="B414" s="14" t="s">
        <v>1236</v>
      </c>
      <c r="C414" s="54" t="s">
        <v>102</v>
      </c>
      <c r="D414" s="15"/>
      <c r="E414" s="15"/>
      <c r="F414" s="15">
        <v>0</v>
      </c>
      <c r="G414" s="15">
        <v>0</v>
      </c>
      <c r="H414" s="90">
        <f t="shared" si="136"/>
        <v>0</v>
      </c>
      <c r="I414" s="103">
        <f t="shared" si="137"/>
        <v>0</v>
      </c>
      <c r="J414" s="104"/>
      <c r="K414" s="15">
        <v>0</v>
      </c>
      <c r="L414" s="15">
        <v>-54754</v>
      </c>
      <c r="M414" s="90">
        <f t="shared" si="138"/>
        <v>54754</v>
      </c>
      <c r="N414" s="103" t="str">
        <f t="shared" si="139"/>
        <v>N.M.</v>
      </c>
      <c r="O414" s="104"/>
      <c r="P414" s="15">
        <v>0</v>
      </c>
      <c r="Q414" s="15">
        <v>0</v>
      </c>
      <c r="R414" s="90">
        <f t="shared" si="140"/>
        <v>0</v>
      </c>
      <c r="S414" s="103">
        <f t="shared" si="141"/>
        <v>0</v>
      </c>
      <c r="T414" s="104"/>
      <c r="U414" s="15">
        <v>0</v>
      </c>
      <c r="V414" s="15">
        <v>24999</v>
      </c>
      <c r="W414" s="90">
        <f t="shared" si="142"/>
        <v>-24999</v>
      </c>
      <c r="X414" s="103" t="str">
        <f t="shared" si="143"/>
        <v>N.M.</v>
      </c>
    </row>
    <row r="415" spans="1:24" s="14" customFormat="1" ht="12.75" hidden="1" outlineLevel="2">
      <c r="A415" s="14" t="s">
        <v>1237</v>
      </c>
      <c r="B415" s="14" t="s">
        <v>1238</v>
      </c>
      <c r="C415" s="54" t="s">
        <v>102</v>
      </c>
      <c r="D415" s="15"/>
      <c r="E415" s="15"/>
      <c r="F415" s="15">
        <v>0</v>
      </c>
      <c r="G415" s="15">
        <v>-683</v>
      </c>
      <c r="H415" s="90">
        <f t="shared" si="136"/>
        <v>683</v>
      </c>
      <c r="I415" s="103" t="str">
        <f t="shared" si="137"/>
        <v>N.M.</v>
      </c>
      <c r="J415" s="104"/>
      <c r="K415" s="15">
        <v>-565</v>
      </c>
      <c r="L415" s="15">
        <v>173425</v>
      </c>
      <c r="M415" s="90">
        <f t="shared" si="138"/>
        <v>-173990</v>
      </c>
      <c r="N415" s="103">
        <f t="shared" si="139"/>
        <v>-1.0032578924607178</v>
      </c>
      <c r="O415" s="104"/>
      <c r="P415" s="15">
        <v>0</v>
      </c>
      <c r="Q415" s="15">
        <v>42461</v>
      </c>
      <c r="R415" s="90">
        <f t="shared" si="140"/>
        <v>-42461</v>
      </c>
      <c r="S415" s="103" t="str">
        <f t="shared" si="141"/>
        <v>N.M.</v>
      </c>
      <c r="T415" s="104"/>
      <c r="U415" s="15">
        <v>94168</v>
      </c>
      <c r="V415" s="15">
        <v>173425</v>
      </c>
      <c r="W415" s="90">
        <f t="shared" si="142"/>
        <v>-79257</v>
      </c>
      <c r="X415" s="103">
        <f t="shared" si="143"/>
        <v>-0.45701023497188986</v>
      </c>
    </row>
    <row r="416" spans="1:24" s="14" customFormat="1" ht="12.75" hidden="1" outlineLevel="2">
      <c r="A416" s="14" t="s">
        <v>1239</v>
      </c>
      <c r="B416" s="14" t="s">
        <v>1240</v>
      </c>
      <c r="C416" s="54" t="s">
        <v>102</v>
      </c>
      <c r="D416" s="15"/>
      <c r="E416" s="15"/>
      <c r="F416" s="15">
        <v>4780</v>
      </c>
      <c r="G416" s="15">
        <v>0</v>
      </c>
      <c r="H416" s="90">
        <f t="shared" si="136"/>
        <v>4780</v>
      </c>
      <c r="I416" s="103" t="str">
        <f t="shared" si="137"/>
        <v>N.M.</v>
      </c>
      <c r="J416" s="104"/>
      <c r="K416" s="15">
        <v>178809</v>
      </c>
      <c r="L416" s="15">
        <v>0</v>
      </c>
      <c r="M416" s="90">
        <f t="shared" si="138"/>
        <v>178809</v>
      </c>
      <c r="N416" s="103" t="str">
        <f t="shared" si="139"/>
        <v>N.M.</v>
      </c>
      <c r="O416" s="104"/>
      <c r="P416" s="15">
        <v>36780</v>
      </c>
      <c r="Q416" s="15">
        <v>0</v>
      </c>
      <c r="R416" s="90">
        <f t="shared" si="140"/>
        <v>36780</v>
      </c>
      <c r="S416" s="103" t="str">
        <f t="shared" si="141"/>
        <v>N.M.</v>
      </c>
      <c r="T416" s="104"/>
      <c r="U416" s="15">
        <v>178809</v>
      </c>
      <c r="V416" s="15">
        <v>0</v>
      </c>
      <c r="W416" s="90">
        <f t="shared" si="142"/>
        <v>178809</v>
      </c>
      <c r="X416" s="103" t="str">
        <f t="shared" si="143"/>
        <v>N.M.</v>
      </c>
    </row>
    <row r="417" spans="1:24" s="14" customFormat="1" ht="12.75" hidden="1" outlineLevel="2">
      <c r="A417" s="14" t="s">
        <v>1241</v>
      </c>
      <c r="B417" s="14" t="s">
        <v>1242</v>
      </c>
      <c r="C417" s="54" t="s">
        <v>103</v>
      </c>
      <c r="D417" s="15"/>
      <c r="E417" s="15"/>
      <c r="F417" s="15">
        <v>19.84</v>
      </c>
      <c r="G417" s="15">
        <v>895.01</v>
      </c>
      <c r="H417" s="90">
        <f t="shared" si="136"/>
        <v>-875.17</v>
      </c>
      <c r="I417" s="103">
        <f t="shared" si="137"/>
        <v>-0.977832649914526</v>
      </c>
      <c r="J417" s="104"/>
      <c r="K417" s="15">
        <v>27090.93</v>
      </c>
      <c r="L417" s="15">
        <v>37249.28</v>
      </c>
      <c r="M417" s="90">
        <f t="shared" si="138"/>
        <v>-10158.349999999999</v>
      </c>
      <c r="N417" s="103">
        <f t="shared" si="139"/>
        <v>-0.2727126537747843</v>
      </c>
      <c r="O417" s="104"/>
      <c r="P417" s="15">
        <v>185.18</v>
      </c>
      <c r="Q417" s="15">
        <v>1939.42</v>
      </c>
      <c r="R417" s="90">
        <f t="shared" si="140"/>
        <v>-1754.24</v>
      </c>
      <c r="S417" s="103">
        <f t="shared" si="141"/>
        <v>-0.9045178455414505</v>
      </c>
      <c r="T417" s="104"/>
      <c r="U417" s="15">
        <v>36741.67</v>
      </c>
      <c r="V417" s="15">
        <v>42082.76</v>
      </c>
      <c r="W417" s="90">
        <f t="shared" si="142"/>
        <v>-5341.090000000004</v>
      </c>
      <c r="X417" s="103">
        <f t="shared" si="143"/>
        <v>-0.12691871920948158</v>
      </c>
    </row>
    <row r="418" spans="1:24" s="14" customFormat="1" ht="12.75" hidden="1" outlineLevel="2">
      <c r="A418" s="14" t="s">
        <v>1243</v>
      </c>
      <c r="B418" s="14" t="s">
        <v>1244</v>
      </c>
      <c r="C418" s="54" t="s">
        <v>104</v>
      </c>
      <c r="D418" s="15"/>
      <c r="E418" s="15"/>
      <c r="F418" s="15">
        <v>0</v>
      </c>
      <c r="G418" s="15">
        <v>0</v>
      </c>
      <c r="H418" s="90">
        <f t="shared" si="136"/>
        <v>0</v>
      </c>
      <c r="I418" s="103">
        <f t="shared" si="137"/>
        <v>0</v>
      </c>
      <c r="J418" s="104"/>
      <c r="K418" s="15">
        <v>0</v>
      </c>
      <c r="L418" s="15">
        <v>-43982</v>
      </c>
      <c r="M418" s="90">
        <f t="shared" si="138"/>
        <v>43982</v>
      </c>
      <c r="N418" s="103" t="str">
        <f t="shared" si="139"/>
        <v>N.M.</v>
      </c>
      <c r="O418" s="104"/>
      <c r="P418" s="15">
        <v>0</v>
      </c>
      <c r="Q418" s="15">
        <v>-43982</v>
      </c>
      <c r="R418" s="90">
        <f t="shared" si="140"/>
        <v>43982</v>
      </c>
      <c r="S418" s="103" t="str">
        <f t="shared" si="141"/>
        <v>N.M.</v>
      </c>
      <c r="T418" s="104"/>
      <c r="U418" s="15">
        <v>0</v>
      </c>
      <c r="V418" s="15">
        <v>-43982</v>
      </c>
      <c r="W418" s="90">
        <f t="shared" si="142"/>
        <v>43982</v>
      </c>
      <c r="X418" s="103" t="str">
        <f t="shared" si="143"/>
        <v>N.M.</v>
      </c>
    </row>
    <row r="419" spans="1:24" s="14" customFormat="1" ht="12.75" hidden="1" outlineLevel="2">
      <c r="A419" s="14" t="s">
        <v>1245</v>
      </c>
      <c r="B419" s="14" t="s">
        <v>1246</v>
      </c>
      <c r="C419" s="54" t="s">
        <v>104</v>
      </c>
      <c r="D419" s="15"/>
      <c r="E419" s="15"/>
      <c r="F419" s="15">
        <v>0</v>
      </c>
      <c r="G419" s="15">
        <v>0</v>
      </c>
      <c r="H419" s="90">
        <f t="shared" si="136"/>
        <v>0</v>
      </c>
      <c r="I419" s="103">
        <f t="shared" si="137"/>
        <v>0</v>
      </c>
      <c r="J419" s="104"/>
      <c r="K419" s="15">
        <v>0</v>
      </c>
      <c r="L419" s="15">
        <v>0</v>
      </c>
      <c r="M419" s="90">
        <f t="shared" si="138"/>
        <v>0</v>
      </c>
      <c r="N419" s="103">
        <f t="shared" si="139"/>
        <v>0</v>
      </c>
      <c r="O419" s="104"/>
      <c r="P419" s="15">
        <v>0</v>
      </c>
      <c r="Q419" s="15">
        <v>0</v>
      </c>
      <c r="R419" s="90">
        <f t="shared" si="140"/>
        <v>0</v>
      </c>
      <c r="S419" s="103">
        <f t="shared" si="141"/>
        <v>0</v>
      </c>
      <c r="T419" s="104"/>
      <c r="U419" s="15">
        <v>0</v>
      </c>
      <c r="V419" s="15">
        <v>-5085</v>
      </c>
      <c r="W419" s="90">
        <f t="shared" si="142"/>
        <v>5085</v>
      </c>
      <c r="X419" s="103" t="str">
        <f t="shared" si="143"/>
        <v>N.M.</v>
      </c>
    </row>
    <row r="420" spans="1:24" s="14" customFormat="1" ht="12.75" hidden="1" outlineLevel="2">
      <c r="A420" s="14" t="s">
        <v>1247</v>
      </c>
      <c r="B420" s="14" t="s">
        <v>1248</v>
      </c>
      <c r="C420" s="54" t="s">
        <v>104</v>
      </c>
      <c r="D420" s="15"/>
      <c r="E420" s="15"/>
      <c r="F420" s="15">
        <v>0</v>
      </c>
      <c r="G420" s="15">
        <v>0</v>
      </c>
      <c r="H420" s="90">
        <f t="shared" si="136"/>
        <v>0</v>
      </c>
      <c r="I420" s="103">
        <f t="shared" si="137"/>
        <v>0</v>
      </c>
      <c r="J420" s="104"/>
      <c r="K420" s="15">
        <v>0</v>
      </c>
      <c r="L420" s="15">
        <v>0</v>
      </c>
      <c r="M420" s="90">
        <f t="shared" si="138"/>
        <v>0</v>
      </c>
      <c r="N420" s="103">
        <f t="shared" si="139"/>
        <v>0</v>
      </c>
      <c r="O420" s="104"/>
      <c r="P420" s="15">
        <v>0</v>
      </c>
      <c r="Q420" s="15">
        <v>0</v>
      </c>
      <c r="R420" s="90">
        <f t="shared" si="140"/>
        <v>0</v>
      </c>
      <c r="S420" s="103">
        <f t="shared" si="141"/>
        <v>0</v>
      </c>
      <c r="T420" s="104"/>
      <c r="U420" s="15">
        <v>-16547</v>
      </c>
      <c r="V420" s="15">
        <v>10750</v>
      </c>
      <c r="W420" s="90">
        <f t="shared" si="142"/>
        <v>-27297</v>
      </c>
      <c r="X420" s="103">
        <f t="shared" si="143"/>
        <v>-2.5392558139534884</v>
      </c>
    </row>
    <row r="421" spans="1:24" s="14" customFormat="1" ht="12.75" hidden="1" outlineLevel="2">
      <c r="A421" s="14" t="s">
        <v>1249</v>
      </c>
      <c r="B421" s="14" t="s">
        <v>1250</v>
      </c>
      <c r="C421" s="54" t="s">
        <v>104</v>
      </c>
      <c r="D421" s="15"/>
      <c r="E421" s="15"/>
      <c r="F421" s="15">
        <v>0</v>
      </c>
      <c r="G421" s="15">
        <v>0</v>
      </c>
      <c r="H421" s="90">
        <f t="shared" si="136"/>
        <v>0</v>
      </c>
      <c r="I421" s="103">
        <f t="shared" si="137"/>
        <v>0</v>
      </c>
      <c r="J421" s="104"/>
      <c r="K421" s="15">
        <v>0</v>
      </c>
      <c r="L421" s="15">
        <v>80100</v>
      </c>
      <c r="M421" s="90">
        <f t="shared" si="138"/>
        <v>-80100</v>
      </c>
      <c r="N421" s="103" t="str">
        <f t="shared" si="139"/>
        <v>N.M.</v>
      </c>
      <c r="O421" s="104"/>
      <c r="P421" s="15">
        <v>0</v>
      </c>
      <c r="Q421" s="15">
        <v>0</v>
      </c>
      <c r="R421" s="90">
        <f t="shared" si="140"/>
        <v>0</v>
      </c>
      <c r="S421" s="103">
        <f t="shared" si="141"/>
        <v>0</v>
      </c>
      <c r="T421" s="104"/>
      <c r="U421" s="15">
        <v>-41800</v>
      </c>
      <c r="V421" s="15">
        <v>80100</v>
      </c>
      <c r="W421" s="90">
        <f t="shared" si="142"/>
        <v>-121900</v>
      </c>
      <c r="X421" s="103">
        <f t="shared" si="143"/>
        <v>-1.5218476903870162</v>
      </c>
    </row>
    <row r="422" spans="1:24" s="14" customFormat="1" ht="12.75" hidden="1" outlineLevel="2">
      <c r="A422" s="14" t="s">
        <v>1251</v>
      </c>
      <c r="B422" s="14" t="s">
        <v>1252</v>
      </c>
      <c r="C422" s="54" t="s">
        <v>104</v>
      </c>
      <c r="D422" s="15"/>
      <c r="E422" s="15"/>
      <c r="F422" s="15">
        <v>0</v>
      </c>
      <c r="G422" s="15">
        <v>0</v>
      </c>
      <c r="H422" s="90">
        <f t="shared" si="136"/>
        <v>0</v>
      </c>
      <c r="I422" s="103">
        <f t="shared" si="137"/>
        <v>0</v>
      </c>
      <c r="J422" s="104"/>
      <c r="K422" s="15">
        <v>29392</v>
      </c>
      <c r="L422" s="15">
        <v>0</v>
      </c>
      <c r="M422" s="90">
        <f t="shared" si="138"/>
        <v>29392</v>
      </c>
      <c r="N422" s="103" t="str">
        <f t="shared" si="139"/>
        <v>N.M.</v>
      </c>
      <c r="O422" s="104"/>
      <c r="P422" s="15">
        <v>0</v>
      </c>
      <c r="Q422" s="15">
        <v>0</v>
      </c>
      <c r="R422" s="90">
        <f t="shared" si="140"/>
        <v>0</v>
      </c>
      <c r="S422" s="103">
        <f t="shared" si="141"/>
        <v>0</v>
      </c>
      <c r="T422" s="104"/>
      <c r="U422" s="15">
        <v>29392</v>
      </c>
      <c r="V422" s="15">
        <v>0</v>
      </c>
      <c r="W422" s="90">
        <f t="shared" si="142"/>
        <v>29392</v>
      </c>
      <c r="X422" s="103" t="str">
        <f t="shared" si="143"/>
        <v>N.M.</v>
      </c>
    </row>
    <row r="423" spans="1:24" s="14" customFormat="1" ht="12.75" hidden="1" outlineLevel="2">
      <c r="A423" s="14" t="s">
        <v>1253</v>
      </c>
      <c r="B423" s="14" t="s">
        <v>1254</v>
      </c>
      <c r="C423" s="54" t="s">
        <v>105</v>
      </c>
      <c r="D423" s="15"/>
      <c r="E423" s="15"/>
      <c r="F423" s="15">
        <v>0</v>
      </c>
      <c r="G423" s="15">
        <v>0</v>
      </c>
      <c r="H423" s="90">
        <f t="shared" si="136"/>
        <v>0</v>
      </c>
      <c r="I423" s="103">
        <f t="shared" si="137"/>
        <v>0</v>
      </c>
      <c r="J423" s="104"/>
      <c r="K423" s="15">
        <v>0</v>
      </c>
      <c r="L423" s="15">
        <v>0</v>
      </c>
      <c r="M423" s="90">
        <f t="shared" si="138"/>
        <v>0</v>
      </c>
      <c r="N423" s="103">
        <f t="shared" si="139"/>
        <v>0</v>
      </c>
      <c r="O423" s="104"/>
      <c r="P423" s="15">
        <v>0</v>
      </c>
      <c r="Q423" s="15">
        <v>0</v>
      </c>
      <c r="R423" s="90">
        <f t="shared" si="140"/>
        <v>0</v>
      </c>
      <c r="S423" s="103">
        <f t="shared" si="141"/>
        <v>0</v>
      </c>
      <c r="T423" s="104"/>
      <c r="U423" s="15">
        <v>0</v>
      </c>
      <c r="V423" s="15">
        <v>3686.08</v>
      </c>
      <c r="W423" s="90">
        <f t="shared" si="142"/>
        <v>-3686.08</v>
      </c>
      <c r="X423" s="103" t="str">
        <f t="shared" si="143"/>
        <v>N.M.</v>
      </c>
    </row>
    <row r="424" spans="1:24" s="14" customFormat="1" ht="12.75" hidden="1" outlineLevel="2">
      <c r="A424" s="14" t="s">
        <v>1255</v>
      </c>
      <c r="B424" s="14" t="s">
        <v>1256</v>
      </c>
      <c r="C424" s="54" t="s">
        <v>105</v>
      </c>
      <c r="D424" s="15"/>
      <c r="E424" s="15"/>
      <c r="F424" s="15">
        <v>0</v>
      </c>
      <c r="G424" s="15">
        <v>0</v>
      </c>
      <c r="H424" s="90">
        <f t="shared" si="136"/>
        <v>0</v>
      </c>
      <c r="I424" s="103">
        <f t="shared" si="137"/>
        <v>0</v>
      </c>
      <c r="J424" s="104"/>
      <c r="K424" s="15">
        <v>0</v>
      </c>
      <c r="L424" s="15">
        <v>786.4</v>
      </c>
      <c r="M424" s="90">
        <f t="shared" si="138"/>
        <v>-786.4</v>
      </c>
      <c r="N424" s="103" t="str">
        <f t="shared" si="139"/>
        <v>N.M.</v>
      </c>
      <c r="O424" s="104"/>
      <c r="P424" s="15">
        <v>0</v>
      </c>
      <c r="Q424" s="15">
        <v>786.4</v>
      </c>
      <c r="R424" s="90">
        <f t="shared" si="140"/>
        <v>-786.4</v>
      </c>
      <c r="S424" s="103" t="str">
        <f t="shared" si="141"/>
        <v>N.M.</v>
      </c>
      <c r="T424" s="104"/>
      <c r="U424" s="15">
        <v>1312</v>
      </c>
      <c r="V424" s="15">
        <v>786.4</v>
      </c>
      <c r="W424" s="90">
        <f t="shared" si="142"/>
        <v>525.6</v>
      </c>
      <c r="X424" s="103">
        <f t="shared" si="143"/>
        <v>0.6683621566632757</v>
      </c>
    </row>
    <row r="425" spans="1:24" s="14" customFormat="1" ht="12.75" hidden="1" outlineLevel="2">
      <c r="A425" s="14" t="s">
        <v>1257</v>
      </c>
      <c r="B425" s="14" t="s">
        <v>1258</v>
      </c>
      <c r="C425" s="54" t="s">
        <v>105</v>
      </c>
      <c r="D425" s="15"/>
      <c r="E425" s="15"/>
      <c r="F425" s="15">
        <v>2015.26</v>
      </c>
      <c r="G425" s="15">
        <v>0</v>
      </c>
      <c r="H425" s="90">
        <f t="shared" si="136"/>
        <v>2015.26</v>
      </c>
      <c r="I425" s="103" t="str">
        <f t="shared" si="137"/>
        <v>N.M.</v>
      </c>
      <c r="J425" s="104"/>
      <c r="K425" s="15">
        <v>2315.26</v>
      </c>
      <c r="L425" s="15">
        <v>0</v>
      </c>
      <c r="M425" s="90">
        <f t="shared" si="138"/>
        <v>2315.26</v>
      </c>
      <c r="N425" s="103" t="str">
        <f t="shared" si="139"/>
        <v>N.M.</v>
      </c>
      <c r="O425" s="104"/>
      <c r="P425" s="15">
        <v>2015.26</v>
      </c>
      <c r="Q425" s="15">
        <v>0</v>
      </c>
      <c r="R425" s="90">
        <f t="shared" si="140"/>
        <v>2015.26</v>
      </c>
      <c r="S425" s="103" t="str">
        <f t="shared" si="141"/>
        <v>N.M.</v>
      </c>
      <c r="T425" s="104"/>
      <c r="U425" s="15">
        <v>2315.26</v>
      </c>
      <c r="V425" s="15">
        <v>0</v>
      </c>
      <c r="W425" s="90">
        <f t="shared" si="142"/>
        <v>2315.26</v>
      </c>
      <c r="X425" s="103" t="str">
        <f t="shared" si="143"/>
        <v>N.M.</v>
      </c>
    </row>
    <row r="426" spans="1:24" s="14" customFormat="1" ht="12.75" hidden="1" outlineLevel="2">
      <c r="A426" s="14" t="s">
        <v>1259</v>
      </c>
      <c r="B426" s="14" t="s">
        <v>1260</v>
      </c>
      <c r="C426" s="54" t="s">
        <v>106</v>
      </c>
      <c r="D426" s="15"/>
      <c r="E426" s="15"/>
      <c r="F426" s="15">
        <v>0</v>
      </c>
      <c r="G426" s="15">
        <v>0</v>
      </c>
      <c r="H426" s="90">
        <f t="shared" si="136"/>
        <v>0</v>
      </c>
      <c r="I426" s="103">
        <f t="shared" si="137"/>
        <v>0</v>
      </c>
      <c r="J426" s="104"/>
      <c r="K426" s="15">
        <v>0</v>
      </c>
      <c r="L426" s="15">
        <v>0</v>
      </c>
      <c r="M426" s="90">
        <f t="shared" si="138"/>
        <v>0</v>
      </c>
      <c r="N426" s="103">
        <f t="shared" si="139"/>
        <v>0</v>
      </c>
      <c r="O426" s="104"/>
      <c r="P426" s="15">
        <v>0</v>
      </c>
      <c r="Q426" s="15">
        <v>0</v>
      </c>
      <c r="R426" s="90">
        <f t="shared" si="140"/>
        <v>0</v>
      </c>
      <c r="S426" s="103">
        <f t="shared" si="141"/>
        <v>0</v>
      </c>
      <c r="T426" s="104"/>
      <c r="U426" s="15">
        <v>0</v>
      </c>
      <c r="V426" s="15">
        <v>70</v>
      </c>
      <c r="W426" s="90">
        <f t="shared" si="142"/>
        <v>-70</v>
      </c>
      <c r="X426" s="103" t="str">
        <f t="shared" si="143"/>
        <v>N.M.</v>
      </c>
    </row>
    <row r="427" spans="1:24" s="14" customFormat="1" ht="12.75" hidden="1" outlineLevel="2">
      <c r="A427" s="14" t="s">
        <v>1261</v>
      </c>
      <c r="B427" s="14" t="s">
        <v>1262</v>
      </c>
      <c r="C427" s="54" t="s">
        <v>107</v>
      </c>
      <c r="D427" s="15"/>
      <c r="E427" s="15"/>
      <c r="F427" s="15">
        <v>0</v>
      </c>
      <c r="G427" s="15">
        <v>0</v>
      </c>
      <c r="H427" s="90">
        <f t="shared" si="136"/>
        <v>0</v>
      </c>
      <c r="I427" s="103">
        <f t="shared" si="137"/>
        <v>0</v>
      </c>
      <c r="J427" s="104"/>
      <c r="K427" s="15">
        <v>0</v>
      </c>
      <c r="L427" s="15">
        <v>255.25</v>
      </c>
      <c r="M427" s="90">
        <f t="shared" si="138"/>
        <v>-255.25</v>
      </c>
      <c r="N427" s="103" t="str">
        <f t="shared" si="139"/>
        <v>N.M.</v>
      </c>
      <c r="O427" s="104"/>
      <c r="P427" s="15">
        <v>0</v>
      </c>
      <c r="Q427" s="15">
        <v>41</v>
      </c>
      <c r="R427" s="90">
        <f t="shared" si="140"/>
        <v>-41</v>
      </c>
      <c r="S427" s="103" t="str">
        <f t="shared" si="141"/>
        <v>N.M.</v>
      </c>
      <c r="T427" s="104"/>
      <c r="U427" s="15">
        <v>0</v>
      </c>
      <c r="V427" s="15">
        <v>255.25</v>
      </c>
      <c r="W427" s="90">
        <f t="shared" si="142"/>
        <v>-255.25</v>
      </c>
      <c r="X427" s="103" t="str">
        <f t="shared" si="143"/>
        <v>N.M.</v>
      </c>
    </row>
    <row r="428" spans="1:24" s="14" customFormat="1" ht="12.75" hidden="1" outlineLevel="2">
      <c r="A428" s="14" t="s">
        <v>1263</v>
      </c>
      <c r="B428" s="14" t="s">
        <v>1264</v>
      </c>
      <c r="C428" s="54" t="s">
        <v>107</v>
      </c>
      <c r="D428" s="15"/>
      <c r="E428" s="15"/>
      <c r="F428" s="15">
        <v>0</v>
      </c>
      <c r="G428" s="15">
        <v>0</v>
      </c>
      <c r="H428" s="90">
        <f t="shared" si="136"/>
        <v>0</v>
      </c>
      <c r="I428" s="103">
        <f t="shared" si="137"/>
        <v>0</v>
      </c>
      <c r="J428" s="104"/>
      <c r="K428" s="15">
        <v>272.25</v>
      </c>
      <c r="L428" s="15">
        <v>0</v>
      </c>
      <c r="M428" s="90">
        <f t="shared" si="138"/>
        <v>272.25</v>
      </c>
      <c r="N428" s="103" t="str">
        <f t="shared" si="139"/>
        <v>N.M.</v>
      </c>
      <c r="O428" s="104"/>
      <c r="P428" s="15">
        <v>272.25</v>
      </c>
      <c r="Q428" s="15">
        <v>0</v>
      </c>
      <c r="R428" s="90">
        <f t="shared" si="140"/>
        <v>272.25</v>
      </c>
      <c r="S428" s="103" t="str">
        <f t="shared" si="141"/>
        <v>N.M.</v>
      </c>
      <c r="T428" s="104"/>
      <c r="U428" s="15">
        <v>272.25</v>
      </c>
      <c r="V428" s="15">
        <v>0</v>
      </c>
      <c r="W428" s="90">
        <f t="shared" si="142"/>
        <v>272.25</v>
      </c>
      <c r="X428" s="103" t="str">
        <f t="shared" si="143"/>
        <v>N.M.</v>
      </c>
    </row>
    <row r="429" spans="1:24" s="14" customFormat="1" ht="12.75" hidden="1" outlineLevel="2">
      <c r="A429" s="14" t="s">
        <v>1265</v>
      </c>
      <c r="B429" s="14" t="s">
        <v>1266</v>
      </c>
      <c r="C429" s="54" t="s">
        <v>108</v>
      </c>
      <c r="D429" s="15"/>
      <c r="E429" s="15"/>
      <c r="F429" s="15">
        <v>0</v>
      </c>
      <c r="G429" s="15">
        <v>0</v>
      </c>
      <c r="H429" s="90">
        <f t="shared" si="136"/>
        <v>0</v>
      </c>
      <c r="I429" s="103">
        <f t="shared" si="137"/>
        <v>0</v>
      </c>
      <c r="J429" s="104"/>
      <c r="K429" s="15">
        <v>0</v>
      </c>
      <c r="L429" s="15">
        <v>374877.41000000003</v>
      </c>
      <c r="M429" s="90">
        <f t="shared" si="138"/>
        <v>-374877.41000000003</v>
      </c>
      <c r="N429" s="103" t="str">
        <f t="shared" si="139"/>
        <v>N.M.</v>
      </c>
      <c r="O429" s="104"/>
      <c r="P429" s="15">
        <v>0</v>
      </c>
      <c r="Q429" s="15">
        <v>62479.61</v>
      </c>
      <c r="R429" s="90">
        <f t="shared" si="140"/>
        <v>-62479.61</v>
      </c>
      <c r="S429" s="103" t="str">
        <f t="shared" si="141"/>
        <v>N.M.</v>
      </c>
      <c r="T429" s="104"/>
      <c r="U429" s="15">
        <v>0</v>
      </c>
      <c r="V429" s="15">
        <v>624795.65</v>
      </c>
      <c r="W429" s="90">
        <f t="shared" si="142"/>
        <v>-624795.65</v>
      </c>
      <c r="X429" s="103" t="str">
        <f t="shared" si="143"/>
        <v>N.M.</v>
      </c>
    </row>
    <row r="430" spans="1:24" s="14" customFormat="1" ht="12.75" hidden="1" outlineLevel="2">
      <c r="A430" s="14" t="s">
        <v>1267</v>
      </c>
      <c r="B430" s="14" t="s">
        <v>1268</v>
      </c>
      <c r="C430" s="54" t="s">
        <v>109</v>
      </c>
      <c r="D430" s="15"/>
      <c r="E430" s="15"/>
      <c r="F430" s="15">
        <v>0</v>
      </c>
      <c r="G430" s="15">
        <v>66612.46</v>
      </c>
      <c r="H430" s="90">
        <f t="shared" si="136"/>
        <v>-66612.46</v>
      </c>
      <c r="I430" s="103" t="str">
        <f t="shared" si="137"/>
        <v>N.M.</v>
      </c>
      <c r="J430" s="104"/>
      <c r="K430" s="15">
        <v>399674.78</v>
      </c>
      <c r="L430" s="15">
        <v>133224.92</v>
      </c>
      <c r="M430" s="90">
        <f t="shared" si="138"/>
        <v>266449.86</v>
      </c>
      <c r="N430" s="103">
        <f t="shared" si="139"/>
        <v>2.000000150122064</v>
      </c>
      <c r="O430" s="104"/>
      <c r="P430" s="15">
        <v>66612.48</v>
      </c>
      <c r="Q430" s="15">
        <v>133224.92</v>
      </c>
      <c r="R430" s="90">
        <f t="shared" si="140"/>
        <v>-66612.44000000002</v>
      </c>
      <c r="S430" s="103">
        <f t="shared" si="141"/>
        <v>-0.49999984987793583</v>
      </c>
      <c r="T430" s="104"/>
      <c r="U430" s="15">
        <v>666124.6200000001</v>
      </c>
      <c r="V430" s="15">
        <v>133224.92</v>
      </c>
      <c r="W430" s="90">
        <f t="shared" si="142"/>
        <v>532899.7000000001</v>
      </c>
      <c r="X430" s="103">
        <f t="shared" si="143"/>
        <v>4.000000150122064</v>
      </c>
    </row>
    <row r="431" spans="1:24" s="14" customFormat="1" ht="12.75" hidden="1" outlineLevel="2">
      <c r="A431" s="14" t="s">
        <v>1269</v>
      </c>
      <c r="B431" s="14" t="s">
        <v>1270</v>
      </c>
      <c r="C431" s="54" t="s">
        <v>109</v>
      </c>
      <c r="D431" s="15"/>
      <c r="E431" s="15"/>
      <c r="F431" s="15">
        <v>68810.2</v>
      </c>
      <c r="G431" s="15">
        <v>0</v>
      </c>
      <c r="H431" s="90">
        <f t="shared" si="136"/>
        <v>68810.2</v>
      </c>
      <c r="I431" s="103" t="str">
        <f t="shared" si="137"/>
        <v>N.M.</v>
      </c>
      <c r="J431" s="104"/>
      <c r="K431" s="15">
        <v>137620.4</v>
      </c>
      <c r="L431" s="15">
        <v>0</v>
      </c>
      <c r="M431" s="90">
        <f t="shared" si="138"/>
        <v>137620.4</v>
      </c>
      <c r="N431" s="103" t="str">
        <f t="shared" si="139"/>
        <v>N.M.</v>
      </c>
      <c r="O431" s="104"/>
      <c r="P431" s="15">
        <v>137620.4</v>
      </c>
      <c r="Q431" s="15">
        <v>0</v>
      </c>
      <c r="R431" s="90">
        <f t="shared" si="140"/>
        <v>137620.4</v>
      </c>
      <c r="S431" s="103" t="str">
        <f t="shared" si="141"/>
        <v>N.M.</v>
      </c>
      <c r="T431" s="104"/>
      <c r="U431" s="15">
        <v>137620.4</v>
      </c>
      <c r="V431" s="15">
        <v>0</v>
      </c>
      <c r="W431" s="90">
        <f t="shared" si="142"/>
        <v>137620.4</v>
      </c>
      <c r="X431" s="103" t="str">
        <f t="shared" si="143"/>
        <v>N.M.</v>
      </c>
    </row>
    <row r="432" spans="1:24" s="14" customFormat="1" ht="12.75" hidden="1" outlineLevel="2">
      <c r="A432" s="14" t="s">
        <v>1271</v>
      </c>
      <c r="B432" s="14" t="s">
        <v>1272</v>
      </c>
      <c r="C432" s="54" t="s">
        <v>110</v>
      </c>
      <c r="D432" s="15"/>
      <c r="E432" s="15"/>
      <c r="F432" s="15">
        <v>0</v>
      </c>
      <c r="G432" s="15">
        <v>0</v>
      </c>
      <c r="H432" s="90">
        <f t="shared" si="136"/>
        <v>0</v>
      </c>
      <c r="I432" s="103">
        <f t="shared" si="137"/>
        <v>0</v>
      </c>
      <c r="J432" s="104"/>
      <c r="K432" s="15">
        <v>0</v>
      </c>
      <c r="L432" s="15">
        <v>1513.34</v>
      </c>
      <c r="M432" s="90">
        <f t="shared" si="138"/>
        <v>-1513.34</v>
      </c>
      <c r="N432" s="103" t="str">
        <f t="shared" si="139"/>
        <v>N.M.</v>
      </c>
      <c r="O432" s="104"/>
      <c r="P432" s="15">
        <v>0</v>
      </c>
      <c r="Q432" s="15">
        <v>0</v>
      </c>
      <c r="R432" s="90">
        <f t="shared" si="140"/>
        <v>0</v>
      </c>
      <c r="S432" s="103">
        <f t="shared" si="141"/>
        <v>0</v>
      </c>
      <c r="T432" s="104"/>
      <c r="U432" s="15">
        <v>0</v>
      </c>
      <c r="V432" s="15">
        <v>5796.05</v>
      </c>
      <c r="W432" s="90">
        <f t="shared" si="142"/>
        <v>-5796.05</v>
      </c>
      <c r="X432" s="103" t="str">
        <f t="shared" si="143"/>
        <v>N.M.</v>
      </c>
    </row>
    <row r="433" spans="1:24" s="14" customFormat="1" ht="12.75" hidden="1" outlineLevel="2">
      <c r="A433" s="14" t="s">
        <v>1273</v>
      </c>
      <c r="B433" s="14" t="s">
        <v>1274</v>
      </c>
      <c r="C433" s="54" t="s">
        <v>110</v>
      </c>
      <c r="D433" s="15"/>
      <c r="E433" s="15"/>
      <c r="F433" s="15">
        <v>0</v>
      </c>
      <c r="G433" s="15">
        <v>1260.38</v>
      </c>
      <c r="H433" s="90">
        <f t="shared" si="136"/>
        <v>-1260.38</v>
      </c>
      <c r="I433" s="103" t="str">
        <f t="shared" si="137"/>
        <v>N.M.</v>
      </c>
      <c r="J433" s="104"/>
      <c r="K433" s="15">
        <v>1779.68</v>
      </c>
      <c r="L433" s="15">
        <v>9643.12</v>
      </c>
      <c r="M433" s="90">
        <f t="shared" si="138"/>
        <v>-7863.4400000000005</v>
      </c>
      <c r="N433" s="103">
        <f t="shared" si="139"/>
        <v>-0.8154456234081915</v>
      </c>
      <c r="O433" s="104"/>
      <c r="P433" s="15">
        <v>0</v>
      </c>
      <c r="Q433" s="15">
        <v>3235.66</v>
      </c>
      <c r="R433" s="90">
        <f t="shared" si="140"/>
        <v>-3235.66</v>
      </c>
      <c r="S433" s="103" t="str">
        <f t="shared" si="141"/>
        <v>N.M.</v>
      </c>
      <c r="T433" s="104"/>
      <c r="U433" s="15">
        <v>6346.84</v>
      </c>
      <c r="V433" s="15">
        <v>9643.12</v>
      </c>
      <c r="W433" s="90">
        <f t="shared" si="142"/>
        <v>-3296.2800000000007</v>
      </c>
      <c r="X433" s="103">
        <f t="shared" si="143"/>
        <v>-0.34182712649018165</v>
      </c>
    </row>
    <row r="434" spans="1:24" s="14" customFormat="1" ht="12.75" hidden="1" outlineLevel="2">
      <c r="A434" s="14" t="s">
        <v>1275</v>
      </c>
      <c r="B434" s="14" t="s">
        <v>1276</v>
      </c>
      <c r="C434" s="54" t="s">
        <v>110</v>
      </c>
      <c r="D434" s="15"/>
      <c r="E434" s="15"/>
      <c r="F434" s="15">
        <v>1262.63</v>
      </c>
      <c r="G434" s="15">
        <v>0</v>
      </c>
      <c r="H434" s="90">
        <f t="shared" si="136"/>
        <v>1262.63</v>
      </c>
      <c r="I434" s="103" t="str">
        <f t="shared" si="137"/>
        <v>N.M.</v>
      </c>
      <c r="J434" s="104"/>
      <c r="K434" s="15">
        <v>9954.26</v>
      </c>
      <c r="L434" s="15">
        <v>0</v>
      </c>
      <c r="M434" s="90">
        <f t="shared" si="138"/>
        <v>9954.26</v>
      </c>
      <c r="N434" s="103" t="str">
        <f t="shared" si="139"/>
        <v>N.M.</v>
      </c>
      <c r="O434" s="104"/>
      <c r="P434" s="15">
        <v>3610.71</v>
      </c>
      <c r="Q434" s="15">
        <v>0</v>
      </c>
      <c r="R434" s="90">
        <f t="shared" si="140"/>
        <v>3610.71</v>
      </c>
      <c r="S434" s="103" t="str">
        <f t="shared" si="141"/>
        <v>N.M.</v>
      </c>
      <c r="T434" s="104"/>
      <c r="U434" s="15">
        <v>9954.26</v>
      </c>
      <c r="V434" s="15">
        <v>0</v>
      </c>
      <c r="W434" s="90">
        <f t="shared" si="142"/>
        <v>9954.26</v>
      </c>
      <c r="X434" s="103" t="str">
        <f t="shared" si="143"/>
        <v>N.M.</v>
      </c>
    </row>
    <row r="435" spans="1:24" s="14" customFormat="1" ht="12.75" hidden="1" outlineLevel="2">
      <c r="A435" s="14" t="s">
        <v>1277</v>
      </c>
      <c r="B435" s="14" t="s">
        <v>1278</v>
      </c>
      <c r="C435" s="54" t="s">
        <v>111</v>
      </c>
      <c r="D435" s="15"/>
      <c r="E435" s="15"/>
      <c r="F435" s="15">
        <v>0</v>
      </c>
      <c r="G435" s="15">
        <v>0</v>
      </c>
      <c r="H435" s="90">
        <f t="shared" si="136"/>
        <v>0</v>
      </c>
      <c r="I435" s="103">
        <f t="shared" si="137"/>
        <v>0</v>
      </c>
      <c r="J435" s="104"/>
      <c r="K435" s="15">
        <v>0</v>
      </c>
      <c r="L435" s="15">
        <v>100</v>
      </c>
      <c r="M435" s="90">
        <f t="shared" si="138"/>
        <v>-100</v>
      </c>
      <c r="N435" s="103" t="str">
        <f t="shared" si="139"/>
        <v>N.M.</v>
      </c>
      <c r="O435" s="104"/>
      <c r="P435" s="15">
        <v>0</v>
      </c>
      <c r="Q435" s="15">
        <v>100</v>
      </c>
      <c r="R435" s="90">
        <f t="shared" si="140"/>
        <v>-100</v>
      </c>
      <c r="S435" s="103" t="str">
        <f t="shared" si="141"/>
        <v>N.M.</v>
      </c>
      <c r="T435" s="104"/>
      <c r="U435" s="15">
        <v>0</v>
      </c>
      <c r="V435" s="15">
        <v>100</v>
      </c>
      <c r="W435" s="90">
        <f t="shared" si="142"/>
        <v>-100</v>
      </c>
      <c r="X435" s="103" t="str">
        <f t="shared" si="143"/>
        <v>N.M.</v>
      </c>
    </row>
    <row r="436" spans="1:24" s="14" customFormat="1" ht="12.75" hidden="1" outlineLevel="2">
      <c r="A436" s="14" t="s">
        <v>1279</v>
      </c>
      <c r="B436" s="14" t="s">
        <v>1280</v>
      </c>
      <c r="C436" s="54" t="s">
        <v>111</v>
      </c>
      <c r="D436" s="15"/>
      <c r="E436" s="15"/>
      <c r="F436" s="15">
        <v>0</v>
      </c>
      <c r="G436" s="15">
        <v>0</v>
      </c>
      <c r="H436" s="90">
        <f t="shared" si="136"/>
        <v>0</v>
      </c>
      <c r="I436" s="103">
        <f t="shared" si="137"/>
        <v>0</v>
      </c>
      <c r="J436" s="104"/>
      <c r="K436" s="15">
        <v>200</v>
      </c>
      <c r="L436" s="15">
        <v>0</v>
      </c>
      <c r="M436" s="90">
        <f t="shared" si="138"/>
        <v>200</v>
      </c>
      <c r="N436" s="103" t="str">
        <f t="shared" si="139"/>
        <v>N.M.</v>
      </c>
      <c r="O436" s="104"/>
      <c r="P436" s="15">
        <v>100</v>
      </c>
      <c r="Q436" s="15">
        <v>0</v>
      </c>
      <c r="R436" s="90">
        <f t="shared" si="140"/>
        <v>100</v>
      </c>
      <c r="S436" s="103" t="str">
        <f t="shared" si="141"/>
        <v>N.M.</v>
      </c>
      <c r="T436" s="104"/>
      <c r="U436" s="15">
        <v>200</v>
      </c>
      <c r="V436" s="15">
        <v>0</v>
      </c>
      <c r="W436" s="90">
        <f t="shared" si="142"/>
        <v>200</v>
      </c>
      <c r="X436" s="103" t="str">
        <f t="shared" si="143"/>
        <v>N.M.</v>
      </c>
    </row>
    <row r="437" spans="1:24" s="14" customFormat="1" ht="12.75" hidden="1" outlineLevel="2">
      <c r="A437" s="14" t="s">
        <v>1281</v>
      </c>
      <c r="B437" s="14" t="s">
        <v>1282</v>
      </c>
      <c r="C437" s="54" t="s">
        <v>112</v>
      </c>
      <c r="D437" s="15"/>
      <c r="E437" s="15"/>
      <c r="F437" s="15">
        <v>0</v>
      </c>
      <c r="G437" s="15">
        <v>0</v>
      </c>
      <c r="H437" s="90">
        <f t="shared" si="136"/>
        <v>0</v>
      </c>
      <c r="I437" s="103">
        <f t="shared" si="137"/>
        <v>0</v>
      </c>
      <c r="J437" s="104"/>
      <c r="K437" s="15">
        <v>0</v>
      </c>
      <c r="L437" s="15">
        <v>871.26</v>
      </c>
      <c r="M437" s="90">
        <f t="shared" si="138"/>
        <v>-871.26</v>
      </c>
      <c r="N437" s="103" t="str">
        <f t="shared" si="139"/>
        <v>N.M.</v>
      </c>
      <c r="O437" s="104"/>
      <c r="P437" s="15">
        <v>0</v>
      </c>
      <c r="Q437" s="15">
        <v>0</v>
      </c>
      <c r="R437" s="90">
        <f t="shared" si="140"/>
        <v>0</v>
      </c>
      <c r="S437" s="103">
        <f t="shared" si="141"/>
        <v>0</v>
      </c>
      <c r="T437" s="104"/>
      <c r="U437" s="15">
        <v>0</v>
      </c>
      <c r="V437" s="15">
        <v>1742.52</v>
      </c>
      <c r="W437" s="90">
        <f t="shared" si="142"/>
        <v>-1742.52</v>
      </c>
      <c r="X437" s="103" t="str">
        <f t="shared" si="143"/>
        <v>N.M.</v>
      </c>
    </row>
    <row r="438" spans="1:24" s="14" customFormat="1" ht="12.75" hidden="1" outlineLevel="2">
      <c r="A438" s="14" t="s">
        <v>1283</v>
      </c>
      <c r="B438" s="14" t="s">
        <v>1284</v>
      </c>
      <c r="C438" s="54" t="s">
        <v>112</v>
      </c>
      <c r="D438" s="15"/>
      <c r="E438" s="15"/>
      <c r="F438" s="15">
        <v>0.16</v>
      </c>
      <c r="G438" s="15">
        <v>0</v>
      </c>
      <c r="H438" s="90">
        <f t="shared" si="136"/>
        <v>0.16</v>
      </c>
      <c r="I438" s="103" t="str">
        <f t="shared" si="137"/>
        <v>N.M.</v>
      </c>
      <c r="J438" s="104"/>
      <c r="K438" s="15">
        <v>3369.03</v>
      </c>
      <c r="L438" s="15">
        <v>27.45</v>
      </c>
      <c r="M438" s="90">
        <f t="shared" si="138"/>
        <v>3341.5800000000004</v>
      </c>
      <c r="N438" s="103" t="str">
        <f t="shared" si="139"/>
        <v>N.M.</v>
      </c>
      <c r="O438" s="104"/>
      <c r="P438" s="15">
        <v>15.950000000000001</v>
      </c>
      <c r="Q438" s="15">
        <v>0.7000000000000001</v>
      </c>
      <c r="R438" s="90">
        <f t="shared" si="140"/>
        <v>15.250000000000002</v>
      </c>
      <c r="S438" s="103" t="str">
        <f t="shared" si="141"/>
        <v>N.M.</v>
      </c>
      <c r="T438" s="104"/>
      <c r="U438" s="15">
        <v>3662.4900000000002</v>
      </c>
      <c r="V438" s="15">
        <v>23194.14</v>
      </c>
      <c r="W438" s="90">
        <f t="shared" si="142"/>
        <v>-19531.649999999998</v>
      </c>
      <c r="X438" s="103">
        <f t="shared" si="143"/>
        <v>-0.8420941668887054</v>
      </c>
    </row>
    <row r="439" spans="1:24" s="14" customFormat="1" ht="12.75" hidden="1" outlineLevel="2">
      <c r="A439" s="14" t="s">
        <v>1285</v>
      </c>
      <c r="B439" s="14" t="s">
        <v>1286</v>
      </c>
      <c r="C439" s="54" t="s">
        <v>113</v>
      </c>
      <c r="D439" s="15"/>
      <c r="E439" s="15"/>
      <c r="F439" s="15">
        <v>0</v>
      </c>
      <c r="G439" s="15">
        <v>8859</v>
      </c>
      <c r="H439" s="90">
        <f t="shared" si="136"/>
        <v>-8859</v>
      </c>
      <c r="I439" s="103" t="str">
        <f t="shared" si="137"/>
        <v>N.M.</v>
      </c>
      <c r="J439" s="104"/>
      <c r="K439" s="15">
        <v>0</v>
      </c>
      <c r="L439" s="15">
        <v>70872</v>
      </c>
      <c r="M439" s="90">
        <f t="shared" si="138"/>
        <v>-70872</v>
      </c>
      <c r="N439" s="103" t="str">
        <f t="shared" si="139"/>
        <v>N.M.</v>
      </c>
      <c r="O439" s="104"/>
      <c r="P439" s="15">
        <v>0</v>
      </c>
      <c r="Q439" s="15">
        <v>26577</v>
      </c>
      <c r="R439" s="90">
        <f t="shared" si="140"/>
        <v>-26577</v>
      </c>
      <c r="S439" s="103" t="str">
        <f t="shared" si="141"/>
        <v>N.M.</v>
      </c>
      <c r="T439" s="104"/>
      <c r="U439" s="15">
        <v>35428</v>
      </c>
      <c r="V439" s="15">
        <v>70872</v>
      </c>
      <c r="W439" s="90">
        <f t="shared" si="142"/>
        <v>-35444</v>
      </c>
      <c r="X439" s="103">
        <f t="shared" si="143"/>
        <v>-0.5001128795575122</v>
      </c>
    </row>
    <row r="440" spans="1:24" s="14" customFormat="1" ht="12.75" hidden="1" outlineLevel="2">
      <c r="A440" s="14" t="s">
        <v>1287</v>
      </c>
      <c r="B440" s="14" t="s">
        <v>1288</v>
      </c>
      <c r="C440" s="54" t="s">
        <v>113</v>
      </c>
      <c r="D440" s="15"/>
      <c r="E440" s="15"/>
      <c r="F440" s="15">
        <v>6584</v>
      </c>
      <c r="G440" s="15">
        <v>0</v>
      </c>
      <c r="H440" s="90">
        <f t="shared" si="136"/>
        <v>6584</v>
      </c>
      <c r="I440" s="103" t="str">
        <f t="shared" si="137"/>
        <v>N.M.</v>
      </c>
      <c r="J440" s="104"/>
      <c r="K440" s="15">
        <v>52672</v>
      </c>
      <c r="L440" s="15">
        <v>0</v>
      </c>
      <c r="M440" s="90">
        <f t="shared" si="138"/>
        <v>52672</v>
      </c>
      <c r="N440" s="103" t="str">
        <f t="shared" si="139"/>
        <v>N.M.</v>
      </c>
      <c r="O440" s="104"/>
      <c r="P440" s="15">
        <v>19752</v>
      </c>
      <c r="Q440" s="15">
        <v>0</v>
      </c>
      <c r="R440" s="90">
        <f t="shared" si="140"/>
        <v>19752</v>
      </c>
      <c r="S440" s="103" t="str">
        <f t="shared" si="141"/>
        <v>N.M.</v>
      </c>
      <c r="T440" s="104"/>
      <c r="U440" s="15">
        <v>52672</v>
      </c>
      <c r="V440" s="15">
        <v>0</v>
      </c>
      <c r="W440" s="90">
        <f t="shared" si="142"/>
        <v>52672</v>
      </c>
      <c r="X440" s="103" t="str">
        <f t="shared" si="143"/>
        <v>N.M.</v>
      </c>
    </row>
    <row r="441" spans="1:24" s="14" customFormat="1" ht="12.75" hidden="1" outlineLevel="2">
      <c r="A441" s="14" t="s">
        <v>1289</v>
      </c>
      <c r="B441" s="14" t="s">
        <v>1290</v>
      </c>
      <c r="C441" s="54" t="s">
        <v>114</v>
      </c>
      <c r="D441" s="15"/>
      <c r="E441" s="15"/>
      <c r="F441" s="15">
        <v>-71065.06</v>
      </c>
      <c r="G441" s="15">
        <v>-63429.51</v>
      </c>
      <c r="H441" s="90">
        <f t="shared" si="136"/>
        <v>-7635.549999999996</v>
      </c>
      <c r="I441" s="103">
        <f t="shared" si="137"/>
        <v>-0.12037851151616961</v>
      </c>
      <c r="J441" s="104"/>
      <c r="K441" s="15">
        <v>-582098.47</v>
      </c>
      <c r="L441" s="15">
        <v>-590278.62</v>
      </c>
      <c r="M441" s="90">
        <f t="shared" si="138"/>
        <v>8180.150000000023</v>
      </c>
      <c r="N441" s="103">
        <f t="shared" si="139"/>
        <v>0.013858116697501298</v>
      </c>
      <c r="O441" s="104"/>
      <c r="P441" s="15">
        <v>-228025.93</v>
      </c>
      <c r="Q441" s="15">
        <v>-228815.30000000002</v>
      </c>
      <c r="R441" s="90">
        <f t="shared" si="140"/>
        <v>789.3700000000244</v>
      </c>
      <c r="S441" s="103">
        <f t="shared" si="141"/>
        <v>0.0034498130151262804</v>
      </c>
      <c r="T441" s="104"/>
      <c r="U441" s="15">
        <v>-935181.3899999999</v>
      </c>
      <c r="V441" s="15">
        <v>-932094.86</v>
      </c>
      <c r="W441" s="90">
        <f t="shared" si="142"/>
        <v>-3086.5299999999115</v>
      </c>
      <c r="X441" s="103">
        <f t="shared" si="143"/>
        <v>-0.0033113904307979034</v>
      </c>
    </row>
    <row r="442" spans="1:24" s="14" customFormat="1" ht="12.75" hidden="1" outlineLevel="2">
      <c r="A442" s="14" t="s">
        <v>1291</v>
      </c>
      <c r="B442" s="14" t="s">
        <v>1292</v>
      </c>
      <c r="C442" s="54" t="s">
        <v>115</v>
      </c>
      <c r="D442" s="15"/>
      <c r="E442" s="15"/>
      <c r="F442" s="15">
        <v>-812.2</v>
      </c>
      <c r="G442" s="15">
        <v>-710.8100000000001</v>
      </c>
      <c r="H442" s="90">
        <f t="shared" si="136"/>
        <v>-101.38999999999999</v>
      </c>
      <c r="I442" s="103">
        <f t="shared" si="137"/>
        <v>-0.14264008666169578</v>
      </c>
      <c r="J442" s="104"/>
      <c r="K442" s="15">
        <v>-6455.01</v>
      </c>
      <c r="L442" s="15">
        <v>-6935.49</v>
      </c>
      <c r="M442" s="90">
        <f t="shared" si="138"/>
        <v>480.47999999999956</v>
      </c>
      <c r="N442" s="103">
        <f t="shared" si="139"/>
        <v>0.06927845040509027</v>
      </c>
      <c r="O442" s="104"/>
      <c r="P442" s="15">
        <v>-2612.68</v>
      </c>
      <c r="Q442" s="15">
        <v>-2598.9500000000003</v>
      </c>
      <c r="R442" s="90">
        <f t="shared" si="140"/>
        <v>-13.729999999999563</v>
      </c>
      <c r="S442" s="103">
        <f t="shared" si="141"/>
        <v>-0.005282902710709926</v>
      </c>
      <c r="T442" s="104"/>
      <c r="U442" s="15">
        <v>-9942.48</v>
      </c>
      <c r="V442" s="15">
        <v>-10751.75</v>
      </c>
      <c r="W442" s="90">
        <f t="shared" si="142"/>
        <v>809.2700000000004</v>
      </c>
      <c r="X442" s="103">
        <f t="shared" si="143"/>
        <v>0.07526867719208505</v>
      </c>
    </row>
    <row r="443" spans="1:24" s="14" customFormat="1" ht="12.75" hidden="1" outlineLevel="2">
      <c r="A443" s="14" t="s">
        <v>1293</v>
      </c>
      <c r="B443" s="14" t="s">
        <v>1294</v>
      </c>
      <c r="C443" s="54" t="s">
        <v>116</v>
      </c>
      <c r="D443" s="15"/>
      <c r="E443" s="15"/>
      <c r="F443" s="15">
        <v>-1218.29</v>
      </c>
      <c r="G443" s="15">
        <v>-1579.81</v>
      </c>
      <c r="H443" s="90">
        <f t="shared" si="136"/>
        <v>361.52</v>
      </c>
      <c r="I443" s="103">
        <f t="shared" si="137"/>
        <v>0.22883764503326348</v>
      </c>
      <c r="J443" s="104"/>
      <c r="K443" s="15">
        <v>-10863.16</v>
      </c>
      <c r="L443" s="15">
        <v>-8652.39</v>
      </c>
      <c r="M443" s="90">
        <f t="shared" si="138"/>
        <v>-2210.7700000000004</v>
      </c>
      <c r="N443" s="103">
        <f t="shared" si="139"/>
        <v>-0.2555097493293761</v>
      </c>
      <c r="O443" s="104"/>
      <c r="P443" s="15">
        <v>-3918.9700000000003</v>
      </c>
      <c r="Q443" s="15">
        <v>-4315.7</v>
      </c>
      <c r="R443" s="90">
        <f t="shared" si="140"/>
        <v>396.72999999999956</v>
      </c>
      <c r="S443" s="103">
        <f t="shared" si="141"/>
        <v>0.0919271497092012</v>
      </c>
      <c r="T443" s="104"/>
      <c r="U443" s="15">
        <v>-16864.14</v>
      </c>
      <c r="V443" s="15">
        <v>-12468.65</v>
      </c>
      <c r="W443" s="90">
        <f t="shared" si="142"/>
        <v>-4395.49</v>
      </c>
      <c r="X443" s="103">
        <f t="shared" si="143"/>
        <v>-0.3525233285078978</v>
      </c>
    </row>
    <row r="444" spans="1:24" s="14" customFormat="1" ht="12.75" hidden="1" outlineLevel="2">
      <c r="A444" s="14" t="s">
        <v>1295</v>
      </c>
      <c r="B444" s="14" t="s">
        <v>1296</v>
      </c>
      <c r="C444" s="54" t="s">
        <v>117</v>
      </c>
      <c r="D444" s="15"/>
      <c r="E444" s="15"/>
      <c r="F444" s="15">
        <v>0</v>
      </c>
      <c r="G444" s="15">
        <v>0</v>
      </c>
      <c r="H444" s="90">
        <f t="shared" si="136"/>
        <v>0</v>
      </c>
      <c r="I444" s="103">
        <f t="shared" si="137"/>
        <v>0</v>
      </c>
      <c r="J444" s="104"/>
      <c r="K444" s="15">
        <v>14702.31</v>
      </c>
      <c r="L444" s="15">
        <v>0</v>
      </c>
      <c r="M444" s="90">
        <f t="shared" si="138"/>
        <v>14702.31</v>
      </c>
      <c r="N444" s="103" t="str">
        <f t="shared" si="139"/>
        <v>N.M.</v>
      </c>
      <c r="O444" s="104"/>
      <c r="P444" s="15">
        <v>0</v>
      </c>
      <c r="Q444" s="15">
        <v>0</v>
      </c>
      <c r="R444" s="90">
        <f t="shared" si="140"/>
        <v>0</v>
      </c>
      <c r="S444" s="103">
        <f t="shared" si="141"/>
        <v>0</v>
      </c>
      <c r="T444" s="104"/>
      <c r="U444" s="15">
        <v>14702.31</v>
      </c>
      <c r="V444" s="15">
        <v>4004</v>
      </c>
      <c r="W444" s="90">
        <f t="shared" si="142"/>
        <v>10698.31</v>
      </c>
      <c r="X444" s="103">
        <f t="shared" si="143"/>
        <v>2.6719055944055943</v>
      </c>
    </row>
    <row r="445" spans="1:24" s="14" customFormat="1" ht="12.75" hidden="1" outlineLevel="2">
      <c r="A445" s="14" t="s">
        <v>1297</v>
      </c>
      <c r="B445" s="14" t="s">
        <v>1298</v>
      </c>
      <c r="C445" s="54" t="s">
        <v>117</v>
      </c>
      <c r="D445" s="15"/>
      <c r="E445" s="15"/>
      <c r="F445" s="15">
        <v>606.58</v>
      </c>
      <c r="G445" s="15">
        <v>2225</v>
      </c>
      <c r="H445" s="90">
        <f t="shared" si="136"/>
        <v>-1618.42</v>
      </c>
      <c r="I445" s="103">
        <f t="shared" si="137"/>
        <v>-0.7273797752808989</v>
      </c>
      <c r="J445" s="104"/>
      <c r="K445" s="15">
        <v>606.58</v>
      </c>
      <c r="L445" s="15">
        <v>17800</v>
      </c>
      <c r="M445" s="90">
        <f t="shared" si="138"/>
        <v>-17193.42</v>
      </c>
      <c r="N445" s="103">
        <f t="shared" si="139"/>
        <v>-0.9659224719101123</v>
      </c>
      <c r="O445" s="104"/>
      <c r="P445" s="15">
        <v>606.58</v>
      </c>
      <c r="Q445" s="15">
        <v>6675</v>
      </c>
      <c r="R445" s="90">
        <f t="shared" si="140"/>
        <v>-6068.42</v>
      </c>
      <c r="S445" s="103">
        <f t="shared" si="141"/>
        <v>-0.9091265917602996</v>
      </c>
      <c r="T445" s="104"/>
      <c r="U445" s="15">
        <v>9506.58</v>
      </c>
      <c r="V445" s="15">
        <v>17800</v>
      </c>
      <c r="W445" s="90">
        <f t="shared" si="142"/>
        <v>-8293.42</v>
      </c>
      <c r="X445" s="103">
        <f t="shared" si="143"/>
        <v>-0.4659224719101124</v>
      </c>
    </row>
    <row r="446" spans="1:24" s="14" customFormat="1" ht="12.75" hidden="1" outlineLevel="2">
      <c r="A446" s="14" t="s">
        <v>1299</v>
      </c>
      <c r="B446" s="14" t="s">
        <v>1300</v>
      </c>
      <c r="C446" s="54" t="s">
        <v>117</v>
      </c>
      <c r="D446" s="15"/>
      <c r="E446" s="15"/>
      <c r="F446" s="15">
        <v>2063</v>
      </c>
      <c r="G446" s="15">
        <v>0</v>
      </c>
      <c r="H446" s="90">
        <f t="shared" si="136"/>
        <v>2063</v>
      </c>
      <c r="I446" s="103" t="str">
        <f t="shared" si="137"/>
        <v>N.M.</v>
      </c>
      <c r="J446" s="104"/>
      <c r="K446" s="15">
        <v>16504</v>
      </c>
      <c r="L446" s="15">
        <v>0</v>
      </c>
      <c r="M446" s="90">
        <f t="shared" si="138"/>
        <v>16504</v>
      </c>
      <c r="N446" s="103" t="str">
        <f t="shared" si="139"/>
        <v>N.M.</v>
      </c>
      <c r="O446" s="104"/>
      <c r="P446" s="15">
        <v>6189</v>
      </c>
      <c r="Q446" s="15">
        <v>0</v>
      </c>
      <c r="R446" s="90">
        <f t="shared" si="140"/>
        <v>6189</v>
      </c>
      <c r="S446" s="103" t="str">
        <f t="shared" si="141"/>
        <v>N.M.</v>
      </c>
      <c r="T446" s="104"/>
      <c r="U446" s="15">
        <v>16504</v>
      </c>
      <c r="V446" s="15">
        <v>0</v>
      </c>
      <c r="W446" s="90">
        <f t="shared" si="142"/>
        <v>16504</v>
      </c>
      <c r="X446" s="103" t="str">
        <f t="shared" si="143"/>
        <v>N.M.</v>
      </c>
    </row>
    <row r="447" spans="1:24" s="13" customFormat="1" ht="12.75" collapsed="1">
      <c r="A447" s="13" t="s">
        <v>251</v>
      </c>
      <c r="B447" s="11"/>
      <c r="C447" s="52" t="s">
        <v>293</v>
      </c>
      <c r="D447" s="29"/>
      <c r="E447" s="29"/>
      <c r="F447" s="29">
        <v>1232200.8399999999</v>
      </c>
      <c r="G447" s="29">
        <v>994818.9279999998</v>
      </c>
      <c r="H447" s="29">
        <f>+F447-G447</f>
        <v>237381.912</v>
      </c>
      <c r="I447" s="98">
        <f>IF(G447&lt;0,IF(H447=0,0,IF(OR(G447=0,F447=0),"N.M.",IF(ABS(H447/G447)&gt;=10,"N.M.",H447/(-G447)))),IF(H447=0,0,IF(OR(G447=0,F447=0),"N.M.",IF(ABS(H447/G447)&gt;=10,"N.M.",H447/G447))))</f>
        <v>0.2386182101271801</v>
      </c>
      <c r="J447" s="115"/>
      <c r="K447" s="29">
        <v>7076631.676</v>
      </c>
      <c r="L447" s="29">
        <v>8439726.797999999</v>
      </c>
      <c r="M447" s="29">
        <f>+K447-L447</f>
        <v>-1363095.1219999986</v>
      </c>
      <c r="N447" s="98">
        <f>IF(L447&lt;0,IF(M447=0,0,IF(OR(L447=0,K447=0),"N.M.",IF(ABS(M447/L447)&gt;=10,"N.M.",M447/(-L447)))),IF(M447=0,0,IF(OR(L447=0,K447=0),"N.M.",IF(ABS(M447/L447)&gt;=10,"N.M.",M447/L447))))</f>
        <v>-0.16150938941803394</v>
      </c>
      <c r="O447" s="115"/>
      <c r="P447" s="29">
        <v>3118495.0199999996</v>
      </c>
      <c r="Q447" s="29">
        <v>3407160.728</v>
      </c>
      <c r="R447" s="29">
        <f>+P447-Q447</f>
        <v>-288665.70800000057</v>
      </c>
      <c r="S447" s="98">
        <f>IF(Q447&lt;0,IF(R447=0,0,IF(OR(Q447=0,P447=0),"N.M.",IF(ABS(R447/Q447)&gt;=10,"N.M.",R447/(-Q447)))),IF(R447=0,0,IF(OR(Q447=0,P447=0),"N.M.",IF(ABS(R447/Q447)&gt;=10,"N.M.",R447/Q447))))</f>
        <v>-0.08472324349941866</v>
      </c>
      <c r="T447" s="115"/>
      <c r="U447" s="29">
        <v>9572591.747999998</v>
      </c>
      <c r="V447" s="29">
        <v>12300376.537999997</v>
      </c>
      <c r="W447" s="29">
        <f>+U447-V447</f>
        <v>-2727784.789999999</v>
      </c>
      <c r="X447" s="98">
        <f>IF(V447&lt;0,IF(W447=0,0,IF(OR(V447=0,U447=0),"N.M.",IF(ABS(W447/V447)&gt;=10,"N.M.",W447/(-V447)))),IF(W447=0,0,IF(OR(V447=0,U447=0),"N.M.",IF(ABS(W447/V447)&gt;=10,"N.M.",W447/V447))))</f>
        <v>-0.2217643323009629</v>
      </c>
    </row>
    <row r="448" spans="2:24" s="30" customFormat="1" ht="4.5" customHeight="1" hidden="1" outlineLevel="1">
      <c r="B448" s="31"/>
      <c r="C448" s="58"/>
      <c r="D448" s="33"/>
      <c r="E448" s="33"/>
      <c r="F448" s="36"/>
      <c r="G448" s="36"/>
      <c r="H448" s="36"/>
      <c r="I448" s="100"/>
      <c r="J448" s="116"/>
      <c r="K448" s="36"/>
      <c r="L448" s="36"/>
      <c r="M448" s="36"/>
      <c r="N448" s="100"/>
      <c r="O448" s="116"/>
      <c r="P448" s="36"/>
      <c r="Q448" s="36"/>
      <c r="R448" s="36"/>
      <c r="S448" s="100"/>
      <c r="T448" s="116"/>
      <c r="U448" s="36"/>
      <c r="V448" s="36"/>
      <c r="W448" s="36"/>
      <c r="X448" s="100"/>
    </row>
    <row r="449" spans="1:24" s="14" customFormat="1" ht="12.75" hidden="1" outlineLevel="2">
      <c r="A449" s="14" t="s">
        <v>1301</v>
      </c>
      <c r="B449" s="14" t="s">
        <v>1302</v>
      </c>
      <c r="C449" s="54" t="s">
        <v>118</v>
      </c>
      <c r="D449" s="15"/>
      <c r="E449" s="15"/>
      <c r="F449" s="15">
        <v>0</v>
      </c>
      <c r="G449" s="15">
        <v>0</v>
      </c>
      <c r="H449" s="90">
        <f aca="true" t="shared" si="144" ref="H449:H454">+F449-G449</f>
        <v>0</v>
      </c>
      <c r="I449" s="103">
        <f aca="true" t="shared" si="145" ref="I449:I454">IF(G449&lt;0,IF(H449=0,0,IF(OR(G449=0,F449=0),"N.M.",IF(ABS(H449/G449)&gt;=10,"N.M.",H449/(-G449)))),IF(H449=0,0,IF(OR(G449=0,F449=0),"N.M.",IF(ABS(H449/G449)&gt;=10,"N.M.",H449/G449))))</f>
        <v>0</v>
      </c>
      <c r="J449" s="104"/>
      <c r="K449" s="15">
        <v>0</v>
      </c>
      <c r="L449" s="15">
        <v>0</v>
      </c>
      <c r="M449" s="90">
        <f aca="true" t="shared" si="146" ref="M449:M454">+K449-L449</f>
        <v>0</v>
      </c>
      <c r="N449" s="103">
        <f aca="true" t="shared" si="147" ref="N449:N454">IF(L449&lt;0,IF(M449=0,0,IF(OR(L449=0,K449=0),"N.M.",IF(ABS(M449/L449)&gt;=10,"N.M.",M449/(-L449)))),IF(M449=0,0,IF(OR(L449=0,K449=0),"N.M.",IF(ABS(M449/L449)&gt;=10,"N.M.",M449/L449))))</f>
        <v>0</v>
      </c>
      <c r="O449" s="104"/>
      <c r="P449" s="15">
        <v>0</v>
      </c>
      <c r="Q449" s="15">
        <v>0</v>
      </c>
      <c r="R449" s="90">
        <f aca="true" t="shared" si="148" ref="R449:R454">+P449-Q449</f>
        <v>0</v>
      </c>
      <c r="S449" s="103">
        <f aca="true" t="shared" si="149" ref="S449:S454">IF(Q449&lt;0,IF(R449=0,0,IF(OR(Q449=0,P449=0),"N.M.",IF(ABS(R449/Q449)&gt;=10,"N.M.",R449/(-Q449)))),IF(R449=0,0,IF(OR(Q449=0,P449=0),"N.M.",IF(ABS(R449/Q449)&gt;=10,"N.M.",R449/Q449))))</f>
        <v>0</v>
      </c>
      <c r="T449" s="104"/>
      <c r="U449" s="15">
        <v>37533</v>
      </c>
      <c r="V449" s="15">
        <v>0</v>
      </c>
      <c r="W449" s="90">
        <f aca="true" t="shared" si="150" ref="W449:W454">+U449-V449</f>
        <v>37533</v>
      </c>
      <c r="X449" s="103" t="str">
        <f aca="true" t="shared" si="151" ref="X449:X454">IF(V449&lt;0,IF(W449=0,0,IF(OR(V449=0,U449=0),"N.M.",IF(ABS(W449/V449)&gt;=10,"N.M.",W449/(-V449)))),IF(W449=0,0,IF(OR(V449=0,U449=0),"N.M.",IF(ABS(W449/V449)&gt;=10,"N.M.",W449/V449))))</f>
        <v>N.M.</v>
      </c>
    </row>
    <row r="450" spans="1:24" s="14" customFormat="1" ht="12.75" hidden="1" outlineLevel="2">
      <c r="A450" s="14" t="s">
        <v>1303</v>
      </c>
      <c r="B450" s="14" t="s">
        <v>1304</v>
      </c>
      <c r="C450" s="54" t="s">
        <v>118</v>
      </c>
      <c r="D450" s="15"/>
      <c r="E450" s="15"/>
      <c r="F450" s="15">
        <v>0</v>
      </c>
      <c r="G450" s="15">
        <v>0</v>
      </c>
      <c r="H450" s="90">
        <f t="shared" si="144"/>
        <v>0</v>
      </c>
      <c r="I450" s="103">
        <f t="shared" si="145"/>
        <v>0</v>
      </c>
      <c r="J450" s="104"/>
      <c r="K450" s="15">
        <v>-4516</v>
      </c>
      <c r="L450" s="15">
        <v>0</v>
      </c>
      <c r="M450" s="90">
        <f t="shared" si="146"/>
        <v>-4516</v>
      </c>
      <c r="N450" s="103" t="str">
        <f t="shared" si="147"/>
        <v>N.M.</v>
      </c>
      <c r="O450" s="104"/>
      <c r="P450" s="15">
        <v>0</v>
      </c>
      <c r="Q450" s="15">
        <v>0</v>
      </c>
      <c r="R450" s="90">
        <f t="shared" si="148"/>
        <v>0</v>
      </c>
      <c r="S450" s="103">
        <f t="shared" si="149"/>
        <v>0</v>
      </c>
      <c r="T450" s="104"/>
      <c r="U450" s="15">
        <v>-4516</v>
      </c>
      <c r="V450" s="15">
        <v>0</v>
      </c>
      <c r="W450" s="90">
        <f t="shared" si="150"/>
        <v>-4516</v>
      </c>
      <c r="X450" s="103" t="str">
        <f t="shared" si="151"/>
        <v>N.M.</v>
      </c>
    </row>
    <row r="451" spans="1:24" s="14" customFormat="1" ht="12.75" hidden="1" outlineLevel="2">
      <c r="A451" s="14" t="s">
        <v>1305</v>
      </c>
      <c r="B451" s="14" t="s">
        <v>1306</v>
      </c>
      <c r="C451" s="54" t="s">
        <v>118</v>
      </c>
      <c r="D451" s="15"/>
      <c r="E451" s="15"/>
      <c r="F451" s="15">
        <v>0</v>
      </c>
      <c r="G451" s="15">
        <v>0</v>
      </c>
      <c r="H451" s="90">
        <f t="shared" si="144"/>
        <v>0</v>
      </c>
      <c r="I451" s="103">
        <f t="shared" si="145"/>
        <v>0</v>
      </c>
      <c r="J451" s="104"/>
      <c r="K451" s="15">
        <v>-2648</v>
      </c>
      <c r="L451" s="15">
        <v>0</v>
      </c>
      <c r="M451" s="90">
        <f t="shared" si="146"/>
        <v>-2648</v>
      </c>
      <c r="N451" s="103" t="str">
        <f t="shared" si="147"/>
        <v>N.M.</v>
      </c>
      <c r="O451" s="104"/>
      <c r="P451" s="15">
        <v>0</v>
      </c>
      <c r="Q451" s="15">
        <v>0</v>
      </c>
      <c r="R451" s="90">
        <f t="shared" si="148"/>
        <v>0</v>
      </c>
      <c r="S451" s="103">
        <f t="shared" si="149"/>
        <v>0</v>
      </c>
      <c r="T451" s="104"/>
      <c r="U451" s="15">
        <v>-2648</v>
      </c>
      <c r="V451" s="15">
        <v>-546981.1</v>
      </c>
      <c r="W451" s="90">
        <f t="shared" si="150"/>
        <v>544333.1</v>
      </c>
      <c r="X451" s="103">
        <f t="shared" si="151"/>
        <v>0.9951588820893446</v>
      </c>
    </row>
    <row r="452" spans="1:24" s="14" customFormat="1" ht="12.75" hidden="1" outlineLevel="2">
      <c r="A452" s="14" t="s">
        <v>1307</v>
      </c>
      <c r="B452" s="14" t="s">
        <v>1308</v>
      </c>
      <c r="C452" s="54" t="s">
        <v>118</v>
      </c>
      <c r="D452" s="15"/>
      <c r="E452" s="15"/>
      <c r="F452" s="15">
        <v>0</v>
      </c>
      <c r="G452" s="15">
        <v>0</v>
      </c>
      <c r="H452" s="90">
        <f t="shared" si="144"/>
        <v>0</v>
      </c>
      <c r="I452" s="103">
        <f t="shared" si="145"/>
        <v>0</v>
      </c>
      <c r="J452" s="104"/>
      <c r="K452" s="15">
        <v>0</v>
      </c>
      <c r="L452" s="15">
        <v>0</v>
      </c>
      <c r="M452" s="90">
        <f t="shared" si="146"/>
        <v>0</v>
      </c>
      <c r="N452" s="103">
        <f t="shared" si="147"/>
        <v>0</v>
      </c>
      <c r="O452" s="104"/>
      <c r="P452" s="15">
        <v>0</v>
      </c>
      <c r="Q452" s="15">
        <v>0</v>
      </c>
      <c r="R452" s="90">
        <f t="shared" si="148"/>
        <v>0</v>
      </c>
      <c r="S452" s="103">
        <f t="shared" si="149"/>
        <v>0</v>
      </c>
      <c r="T452" s="104"/>
      <c r="U452" s="15">
        <v>294606.96</v>
      </c>
      <c r="V452" s="15">
        <v>-4398571.77</v>
      </c>
      <c r="W452" s="90">
        <f t="shared" si="150"/>
        <v>4693178.7299999995</v>
      </c>
      <c r="X452" s="103">
        <f t="shared" si="151"/>
        <v>1.0669778681365019</v>
      </c>
    </row>
    <row r="453" spans="1:24" s="14" customFormat="1" ht="12.75" hidden="1" outlineLevel="2">
      <c r="A453" s="14" t="s">
        <v>1309</v>
      </c>
      <c r="B453" s="14" t="s">
        <v>1310</v>
      </c>
      <c r="C453" s="54" t="s">
        <v>119</v>
      </c>
      <c r="D453" s="15"/>
      <c r="E453" s="15"/>
      <c r="F453" s="15">
        <v>0</v>
      </c>
      <c r="G453" s="15">
        <v>514606.21</v>
      </c>
      <c r="H453" s="90">
        <f t="shared" si="144"/>
        <v>-514606.21</v>
      </c>
      <c r="I453" s="103" t="str">
        <f t="shared" si="145"/>
        <v>N.M.</v>
      </c>
      <c r="J453" s="104"/>
      <c r="K453" s="15">
        <v>0</v>
      </c>
      <c r="L453" s="15">
        <v>1021525.86</v>
      </c>
      <c r="M453" s="90">
        <f t="shared" si="146"/>
        <v>-1021525.86</v>
      </c>
      <c r="N453" s="103" t="str">
        <f t="shared" si="147"/>
        <v>N.M.</v>
      </c>
      <c r="O453" s="104"/>
      <c r="P453" s="15">
        <v>0</v>
      </c>
      <c r="Q453" s="15">
        <v>676924.54</v>
      </c>
      <c r="R453" s="90">
        <f t="shared" si="148"/>
        <v>-676924.54</v>
      </c>
      <c r="S453" s="103" t="str">
        <f t="shared" si="149"/>
        <v>N.M.</v>
      </c>
      <c r="T453" s="104"/>
      <c r="U453" s="15">
        <v>1836984.1800000002</v>
      </c>
      <c r="V453" s="15">
        <v>1021525.86</v>
      </c>
      <c r="W453" s="90">
        <f t="shared" si="150"/>
        <v>815458.3200000002</v>
      </c>
      <c r="X453" s="103">
        <f t="shared" si="151"/>
        <v>0.7982747690792675</v>
      </c>
    </row>
    <row r="454" spans="1:24" s="14" customFormat="1" ht="12.75" hidden="1" outlineLevel="2">
      <c r="A454" s="14" t="s">
        <v>1311</v>
      </c>
      <c r="B454" s="14" t="s">
        <v>1312</v>
      </c>
      <c r="C454" s="54" t="s">
        <v>119</v>
      </c>
      <c r="D454" s="15"/>
      <c r="E454" s="15"/>
      <c r="F454" s="15">
        <v>536171.04</v>
      </c>
      <c r="G454" s="15">
        <v>0</v>
      </c>
      <c r="H454" s="90">
        <f t="shared" si="144"/>
        <v>536171.04</v>
      </c>
      <c r="I454" s="103" t="str">
        <f t="shared" si="145"/>
        <v>N.M.</v>
      </c>
      <c r="J454" s="104"/>
      <c r="K454" s="15">
        <v>3523909.94</v>
      </c>
      <c r="L454" s="15">
        <v>0</v>
      </c>
      <c r="M454" s="90">
        <f t="shared" si="146"/>
        <v>3523909.94</v>
      </c>
      <c r="N454" s="103" t="str">
        <f t="shared" si="147"/>
        <v>N.M.</v>
      </c>
      <c r="O454" s="104"/>
      <c r="P454" s="15">
        <v>1501792.95</v>
      </c>
      <c r="Q454" s="15">
        <v>0</v>
      </c>
      <c r="R454" s="90">
        <f t="shared" si="148"/>
        <v>1501792.95</v>
      </c>
      <c r="S454" s="103" t="str">
        <f t="shared" si="149"/>
        <v>N.M.</v>
      </c>
      <c r="T454" s="104"/>
      <c r="U454" s="15">
        <v>3523909.94</v>
      </c>
      <c r="V454" s="15">
        <v>0</v>
      </c>
      <c r="W454" s="90">
        <f t="shared" si="150"/>
        <v>3523909.94</v>
      </c>
      <c r="X454" s="103" t="str">
        <f t="shared" si="151"/>
        <v>N.M.</v>
      </c>
    </row>
    <row r="455" spans="1:24" s="13" customFormat="1" ht="12.75" collapsed="1">
      <c r="A455" s="13" t="s">
        <v>430</v>
      </c>
      <c r="B455" s="11"/>
      <c r="C455" s="52" t="s">
        <v>295</v>
      </c>
      <c r="D455" s="29"/>
      <c r="E455" s="29"/>
      <c r="F455" s="29">
        <v>536171.04</v>
      </c>
      <c r="G455" s="29">
        <v>514606.21</v>
      </c>
      <c r="H455" s="29">
        <f>+F455-G455</f>
        <v>21564.830000000016</v>
      </c>
      <c r="I455" s="98">
        <f>IF(G455&lt;0,IF(H455=0,0,IF(OR(G455=0,F455=0),"N.M.",IF(ABS(H455/G455)&gt;=10,"N.M.",H455/(-G455)))),IF(H455=0,0,IF(OR(G455=0,F455=0),"N.M.",IF(ABS(H455/G455)&gt;=10,"N.M.",H455/G455))))</f>
        <v>0.0419054989639554</v>
      </c>
      <c r="J455" s="115"/>
      <c r="K455" s="29">
        <v>3516745.94</v>
      </c>
      <c r="L455" s="29">
        <v>1021525.86</v>
      </c>
      <c r="M455" s="29">
        <f>+K455-L455</f>
        <v>2495220.08</v>
      </c>
      <c r="N455" s="98">
        <f>IF(L455&lt;0,IF(M455=0,0,IF(OR(L455=0,K455=0),"N.M.",IF(ABS(M455/L455)&gt;=10,"N.M.",M455/(-L455)))),IF(M455=0,0,IF(OR(L455=0,K455=0),"N.M.",IF(ABS(M455/L455)&gt;=10,"N.M.",M455/L455))))</f>
        <v>2.442640150098599</v>
      </c>
      <c r="O455" s="115"/>
      <c r="P455" s="29">
        <v>1501792.95</v>
      </c>
      <c r="Q455" s="29">
        <v>676924.54</v>
      </c>
      <c r="R455" s="29">
        <f>+P455-Q455</f>
        <v>824868.4099999999</v>
      </c>
      <c r="S455" s="98">
        <f>IF(Q455&lt;0,IF(R455=0,0,IF(OR(Q455=0,P455=0),"N.M.",IF(ABS(R455/Q455)&gt;=10,"N.M.",R455/(-Q455)))),IF(R455=0,0,IF(OR(Q455=0,P455=0),"N.M.",IF(ABS(R455/Q455)&gt;=10,"N.M.",R455/Q455))))</f>
        <v>1.2185529719457355</v>
      </c>
      <c r="T455" s="115"/>
      <c r="U455" s="29">
        <v>5685870.08</v>
      </c>
      <c r="V455" s="29">
        <v>-3924027.0099999993</v>
      </c>
      <c r="W455" s="29">
        <f>+U455-V455</f>
        <v>9609897.09</v>
      </c>
      <c r="X455" s="98">
        <f>IF(V455&lt;0,IF(W455=0,0,IF(OR(V455=0,U455=0),"N.M.",IF(ABS(W455/V455)&gt;=10,"N.M.",W455/(-V455)))),IF(W455=0,0,IF(OR(V455=0,U455=0),"N.M.",IF(ABS(W455/V455)&gt;=10,"N.M.",W455/V455))))</f>
        <v>2.448988517538263</v>
      </c>
    </row>
    <row r="456" spans="2:24" s="30" customFormat="1" ht="4.5" customHeight="1" hidden="1" outlineLevel="1">
      <c r="B456" s="31"/>
      <c r="C456" s="58"/>
      <c r="D456" s="33"/>
      <c r="E456" s="33"/>
      <c r="F456" s="36"/>
      <c r="G456" s="36"/>
      <c r="H456" s="36"/>
      <c r="I456" s="100"/>
      <c r="J456" s="116"/>
      <c r="K456" s="36"/>
      <c r="L456" s="36"/>
      <c r="M456" s="36"/>
      <c r="N456" s="100"/>
      <c r="O456" s="116"/>
      <c r="P456" s="36"/>
      <c r="Q456" s="36"/>
      <c r="R456" s="36"/>
      <c r="S456" s="100"/>
      <c r="T456" s="116"/>
      <c r="U456" s="36"/>
      <c r="V456" s="36"/>
      <c r="W456" s="36"/>
      <c r="X456" s="100"/>
    </row>
    <row r="457" spans="1:24" s="14" customFormat="1" ht="12.75" hidden="1" outlineLevel="2">
      <c r="A457" s="14" t="s">
        <v>1313</v>
      </c>
      <c r="B457" s="14" t="s">
        <v>1314</v>
      </c>
      <c r="C457" s="54" t="s">
        <v>120</v>
      </c>
      <c r="D457" s="15"/>
      <c r="E457" s="15"/>
      <c r="F457" s="15">
        <v>4697872.45</v>
      </c>
      <c r="G457" s="15">
        <v>3684094.64</v>
      </c>
      <c r="H457" s="90">
        <f aca="true" t="shared" si="152" ref="H457:H462">+F457-G457</f>
        <v>1013777.81</v>
      </c>
      <c r="I457" s="103">
        <f aca="true" t="shared" si="153" ref="I457:I462">IF(G457&lt;0,IF(H457=0,0,IF(OR(G457=0,F457=0),"N.M.",IF(ABS(H457/G457)&gt;=10,"N.M.",H457/(-G457)))),IF(H457=0,0,IF(OR(G457=0,F457=0),"N.M.",IF(ABS(H457/G457)&gt;=10,"N.M.",H457/G457))))</f>
        <v>0.2751769183649419</v>
      </c>
      <c r="J457" s="104"/>
      <c r="K457" s="15">
        <v>10877376.68</v>
      </c>
      <c r="L457" s="15">
        <v>8218466.58</v>
      </c>
      <c r="M457" s="90">
        <f aca="true" t="shared" si="154" ref="M457:M462">+K457-L457</f>
        <v>2658910.0999999996</v>
      </c>
      <c r="N457" s="103">
        <f aca="true" t="shared" si="155" ref="N457:N462">IF(L457&lt;0,IF(M457=0,0,IF(OR(L457=0,K457=0),"N.M.",IF(ABS(M457/L457)&gt;=10,"N.M.",M457/(-L457)))),IF(M457=0,0,IF(OR(L457=0,K457=0),"N.M.",IF(ABS(M457/L457)&gt;=10,"N.M.",M457/L457))))</f>
        <v>0.32352873545419947</v>
      </c>
      <c r="O457" s="104"/>
      <c r="P457" s="15">
        <v>7208950.96</v>
      </c>
      <c r="Q457" s="15">
        <v>5034328.24</v>
      </c>
      <c r="R457" s="90">
        <f aca="true" t="shared" si="156" ref="R457:R462">+P457-Q457</f>
        <v>2174622.7199999997</v>
      </c>
      <c r="S457" s="103">
        <f aca="true" t="shared" si="157" ref="S457:S462">IF(Q457&lt;0,IF(R457=0,0,IF(OR(Q457=0,P457=0),"N.M.",IF(ABS(R457/Q457)&gt;=10,"N.M.",R457/(-Q457)))),IF(R457=0,0,IF(OR(Q457=0,P457=0),"N.M.",IF(ABS(R457/Q457)&gt;=10,"N.M.",R457/Q457))))</f>
        <v>0.43195886647232196</v>
      </c>
      <c r="T457" s="104"/>
      <c r="U457" s="15">
        <v>17326163.21</v>
      </c>
      <c r="V457" s="15">
        <v>-25201565.450000003</v>
      </c>
      <c r="W457" s="90">
        <f aca="true" t="shared" si="158" ref="W457:W462">+U457-V457</f>
        <v>42527728.660000004</v>
      </c>
      <c r="X457" s="103">
        <f aca="true" t="shared" si="159" ref="X457:X462">IF(V457&lt;0,IF(W457=0,0,IF(OR(V457=0,U457=0),"N.M.",IF(ABS(W457/V457)&gt;=10,"N.M.",W457/(-V457)))),IF(W457=0,0,IF(OR(V457=0,U457=0),"N.M.",IF(ABS(W457/V457)&gt;=10,"N.M.",W457/V457))))</f>
        <v>1.6875034507032973</v>
      </c>
    </row>
    <row r="458" spans="1:24" s="14" customFormat="1" ht="12.75" hidden="1" outlineLevel="2">
      <c r="A458" s="14" t="s">
        <v>1315</v>
      </c>
      <c r="B458" s="14" t="s">
        <v>1316</v>
      </c>
      <c r="C458" s="54" t="s">
        <v>121</v>
      </c>
      <c r="D458" s="15"/>
      <c r="E458" s="15"/>
      <c r="F458" s="15">
        <v>3195955.25</v>
      </c>
      <c r="G458" s="15">
        <v>1724568.19</v>
      </c>
      <c r="H458" s="90">
        <f t="shared" si="152"/>
        <v>1471387.06</v>
      </c>
      <c r="I458" s="103">
        <f t="shared" si="153"/>
        <v>0.8531915806704055</v>
      </c>
      <c r="J458" s="104"/>
      <c r="K458" s="15">
        <v>31150286.18</v>
      </c>
      <c r="L458" s="15">
        <v>21175411.12</v>
      </c>
      <c r="M458" s="90">
        <f t="shared" si="154"/>
        <v>9974875.059999999</v>
      </c>
      <c r="N458" s="103">
        <f t="shared" si="155"/>
        <v>0.47105933403006334</v>
      </c>
      <c r="O458" s="104"/>
      <c r="P458" s="15">
        <v>10617937.11</v>
      </c>
      <c r="Q458" s="15">
        <v>6834192.37</v>
      </c>
      <c r="R458" s="90">
        <f t="shared" si="156"/>
        <v>3783744.7399999993</v>
      </c>
      <c r="S458" s="103">
        <f t="shared" si="157"/>
        <v>0.5536491417200186</v>
      </c>
      <c r="T458" s="104"/>
      <c r="U458" s="15">
        <v>73384932.1</v>
      </c>
      <c r="V458" s="15">
        <v>97964554.25</v>
      </c>
      <c r="W458" s="90">
        <f t="shared" si="158"/>
        <v>-24579622.150000006</v>
      </c>
      <c r="X458" s="103">
        <f t="shared" si="159"/>
        <v>-0.2509032204369981</v>
      </c>
    </row>
    <row r="459" spans="1:24" s="14" customFormat="1" ht="12.75" hidden="1" outlineLevel="2">
      <c r="A459" s="14" t="s">
        <v>1317</v>
      </c>
      <c r="B459" s="14" t="s">
        <v>1318</v>
      </c>
      <c r="C459" s="54" t="s">
        <v>122</v>
      </c>
      <c r="D459" s="15"/>
      <c r="E459" s="15"/>
      <c r="F459" s="15">
        <v>-2467621.25</v>
      </c>
      <c r="G459" s="15">
        <v>-2070844.98</v>
      </c>
      <c r="H459" s="90">
        <f t="shared" si="152"/>
        <v>-396776.27</v>
      </c>
      <c r="I459" s="103">
        <f t="shared" si="153"/>
        <v>-0.19160114534502723</v>
      </c>
      <c r="J459" s="104"/>
      <c r="K459" s="15">
        <v>-24182201.83</v>
      </c>
      <c r="L459" s="15">
        <v>-20005990.12</v>
      </c>
      <c r="M459" s="90">
        <f t="shared" si="154"/>
        <v>-4176211.709999997</v>
      </c>
      <c r="N459" s="103">
        <f t="shared" si="155"/>
        <v>-0.20874806420228287</v>
      </c>
      <c r="O459" s="104"/>
      <c r="P459" s="15">
        <v>-7586361.7</v>
      </c>
      <c r="Q459" s="15">
        <v>-8177172.8</v>
      </c>
      <c r="R459" s="90">
        <f t="shared" si="156"/>
        <v>590811.0999999996</v>
      </c>
      <c r="S459" s="103">
        <f t="shared" si="157"/>
        <v>0.07225126757746879</v>
      </c>
      <c r="T459" s="104"/>
      <c r="U459" s="15">
        <v>-66452951.42</v>
      </c>
      <c r="V459" s="15">
        <v>-57523106.56</v>
      </c>
      <c r="W459" s="90">
        <f t="shared" si="158"/>
        <v>-8929844.86</v>
      </c>
      <c r="X459" s="103">
        <f t="shared" si="159"/>
        <v>-0.15523926634048602</v>
      </c>
    </row>
    <row r="460" spans="1:24" s="14" customFormat="1" ht="12.75" hidden="1" outlineLevel="2">
      <c r="A460" s="14" t="s">
        <v>1319</v>
      </c>
      <c r="B460" s="14" t="s">
        <v>1320</v>
      </c>
      <c r="C460" s="54" t="s">
        <v>123</v>
      </c>
      <c r="D460" s="15"/>
      <c r="E460" s="15"/>
      <c r="F460" s="15">
        <v>-29947.850000000002</v>
      </c>
      <c r="G460" s="15">
        <v>-58687</v>
      </c>
      <c r="H460" s="90">
        <f t="shared" si="152"/>
        <v>28739.149999999998</v>
      </c>
      <c r="I460" s="103">
        <f t="shared" si="153"/>
        <v>0.4897021486871027</v>
      </c>
      <c r="J460" s="104"/>
      <c r="K460" s="15">
        <v>-239582.74</v>
      </c>
      <c r="L460" s="15">
        <v>-469496</v>
      </c>
      <c r="M460" s="90">
        <f t="shared" si="154"/>
        <v>229913.26</v>
      </c>
      <c r="N460" s="103">
        <f t="shared" si="155"/>
        <v>0.4897022764837187</v>
      </c>
      <c r="O460" s="104"/>
      <c r="P460" s="15">
        <v>-89843.54000000001</v>
      </c>
      <c r="Q460" s="15">
        <v>-176061</v>
      </c>
      <c r="R460" s="90">
        <f t="shared" si="156"/>
        <v>86217.45999999999</v>
      </c>
      <c r="S460" s="103">
        <f t="shared" si="157"/>
        <v>0.4897022054855987</v>
      </c>
      <c r="T460" s="104"/>
      <c r="U460" s="15">
        <v>-474309.74</v>
      </c>
      <c r="V460" s="15">
        <v>-743484</v>
      </c>
      <c r="W460" s="90">
        <f t="shared" si="158"/>
        <v>269174.26</v>
      </c>
      <c r="X460" s="103">
        <f t="shared" si="159"/>
        <v>0.36204445556326703</v>
      </c>
    </row>
    <row r="461" spans="1:24" s="13" customFormat="1" ht="12.75" collapsed="1">
      <c r="A461" s="13" t="s">
        <v>252</v>
      </c>
      <c r="B461" s="11"/>
      <c r="C461" s="52" t="s">
        <v>294</v>
      </c>
      <c r="D461" s="29"/>
      <c r="E461" s="29"/>
      <c r="F461" s="129">
        <v>5396258.600000001</v>
      </c>
      <c r="G461" s="129">
        <v>3279130.85</v>
      </c>
      <c r="H461" s="129">
        <f t="shared" si="152"/>
        <v>2117127.7500000005</v>
      </c>
      <c r="I461" s="99">
        <f t="shared" si="153"/>
        <v>0.645636861365261</v>
      </c>
      <c r="J461" s="115"/>
      <c r="K461" s="129">
        <v>17605878.290000003</v>
      </c>
      <c r="L461" s="129">
        <v>8918391.580000002</v>
      </c>
      <c r="M461" s="129">
        <f t="shared" si="154"/>
        <v>8687486.71</v>
      </c>
      <c r="N461" s="99">
        <f t="shared" si="155"/>
        <v>0.9741091352707792</v>
      </c>
      <c r="O461" s="115"/>
      <c r="P461" s="129">
        <v>10150682.830000002</v>
      </c>
      <c r="Q461" s="129">
        <v>3515286.8099999996</v>
      </c>
      <c r="R461" s="129">
        <f t="shared" si="156"/>
        <v>6635396.020000002</v>
      </c>
      <c r="S461" s="99">
        <f t="shared" si="157"/>
        <v>1.8875831130262748</v>
      </c>
      <c r="T461" s="115"/>
      <c r="U461" s="129">
        <v>23783834.150000002</v>
      </c>
      <c r="V461" s="129">
        <v>14496398.239999998</v>
      </c>
      <c r="W461" s="129">
        <f t="shared" si="158"/>
        <v>9287435.910000004</v>
      </c>
      <c r="X461" s="99">
        <f t="shared" si="159"/>
        <v>0.6406719625274315</v>
      </c>
    </row>
    <row r="462" spans="1:24" s="13" customFormat="1" ht="12.75">
      <c r="A462" s="13" t="s">
        <v>253</v>
      </c>
      <c r="B462" s="11"/>
      <c r="C462" s="51" t="s">
        <v>310</v>
      </c>
      <c r="D462" s="29"/>
      <c r="E462" s="29"/>
      <c r="F462" s="29">
        <v>60882157.84099998</v>
      </c>
      <c r="G462" s="29">
        <v>61354341.56700001</v>
      </c>
      <c r="H462" s="29">
        <f t="shared" si="152"/>
        <v>-472183.72600002587</v>
      </c>
      <c r="I462" s="98">
        <f t="shared" si="153"/>
        <v>-0.007696011625915552</v>
      </c>
      <c r="J462" s="115"/>
      <c r="K462" s="29">
        <v>463510680.2089999</v>
      </c>
      <c r="L462" s="29">
        <v>432798786.23099995</v>
      </c>
      <c r="M462" s="29">
        <f t="shared" si="154"/>
        <v>30711893.977999926</v>
      </c>
      <c r="N462" s="98">
        <f t="shared" si="155"/>
        <v>0.07096113703426124</v>
      </c>
      <c r="O462" s="115"/>
      <c r="P462" s="29">
        <v>186511560.45000005</v>
      </c>
      <c r="Q462" s="29">
        <v>187000726.35499993</v>
      </c>
      <c r="R462" s="29">
        <f t="shared" si="156"/>
        <v>-489165.904999882</v>
      </c>
      <c r="S462" s="98">
        <f t="shared" si="157"/>
        <v>-0.002615850293924823</v>
      </c>
      <c r="T462" s="115"/>
      <c r="U462" s="29">
        <v>670817822.9019997</v>
      </c>
      <c r="V462" s="29">
        <v>611584167.4929999</v>
      </c>
      <c r="W462" s="29">
        <f t="shared" si="158"/>
        <v>59233655.4089998</v>
      </c>
      <c r="X462" s="98">
        <f t="shared" si="159"/>
        <v>0.09685282673652237</v>
      </c>
    </row>
    <row r="463" spans="6:24" ht="5.25" customHeight="1">
      <c r="F463" s="36" t="str">
        <f>IF(ABS(F162+F191+F197+F355+F391+F405+F447+F455+F461-F462)&gt;$C$579,$C$580," ")</f>
        <v> </v>
      </c>
      <c r="G463" s="36" t="str">
        <f>IF(ABS(G162+G191+G197+G355+G391+G405+G447+G455+G461-G462)&gt;$C$579,$C$580," ")</f>
        <v> </v>
      </c>
      <c r="H463" s="36" t="str">
        <f>IF(ABS(H162+H191+H197+H355+H391+H405+H447+H455+H461-H462)&gt;$C$579,$C$580," ")</f>
        <v> </v>
      </c>
      <c r="I463" s="100"/>
      <c r="K463" s="36" t="str">
        <f>IF(ABS(K162+K191+K197+K355+K391+K405+K447+K455+K461-K462)&gt;$C$579,$C$580," ")</f>
        <v> </v>
      </c>
      <c r="L463" s="36" t="str">
        <f>IF(ABS(L162+L191+L197+L355+L391+L405+L447+L455+L461-L462)&gt;$C$579,$C$580," ")</f>
        <v> </v>
      </c>
      <c r="M463" s="36" t="str">
        <f>IF(ABS(M162+M191+M197+M355+M391+M405+M447+M455+M461-M462)&gt;$C$579,$C$580," ")</f>
        <v> </v>
      </c>
      <c r="N463" s="100"/>
      <c r="P463" s="36" t="str">
        <f>IF(ABS(P162+P191+P197+P355+P391+P405+P447+P455+P461-P462)&gt;$C$579,$C$580," ")</f>
        <v> </v>
      </c>
      <c r="Q463" s="36" t="str">
        <f>IF(ABS(Q162+Q191+Q197+Q355+Q391+Q405+Q447+Q455+Q461-Q462)&gt;$C$579,$C$580," ")</f>
        <v> </v>
      </c>
      <c r="R463" s="36" t="str">
        <f>IF(ABS(R162+R191+R197+R355+R391+R405+R447+R455+R461-R462)&gt;$C$579,$C$580," ")</f>
        <v> </v>
      </c>
      <c r="S463" s="100"/>
      <c r="U463" s="36" t="str">
        <f>IF(ABS(U162+U191+U197+U355+U391+U405+U447+U455+U461-U462)&gt;$C$579,$C$580," ")</f>
        <v> </v>
      </c>
      <c r="V463" s="36" t="str">
        <f>IF(ABS(V162+V191+V197+V355+V391+V405+V447+V455+V461-V462)&gt;$C$579,$C$580," ")</f>
        <v> </v>
      </c>
      <c r="W463" s="36" t="str">
        <f>IF(ABS(W162+W191+W197+W355+W391+W405+W447+W455+W461-W462)&gt;$C$579,$C$580," ")</f>
        <v> </v>
      </c>
      <c r="X463" s="100"/>
    </row>
    <row r="464" spans="1:24" ht="12.75">
      <c r="A464" s="37" t="s">
        <v>254</v>
      </c>
      <c r="C464" s="12" t="s">
        <v>255</v>
      </c>
      <c r="D464" s="34"/>
      <c r="E464" s="34"/>
      <c r="F464" s="34">
        <v>4274080.254999997</v>
      </c>
      <c r="G464" s="34">
        <v>9034079.781999972</v>
      </c>
      <c r="H464" s="29">
        <f>(+F464-G464)</f>
        <v>-4759999.526999975</v>
      </c>
      <c r="I464" s="98">
        <f>IF(G464&lt;0,IF(H464=0,0,IF(OR(G464=0,F464=0),"N.M.",IF(ABS(H464/G464)&gt;=10,"N.M.",H464/(-G464)))),IF(H464=0,0,IF(OR(G464=0,F464=0),"N.M.",IF(ABS(H464/G464)&gt;=10,"N.M.",H464/G464))))</f>
        <v>-0.5268936783671178</v>
      </c>
      <c r="J464" s="115"/>
      <c r="K464" s="34">
        <v>51160661.91900002</v>
      </c>
      <c r="L464" s="34">
        <v>39251284.083</v>
      </c>
      <c r="M464" s="29">
        <f>(+K464-L464)</f>
        <v>11909377.836000025</v>
      </c>
      <c r="N464" s="98">
        <f>IF(L464&lt;0,IF(M464=0,0,IF(OR(L464=0,K464=0),"N.M.",IF(ABS(M464/L464)&gt;=10,"N.M.",M464/(-L464)))),IF(M464=0,0,IF(OR(L464=0,K464=0),"N.M.",IF(ABS(M464/L464)&gt;=10,"N.M.",M464/L464))))</f>
        <v>0.3034137128053362</v>
      </c>
      <c r="O464" s="115"/>
      <c r="P464" s="34">
        <v>19592195.457000025</v>
      </c>
      <c r="Q464" s="34">
        <v>15649358.022000002</v>
      </c>
      <c r="R464" s="29">
        <f>(+P464-Q464)</f>
        <v>3942837.435000023</v>
      </c>
      <c r="S464" s="98">
        <f>IF(Q464&lt;0,IF(R464=0,0,IF(OR(Q464=0,P464=0),"N.M.",IF(ABS(R464/Q464)&gt;=10,"N.M.",R464/(-Q464)))),IF(R464=0,0,IF(OR(Q464=0,P464=0),"N.M.",IF(ABS(R464/Q464)&gt;=10,"N.M.",R464/Q464))))</f>
        <v>0.2519488294316705</v>
      </c>
      <c r="T464" s="115"/>
      <c r="U464" s="34">
        <v>82839841.50199986</v>
      </c>
      <c r="V464" s="34">
        <v>55495155.15100006</v>
      </c>
      <c r="W464" s="29">
        <f>(+U464-V464)</f>
        <v>27344686.350999795</v>
      </c>
      <c r="X464" s="98">
        <f>IF(V464&lt;0,IF(W464=0,0,IF(OR(V464=0,U464=0),"N.M.",IF(ABS(W464/V464)&gt;=10,"N.M.",W464/(-V464)))),IF(W464=0,0,IF(OR(V464=0,U464=0),"N.M.",IF(ABS(W464/V464)&gt;=10,"N.M.",W464/V464))))</f>
        <v>0.4927400649046933</v>
      </c>
    </row>
    <row r="465" spans="1:24" ht="12.75">
      <c r="A465" s="37"/>
      <c r="C465" s="12"/>
      <c r="D465" s="34"/>
      <c r="E465" s="34"/>
      <c r="F465" s="34"/>
      <c r="G465" s="34"/>
      <c r="H465" s="29"/>
      <c r="I465" s="98">
        <f>IF(G465&lt;0,IF(H465=0,0,IF(OR(G465=0,F465=0),"N.M.",IF(ABS(H465/G465)&gt;=10,"N.M.",H465/(-G465)))),IF(H465=0,0,IF(OR(G465=0,F465=0),"N.M.",IF(ABS(H465/G465)&gt;=10,"N.M.",H465/G465))))</f>
        <v>0</v>
      </c>
      <c r="J465" s="115"/>
      <c r="K465" s="34"/>
      <c r="L465" s="34"/>
      <c r="M465" s="29"/>
      <c r="N465" s="98">
        <f>IF(L465&lt;0,IF(M465=0,0,IF(OR(L465=0,K465=0),"N.M.",IF(ABS(M465/L465)&gt;=10,"N.M.",M465/(-L465)))),IF(M465=0,0,IF(OR(L465=0,K465=0),"N.M.",IF(ABS(M465/L465)&gt;=10,"N.M.",M465/L465))))</f>
        <v>0</v>
      </c>
      <c r="O465" s="115"/>
      <c r="P465" s="34"/>
      <c r="Q465" s="34"/>
      <c r="R465" s="29"/>
      <c r="S465" s="98">
        <f>IF(Q465&lt;0,IF(R465=0,0,IF(OR(Q465=0,P465=0),"N.M.",IF(ABS(R465/Q465)&gt;=10,"N.M.",R465/(-Q465)))),IF(R465=0,0,IF(OR(Q465=0,P465=0),"N.M.",IF(ABS(R465/Q465)&gt;=10,"N.M.",R465/Q465))))</f>
        <v>0</v>
      </c>
      <c r="T465" s="115"/>
      <c r="U465" s="34"/>
      <c r="V465" s="34"/>
      <c r="W465" s="29"/>
      <c r="X465" s="98">
        <f>IF(V465&lt;0,IF(W465=0,0,IF(OR(V465=0,U465=0),"N.M.",IF(ABS(W465/V465)&gt;=10,"N.M.",W465/(-V465)))),IF(W465=0,0,IF(OR(V465=0,U465=0),"N.M.",IF(ABS(W465/V465)&gt;=10,"N.M.",W465/V465))))</f>
        <v>0</v>
      </c>
    </row>
    <row r="466" spans="2:24" s="30" customFormat="1" ht="4.5" customHeight="1" hidden="1" outlineLevel="1">
      <c r="B466" s="31"/>
      <c r="C466" s="58"/>
      <c r="D466" s="33"/>
      <c r="E466" s="33"/>
      <c r="F466" s="36"/>
      <c r="G466" s="36"/>
      <c r="H466" s="36"/>
      <c r="I466" s="100"/>
      <c r="J466" s="116"/>
      <c r="K466" s="36"/>
      <c r="L466" s="36"/>
      <c r="M466" s="36"/>
      <c r="N466" s="100"/>
      <c r="O466" s="116"/>
      <c r="P466" s="36"/>
      <c r="Q466" s="36"/>
      <c r="R466" s="36"/>
      <c r="S466" s="100"/>
      <c r="T466" s="116"/>
      <c r="U466" s="36"/>
      <c r="V466" s="36"/>
      <c r="W466" s="36"/>
      <c r="X466" s="100"/>
    </row>
    <row r="467" spans="1:24" s="14" customFormat="1" ht="12.75" hidden="1" outlineLevel="2">
      <c r="A467" s="14" t="s">
        <v>1321</v>
      </c>
      <c r="B467" s="14" t="s">
        <v>1322</v>
      </c>
      <c r="C467" s="54" t="s">
        <v>124</v>
      </c>
      <c r="D467" s="15"/>
      <c r="E467" s="15"/>
      <c r="F467" s="15">
        <v>96375.74</v>
      </c>
      <c r="G467" s="15">
        <v>26601.55</v>
      </c>
      <c r="H467" s="90">
        <f aca="true" t="shared" si="160" ref="H467:H479">+F467-G467</f>
        <v>69774.19</v>
      </c>
      <c r="I467" s="103">
        <f aca="true" t="shared" si="161" ref="I467:I479">IF(G467&lt;0,IF(H467=0,0,IF(OR(G467=0,F467=0),"N.M.",IF(ABS(H467/G467)&gt;=10,"N.M.",H467/(-G467)))),IF(H467=0,0,IF(OR(G467=0,F467=0),"N.M.",IF(ABS(H467/G467)&gt;=10,"N.M.",H467/G467))))</f>
        <v>2.622937009309608</v>
      </c>
      <c r="J467" s="104"/>
      <c r="K467" s="15">
        <v>701009</v>
      </c>
      <c r="L467" s="15">
        <v>491560.93</v>
      </c>
      <c r="M467" s="90">
        <f aca="true" t="shared" si="162" ref="M467:M479">+K467-L467</f>
        <v>209448.07</v>
      </c>
      <c r="N467" s="103">
        <f aca="true" t="shared" si="163" ref="N467:N479">IF(L467&lt;0,IF(M467=0,0,IF(OR(L467=0,K467=0),"N.M.",IF(ABS(M467/L467)&gt;=10,"N.M.",M467/(-L467)))),IF(M467=0,0,IF(OR(L467=0,K467=0),"N.M.",IF(ABS(M467/L467)&gt;=10,"N.M.",M467/L467))))</f>
        <v>0.42608770798769546</v>
      </c>
      <c r="O467" s="104"/>
      <c r="P467" s="15">
        <v>275013.09</v>
      </c>
      <c r="Q467" s="15">
        <v>108257.34</v>
      </c>
      <c r="R467" s="90">
        <f aca="true" t="shared" si="164" ref="R467:R479">+P467-Q467</f>
        <v>166755.75000000003</v>
      </c>
      <c r="S467" s="103">
        <f aca="true" t="shared" si="165" ref="S467:S479">IF(Q467&lt;0,IF(R467=0,0,IF(OR(Q467=0,P467=0),"N.M.",IF(ABS(R467/Q467)&gt;=10,"N.M.",R467/(-Q467)))),IF(R467=0,0,IF(OR(Q467=0,P467=0),"N.M.",IF(ABS(R467/Q467)&gt;=10,"N.M.",R467/Q467))))</f>
        <v>1.5403643762168924</v>
      </c>
      <c r="T467" s="104"/>
      <c r="U467" s="15">
        <v>977472.75</v>
      </c>
      <c r="V467" s="15">
        <v>824418.75</v>
      </c>
      <c r="W467" s="90">
        <f aca="true" t="shared" si="166" ref="W467:W479">+U467-V467</f>
        <v>153054</v>
      </c>
      <c r="X467" s="103">
        <f aca="true" t="shared" si="167" ref="X467:X479">IF(V467&lt;0,IF(W467=0,0,IF(OR(V467=0,U467=0),"N.M.",IF(ABS(W467/V467)&gt;=10,"N.M.",W467/(-V467)))),IF(W467=0,0,IF(OR(V467=0,U467=0),"N.M.",IF(ABS(W467/V467)&gt;=10,"N.M.",W467/V467))))</f>
        <v>0.18565079942686893</v>
      </c>
    </row>
    <row r="468" spans="1:24" ht="12.75" hidden="1" outlineLevel="1">
      <c r="A468" s="9" t="s">
        <v>372</v>
      </c>
      <c r="C468" s="66" t="s">
        <v>368</v>
      </c>
      <c r="D468" s="28"/>
      <c r="E468" s="28"/>
      <c r="F468" s="17">
        <v>96375.74</v>
      </c>
      <c r="G468" s="17">
        <v>26601.55</v>
      </c>
      <c r="H468" s="35">
        <f t="shared" si="160"/>
        <v>69774.19</v>
      </c>
      <c r="I468" s="95">
        <f t="shared" si="161"/>
        <v>2.622937009309608</v>
      </c>
      <c r="K468" s="17">
        <v>701009</v>
      </c>
      <c r="L468" s="17">
        <v>491560.93</v>
      </c>
      <c r="M468" s="35">
        <f t="shared" si="162"/>
        <v>209448.07</v>
      </c>
      <c r="N468" s="95">
        <f t="shared" si="163"/>
        <v>0.42608770798769546</v>
      </c>
      <c r="P468" s="17">
        <v>275013.09</v>
      </c>
      <c r="Q468" s="17">
        <v>108257.34</v>
      </c>
      <c r="R468" s="35">
        <f t="shared" si="164"/>
        <v>166755.75000000003</v>
      </c>
      <c r="S468" s="95">
        <f t="shared" si="165"/>
        <v>1.5403643762168924</v>
      </c>
      <c r="U468" s="17">
        <v>977472.75</v>
      </c>
      <c r="V468" s="17">
        <v>824418.75</v>
      </c>
      <c r="W468" s="35">
        <f t="shared" si="166"/>
        <v>153054</v>
      </c>
      <c r="X468" s="95">
        <f t="shared" si="167"/>
        <v>0.18565079942686893</v>
      </c>
    </row>
    <row r="469" spans="1:24" ht="12.75" hidden="1" outlineLevel="1">
      <c r="A469" s="9" t="s">
        <v>373</v>
      </c>
      <c r="C469" s="66" t="s">
        <v>369</v>
      </c>
      <c r="D469" s="28"/>
      <c r="E469" s="28"/>
      <c r="F469" s="17">
        <v>0</v>
      </c>
      <c r="G469" s="17">
        <v>0</v>
      </c>
      <c r="H469" s="35">
        <f t="shared" si="160"/>
        <v>0</v>
      </c>
      <c r="I469" s="95">
        <f t="shared" si="161"/>
        <v>0</v>
      </c>
      <c r="K469" s="17">
        <v>0</v>
      </c>
      <c r="L469" s="17">
        <v>0</v>
      </c>
      <c r="M469" s="35">
        <f t="shared" si="162"/>
        <v>0</v>
      </c>
      <c r="N469" s="95">
        <f t="shared" si="163"/>
        <v>0</v>
      </c>
      <c r="P469" s="17">
        <v>0</v>
      </c>
      <c r="Q469" s="17">
        <v>0</v>
      </c>
      <c r="R469" s="35">
        <f t="shared" si="164"/>
        <v>0</v>
      </c>
      <c r="S469" s="95">
        <f t="shared" si="165"/>
        <v>0</v>
      </c>
      <c r="U469" s="17">
        <v>0</v>
      </c>
      <c r="V469" s="17">
        <v>0</v>
      </c>
      <c r="W469" s="35">
        <f t="shared" si="166"/>
        <v>0</v>
      </c>
      <c r="X469" s="95">
        <f t="shared" si="167"/>
        <v>0</v>
      </c>
    </row>
    <row r="470" spans="1:24" s="14" customFormat="1" ht="12.75" hidden="1" outlineLevel="2">
      <c r="A470" s="14" t="s">
        <v>1323</v>
      </c>
      <c r="B470" s="14" t="s">
        <v>1324</v>
      </c>
      <c r="C470" s="54" t="s">
        <v>125</v>
      </c>
      <c r="D470" s="15"/>
      <c r="E470" s="15"/>
      <c r="F470" s="15">
        <v>1278789.76</v>
      </c>
      <c r="G470" s="15">
        <v>187664.44</v>
      </c>
      <c r="H470" s="90">
        <f t="shared" si="160"/>
        <v>1091125.32</v>
      </c>
      <c r="I470" s="103">
        <f t="shared" si="161"/>
        <v>5.814235877612189</v>
      </c>
      <c r="J470" s="104"/>
      <c r="K470" s="15">
        <v>1294115.95</v>
      </c>
      <c r="L470" s="15">
        <v>217016.42</v>
      </c>
      <c r="M470" s="90">
        <f t="shared" si="162"/>
        <v>1077099.53</v>
      </c>
      <c r="N470" s="103">
        <f t="shared" si="163"/>
        <v>4.963216746456328</v>
      </c>
      <c r="O470" s="104"/>
      <c r="P470" s="15">
        <v>1282760.6600000001</v>
      </c>
      <c r="Q470" s="15">
        <v>193727.13</v>
      </c>
      <c r="R470" s="90">
        <f t="shared" si="164"/>
        <v>1089033.5300000003</v>
      </c>
      <c r="S470" s="103">
        <f t="shared" si="165"/>
        <v>5.621481771809659</v>
      </c>
      <c r="T470" s="104"/>
      <c r="U470" s="15">
        <v>1119207.3399999999</v>
      </c>
      <c r="V470" s="15">
        <v>230380.7</v>
      </c>
      <c r="W470" s="90">
        <f t="shared" si="166"/>
        <v>888826.6399999999</v>
      </c>
      <c r="X470" s="103">
        <f t="shared" si="167"/>
        <v>3.8580776948763496</v>
      </c>
    </row>
    <row r="471" spans="1:24" s="14" customFormat="1" ht="12.75" hidden="1" outlineLevel="2">
      <c r="A471" s="14" t="s">
        <v>1325</v>
      </c>
      <c r="B471" s="14" t="s">
        <v>1326</v>
      </c>
      <c r="C471" s="54" t="s">
        <v>126</v>
      </c>
      <c r="D471" s="15"/>
      <c r="E471" s="15"/>
      <c r="F471" s="15">
        <v>36150.21</v>
      </c>
      <c r="G471" s="15">
        <v>4161.45</v>
      </c>
      <c r="H471" s="90">
        <f t="shared" si="160"/>
        <v>31988.76</v>
      </c>
      <c r="I471" s="103">
        <f t="shared" si="161"/>
        <v>7.686926431892729</v>
      </c>
      <c r="J471" s="104"/>
      <c r="K471" s="15">
        <v>188623.54</v>
      </c>
      <c r="L471" s="15">
        <v>6344.860000000001</v>
      </c>
      <c r="M471" s="90">
        <f t="shared" si="162"/>
        <v>182278.68</v>
      </c>
      <c r="N471" s="103" t="str">
        <f t="shared" si="163"/>
        <v>N.M.</v>
      </c>
      <c r="O471" s="104"/>
      <c r="P471" s="15">
        <v>90339.90000000001</v>
      </c>
      <c r="Q471" s="15">
        <v>5260.45</v>
      </c>
      <c r="R471" s="90">
        <f t="shared" si="164"/>
        <v>85079.45000000001</v>
      </c>
      <c r="S471" s="103" t="str">
        <f t="shared" si="165"/>
        <v>N.M.</v>
      </c>
      <c r="T471" s="104"/>
      <c r="U471" s="15">
        <v>232992.32</v>
      </c>
      <c r="V471" s="15">
        <v>12456.45</v>
      </c>
      <c r="W471" s="90">
        <f t="shared" si="166"/>
        <v>220535.87</v>
      </c>
      <c r="X471" s="103" t="str">
        <f t="shared" si="167"/>
        <v>N.M.</v>
      </c>
    </row>
    <row r="472" spans="1:24" s="14" customFormat="1" ht="12.75" hidden="1" outlineLevel="2">
      <c r="A472" s="14" t="s">
        <v>1327</v>
      </c>
      <c r="B472" s="14" t="s">
        <v>1328</v>
      </c>
      <c r="C472" s="54" t="s">
        <v>127</v>
      </c>
      <c r="D472" s="15"/>
      <c r="E472" s="15"/>
      <c r="F472" s="15">
        <v>10845.6</v>
      </c>
      <c r="G472" s="15">
        <v>12070.64</v>
      </c>
      <c r="H472" s="90">
        <f t="shared" si="160"/>
        <v>-1225.039999999999</v>
      </c>
      <c r="I472" s="103">
        <f t="shared" si="161"/>
        <v>-0.1014892333795059</v>
      </c>
      <c r="J472" s="104"/>
      <c r="K472" s="15">
        <v>89685.88</v>
      </c>
      <c r="L472" s="15">
        <v>99275.31</v>
      </c>
      <c r="M472" s="90">
        <f t="shared" si="162"/>
        <v>-9589.429999999993</v>
      </c>
      <c r="N472" s="103">
        <f t="shared" si="163"/>
        <v>-0.09659430930006659</v>
      </c>
      <c r="O472" s="104"/>
      <c r="P472" s="15">
        <v>32853.03</v>
      </c>
      <c r="Q472" s="15">
        <v>36505.32</v>
      </c>
      <c r="R472" s="90">
        <f t="shared" si="164"/>
        <v>-3652.290000000001</v>
      </c>
      <c r="S472" s="103">
        <f t="shared" si="165"/>
        <v>-0.10004815736446088</v>
      </c>
      <c r="T472" s="104"/>
      <c r="U472" s="15">
        <v>136976.07</v>
      </c>
      <c r="V472" s="15">
        <v>151183.53</v>
      </c>
      <c r="W472" s="90">
        <f t="shared" si="166"/>
        <v>-14207.459999999992</v>
      </c>
      <c r="X472" s="103">
        <f t="shared" si="167"/>
        <v>-0.09397491909336944</v>
      </c>
    </row>
    <row r="473" spans="1:24" ht="12.75" hidden="1" outlineLevel="1">
      <c r="A473" s="9" t="s">
        <v>374</v>
      </c>
      <c r="C473" s="66" t="s">
        <v>370</v>
      </c>
      <c r="D473" s="28"/>
      <c r="E473" s="28"/>
      <c r="F473" s="17">
        <v>1325785.57</v>
      </c>
      <c r="G473" s="17">
        <v>203896.53000000003</v>
      </c>
      <c r="H473" s="35">
        <f t="shared" si="160"/>
        <v>1121889.04</v>
      </c>
      <c r="I473" s="95">
        <f t="shared" si="161"/>
        <v>5.502246850400053</v>
      </c>
      <c r="K473" s="17">
        <v>1572425.37</v>
      </c>
      <c r="L473" s="17">
        <v>322636.59</v>
      </c>
      <c r="M473" s="35">
        <f t="shared" si="162"/>
        <v>1249788.78</v>
      </c>
      <c r="N473" s="95">
        <f t="shared" si="163"/>
        <v>3.8736734106940567</v>
      </c>
      <c r="P473" s="17">
        <v>1405953.59</v>
      </c>
      <c r="Q473" s="17">
        <v>235492.90000000002</v>
      </c>
      <c r="R473" s="35">
        <f t="shared" si="164"/>
        <v>1170460.69</v>
      </c>
      <c r="S473" s="95">
        <f t="shared" si="165"/>
        <v>4.970258933496508</v>
      </c>
      <c r="U473" s="17">
        <v>1489175.73</v>
      </c>
      <c r="V473" s="17">
        <v>394020.68</v>
      </c>
      <c r="W473" s="35">
        <f t="shared" si="166"/>
        <v>1095155.05</v>
      </c>
      <c r="X473" s="95">
        <f t="shared" si="167"/>
        <v>2.779435460088034</v>
      </c>
    </row>
    <row r="474" spans="1:24" ht="12.75" hidden="1" outlineLevel="1">
      <c r="A474" s="9" t="s">
        <v>375</v>
      </c>
      <c r="C474" s="66" t="s">
        <v>415</v>
      </c>
      <c r="D474" s="28"/>
      <c r="E474" s="28"/>
      <c r="F474" s="17">
        <v>0</v>
      </c>
      <c r="G474" s="17">
        <v>0</v>
      </c>
      <c r="H474" s="35">
        <f t="shared" si="160"/>
        <v>0</v>
      </c>
      <c r="I474" s="95">
        <f t="shared" si="161"/>
        <v>0</v>
      </c>
      <c r="K474" s="17">
        <v>0</v>
      </c>
      <c r="L474" s="17">
        <v>0</v>
      </c>
      <c r="M474" s="35">
        <f t="shared" si="162"/>
        <v>0</v>
      </c>
      <c r="N474" s="95">
        <f t="shared" si="163"/>
        <v>0</v>
      </c>
      <c r="P474" s="17">
        <v>0</v>
      </c>
      <c r="Q474" s="17">
        <v>0</v>
      </c>
      <c r="R474" s="35">
        <f t="shared" si="164"/>
        <v>0</v>
      </c>
      <c r="S474" s="95">
        <f t="shared" si="165"/>
        <v>0</v>
      </c>
      <c r="U474" s="17">
        <v>0</v>
      </c>
      <c r="V474" s="17">
        <v>0</v>
      </c>
      <c r="W474" s="35">
        <f t="shared" si="166"/>
        <v>0</v>
      </c>
      <c r="X474" s="95">
        <f t="shared" si="167"/>
        <v>0</v>
      </c>
    </row>
    <row r="475" spans="1:24" ht="12.75" hidden="1" outlineLevel="1">
      <c r="A475" s="35" t="s">
        <v>388</v>
      </c>
      <c r="C475" s="76" t="s">
        <v>392</v>
      </c>
      <c r="D475" s="28"/>
      <c r="E475" s="28"/>
      <c r="F475" s="17">
        <v>0</v>
      </c>
      <c r="G475" s="17">
        <v>0</v>
      </c>
      <c r="H475" s="35">
        <f t="shared" si="160"/>
        <v>0</v>
      </c>
      <c r="I475" s="95">
        <f t="shared" si="161"/>
        <v>0</v>
      </c>
      <c r="K475" s="17">
        <v>0</v>
      </c>
      <c r="L475" s="17">
        <v>0</v>
      </c>
      <c r="M475" s="35">
        <f t="shared" si="162"/>
        <v>0</v>
      </c>
      <c r="N475" s="95">
        <f t="shared" si="163"/>
        <v>0</v>
      </c>
      <c r="P475" s="17">
        <v>0</v>
      </c>
      <c r="Q475" s="17">
        <v>0</v>
      </c>
      <c r="R475" s="35">
        <f t="shared" si="164"/>
        <v>0</v>
      </c>
      <c r="S475" s="95">
        <f t="shared" si="165"/>
        <v>0</v>
      </c>
      <c r="U475" s="17">
        <v>0</v>
      </c>
      <c r="V475" s="17">
        <v>0</v>
      </c>
      <c r="W475" s="35">
        <f t="shared" si="166"/>
        <v>0</v>
      </c>
      <c r="X475" s="95">
        <f t="shared" si="167"/>
        <v>0</v>
      </c>
    </row>
    <row r="476" spans="1:24" ht="12.75" hidden="1" outlineLevel="1">
      <c r="A476" s="35" t="s">
        <v>389</v>
      </c>
      <c r="C476" s="76" t="s">
        <v>393</v>
      </c>
      <c r="D476" s="28"/>
      <c r="E476" s="28"/>
      <c r="F476" s="17">
        <v>0</v>
      </c>
      <c r="G476" s="17">
        <v>0</v>
      </c>
      <c r="H476" s="35">
        <f t="shared" si="160"/>
        <v>0</v>
      </c>
      <c r="I476" s="95">
        <f t="shared" si="161"/>
        <v>0</v>
      </c>
      <c r="K476" s="17">
        <v>0</v>
      </c>
      <c r="L476" s="17">
        <v>0</v>
      </c>
      <c r="M476" s="35">
        <f t="shared" si="162"/>
        <v>0</v>
      </c>
      <c r="N476" s="95">
        <f t="shared" si="163"/>
        <v>0</v>
      </c>
      <c r="P476" s="17">
        <v>0</v>
      </c>
      <c r="Q476" s="17">
        <v>0</v>
      </c>
      <c r="R476" s="35">
        <f t="shared" si="164"/>
        <v>0</v>
      </c>
      <c r="S476" s="95">
        <f t="shared" si="165"/>
        <v>0</v>
      </c>
      <c r="U476" s="17">
        <v>0</v>
      </c>
      <c r="V476" s="17">
        <v>0</v>
      </c>
      <c r="W476" s="35">
        <f t="shared" si="166"/>
        <v>0</v>
      </c>
      <c r="X476" s="95">
        <f t="shared" si="167"/>
        <v>0</v>
      </c>
    </row>
    <row r="477" spans="1:24" s="14" customFormat="1" ht="12.75" hidden="1" outlineLevel="2">
      <c r="A477" s="14" t="s">
        <v>1329</v>
      </c>
      <c r="B477" s="14" t="s">
        <v>1330</v>
      </c>
      <c r="C477" s="54" t="s">
        <v>128</v>
      </c>
      <c r="D477" s="15"/>
      <c r="E477" s="15"/>
      <c r="F477" s="15">
        <v>4600</v>
      </c>
      <c r="G477" s="15">
        <v>4600</v>
      </c>
      <c r="H477" s="90">
        <f t="shared" si="160"/>
        <v>0</v>
      </c>
      <c r="I477" s="103">
        <f t="shared" si="161"/>
        <v>0</v>
      </c>
      <c r="J477" s="104"/>
      <c r="K477" s="15">
        <v>37800</v>
      </c>
      <c r="L477" s="15">
        <v>37800</v>
      </c>
      <c r="M477" s="90">
        <f t="shared" si="162"/>
        <v>0</v>
      </c>
      <c r="N477" s="103">
        <f t="shared" si="163"/>
        <v>0</v>
      </c>
      <c r="O477" s="104"/>
      <c r="P477" s="15">
        <v>13800</v>
      </c>
      <c r="Q477" s="15">
        <v>13800</v>
      </c>
      <c r="R477" s="90">
        <f t="shared" si="164"/>
        <v>0</v>
      </c>
      <c r="S477" s="103">
        <f t="shared" si="165"/>
        <v>0</v>
      </c>
      <c r="T477" s="104"/>
      <c r="U477" s="15">
        <v>56200</v>
      </c>
      <c r="V477" s="15">
        <v>56200</v>
      </c>
      <c r="W477" s="90">
        <f t="shared" si="166"/>
        <v>0</v>
      </c>
      <c r="X477" s="103">
        <f t="shared" si="167"/>
        <v>0</v>
      </c>
    </row>
    <row r="478" spans="1:24" s="14" customFormat="1" ht="12.75" hidden="1" outlineLevel="2">
      <c r="A478" s="14" t="s">
        <v>1331</v>
      </c>
      <c r="B478" s="14" t="s">
        <v>1332</v>
      </c>
      <c r="C478" s="54" t="s">
        <v>129</v>
      </c>
      <c r="D478" s="15"/>
      <c r="E478" s="15"/>
      <c r="F478" s="15">
        <v>-555.8100000000001</v>
      </c>
      <c r="G478" s="15">
        <v>-555.8100000000001</v>
      </c>
      <c r="H478" s="90">
        <f t="shared" si="160"/>
        <v>0</v>
      </c>
      <c r="I478" s="103">
        <f t="shared" si="161"/>
        <v>0</v>
      </c>
      <c r="J478" s="104"/>
      <c r="K478" s="15">
        <v>-4446.4800000000005</v>
      </c>
      <c r="L478" s="15">
        <v>-4446.4800000000005</v>
      </c>
      <c r="M478" s="90">
        <f t="shared" si="162"/>
        <v>0</v>
      </c>
      <c r="N478" s="103">
        <f t="shared" si="163"/>
        <v>0</v>
      </c>
      <c r="O478" s="104"/>
      <c r="P478" s="15">
        <v>-1667.43</v>
      </c>
      <c r="Q478" s="15">
        <v>-1667.43</v>
      </c>
      <c r="R478" s="90">
        <f t="shared" si="164"/>
        <v>0</v>
      </c>
      <c r="S478" s="103">
        <f t="shared" si="165"/>
        <v>0</v>
      </c>
      <c r="T478" s="104"/>
      <c r="U478" s="15">
        <v>-6669.720000000001</v>
      </c>
      <c r="V478" s="15">
        <v>-6669.720000000001</v>
      </c>
      <c r="W478" s="90">
        <f t="shared" si="166"/>
        <v>0</v>
      </c>
      <c r="X478" s="103">
        <f t="shared" si="167"/>
        <v>0</v>
      </c>
    </row>
    <row r="479" spans="1:24" ht="12.75" hidden="1" outlineLevel="1">
      <c r="A479" s="35" t="s">
        <v>390</v>
      </c>
      <c r="C479" s="76" t="s">
        <v>419</v>
      </c>
      <c r="D479" s="28"/>
      <c r="E479" s="28"/>
      <c r="F479" s="17">
        <v>4044.19</v>
      </c>
      <c r="G479" s="17">
        <v>4044.19</v>
      </c>
      <c r="H479" s="35">
        <f t="shared" si="160"/>
        <v>0</v>
      </c>
      <c r="I479" s="95">
        <f t="shared" si="161"/>
        <v>0</v>
      </c>
      <c r="K479" s="17">
        <v>33353.52</v>
      </c>
      <c r="L479" s="17">
        <v>33353.52</v>
      </c>
      <c r="M479" s="35">
        <f t="shared" si="162"/>
        <v>0</v>
      </c>
      <c r="N479" s="95">
        <f t="shared" si="163"/>
        <v>0</v>
      </c>
      <c r="P479" s="17">
        <v>12132.57</v>
      </c>
      <c r="Q479" s="17">
        <v>12132.57</v>
      </c>
      <c r="R479" s="35">
        <f t="shared" si="164"/>
        <v>0</v>
      </c>
      <c r="S479" s="95">
        <f t="shared" si="165"/>
        <v>0</v>
      </c>
      <c r="U479" s="17">
        <v>49530.28</v>
      </c>
      <c r="V479" s="17">
        <v>49530.28</v>
      </c>
      <c r="W479" s="35">
        <f t="shared" si="166"/>
        <v>0</v>
      </c>
      <c r="X479" s="95">
        <f t="shared" si="167"/>
        <v>0</v>
      </c>
    </row>
    <row r="480" spans="1:24" s="14" customFormat="1" ht="12.75" hidden="1" outlineLevel="2">
      <c r="A480" s="14" t="s">
        <v>1333</v>
      </c>
      <c r="B480" s="14" t="s">
        <v>1334</v>
      </c>
      <c r="C480" s="54" t="s">
        <v>130</v>
      </c>
      <c r="D480" s="15"/>
      <c r="E480" s="15"/>
      <c r="F480" s="15">
        <v>0</v>
      </c>
      <c r="G480" s="15">
        <v>0</v>
      </c>
      <c r="H480" s="90">
        <f aca="true" t="shared" si="168" ref="H480:H498">+F480-G480</f>
        <v>0</v>
      </c>
      <c r="I480" s="103">
        <f aca="true" t="shared" si="169" ref="I480:I498">IF(G480&lt;0,IF(H480=0,0,IF(OR(G480=0,F480=0),"N.M.",IF(ABS(H480/G480)&gt;=10,"N.M.",H480/(-G480)))),IF(H480=0,0,IF(OR(G480=0,F480=0),"N.M.",IF(ABS(H480/G480)&gt;=10,"N.M.",H480/G480))))</f>
        <v>0</v>
      </c>
      <c r="J480" s="104"/>
      <c r="K480" s="15">
        <v>0</v>
      </c>
      <c r="L480" s="15">
        <v>-105822.61</v>
      </c>
      <c r="M480" s="90">
        <f aca="true" t="shared" si="170" ref="M480:M498">+K480-L480</f>
        <v>105822.61</v>
      </c>
      <c r="N480" s="103" t="str">
        <f aca="true" t="shared" si="171" ref="N480:N498">IF(L480&lt;0,IF(M480=0,0,IF(OR(L480=0,K480=0),"N.M.",IF(ABS(M480/L480)&gt;=10,"N.M.",M480/(-L480)))),IF(M480=0,0,IF(OR(L480=0,K480=0),"N.M.",IF(ABS(M480/L480)&gt;=10,"N.M.",M480/L480))))</f>
        <v>N.M.</v>
      </c>
      <c r="O480" s="104"/>
      <c r="P480" s="15">
        <v>0</v>
      </c>
      <c r="Q480" s="15">
        <v>0</v>
      </c>
      <c r="R480" s="90">
        <f aca="true" t="shared" si="172" ref="R480:R498">+P480-Q480</f>
        <v>0</v>
      </c>
      <c r="S480" s="103">
        <f aca="true" t="shared" si="173" ref="S480:S498">IF(Q480&lt;0,IF(R480=0,0,IF(OR(Q480=0,P480=0),"N.M.",IF(ABS(R480/Q480)&gt;=10,"N.M.",R480/(-Q480)))),IF(R480=0,0,IF(OR(Q480=0,P480=0),"N.M.",IF(ABS(R480/Q480)&gt;=10,"N.M.",R480/Q480))))</f>
        <v>0</v>
      </c>
      <c r="T480" s="104"/>
      <c r="U480" s="15">
        <v>0</v>
      </c>
      <c r="V480" s="15">
        <v>-105822.61</v>
      </c>
      <c r="W480" s="90">
        <f aca="true" t="shared" si="174" ref="W480:W498">+U480-V480</f>
        <v>105822.61</v>
      </c>
      <c r="X480" s="103" t="str">
        <f aca="true" t="shared" si="175" ref="X480:X498">IF(V480&lt;0,IF(W480=0,0,IF(OR(V480=0,U480=0),"N.M.",IF(ABS(W480/V480)&gt;=10,"N.M.",W480/(-V480)))),IF(W480=0,0,IF(OR(V480=0,U480=0),"N.M.",IF(ABS(W480/V480)&gt;=10,"N.M.",W480/V480))))</f>
        <v>N.M.</v>
      </c>
    </row>
    <row r="481" spans="1:24" s="14" customFormat="1" ht="12.75" hidden="1" outlineLevel="2">
      <c r="A481" s="14" t="s">
        <v>1335</v>
      </c>
      <c r="B481" s="14" t="s">
        <v>1336</v>
      </c>
      <c r="C481" s="54" t="s">
        <v>131</v>
      </c>
      <c r="D481" s="15"/>
      <c r="E481" s="15"/>
      <c r="F481" s="15">
        <v>125</v>
      </c>
      <c r="G481" s="15">
        <v>692</v>
      </c>
      <c r="H481" s="90">
        <f t="shared" si="168"/>
        <v>-567</v>
      </c>
      <c r="I481" s="103">
        <f t="shared" si="169"/>
        <v>-0.819364161849711</v>
      </c>
      <c r="J481" s="104"/>
      <c r="K481" s="15">
        <v>31660.45</v>
      </c>
      <c r="L481" s="15">
        <v>33285.45</v>
      </c>
      <c r="M481" s="90">
        <f t="shared" si="170"/>
        <v>-1624.9999999999964</v>
      </c>
      <c r="N481" s="103">
        <f t="shared" si="171"/>
        <v>-0.048820130116912844</v>
      </c>
      <c r="O481" s="104"/>
      <c r="P481" s="15">
        <v>650</v>
      </c>
      <c r="Q481" s="15">
        <v>2242</v>
      </c>
      <c r="R481" s="90">
        <f t="shared" si="172"/>
        <v>-1592</v>
      </c>
      <c r="S481" s="103">
        <f t="shared" si="173"/>
        <v>-0.7100802854594113</v>
      </c>
      <c r="T481" s="104"/>
      <c r="U481" s="15">
        <v>60966.9</v>
      </c>
      <c r="V481" s="15">
        <v>62748.899999999994</v>
      </c>
      <c r="W481" s="90">
        <f t="shared" si="174"/>
        <v>-1781.9999999999927</v>
      </c>
      <c r="X481" s="103">
        <f t="shared" si="175"/>
        <v>-0.028398904203898283</v>
      </c>
    </row>
    <row r="482" spans="1:24" s="14" customFormat="1" ht="12.75" hidden="1" outlineLevel="2">
      <c r="A482" s="14" t="s">
        <v>1337</v>
      </c>
      <c r="B482" s="14" t="s">
        <v>1338</v>
      </c>
      <c r="C482" s="54" t="s">
        <v>132</v>
      </c>
      <c r="D482" s="15"/>
      <c r="E482" s="15"/>
      <c r="F482" s="15">
        <v>7860.87</v>
      </c>
      <c r="G482" s="15">
        <v>56895.270000000004</v>
      </c>
      <c r="H482" s="90">
        <f t="shared" si="168"/>
        <v>-49034.4</v>
      </c>
      <c r="I482" s="103">
        <f t="shared" si="169"/>
        <v>-0.8618361420905464</v>
      </c>
      <c r="J482" s="104"/>
      <c r="K482" s="15">
        <v>10446.69</v>
      </c>
      <c r="L482" s="15">
        <v>146013.81</v>
      </c>
      <c r="M482" s="90">
        <f t="shared" si="170"/>
        <v>-135567.12</v>
      </c>
      <c r="N482" s="103">
        <f t="shared" si="171"/>
        <v>-0.9284540962255556</v>
      </c>
      <c r="O482" s="104"/>
      <c r="P482" s="15">
        <v>10446.69</v>
      </c>
      <c r="Q482" s="15">
        <v>146013.81</v>
      </c>
      <c r="R482" s="90">
        <f t="shared" si="172"/>
        <v>-135567.12</v>
      </c>
      <c r="S482" s="103">
        <f t="shared" si="173"/>
        <v>-0.9284540962255556</v>
      </c>
      <c r="T482" s="104"/>
      <c r="U482" s="15">
        <v>20638.690000000002</v>
      </c>
      <c r="V482" s="15">
        <v>193601.66</v>
      </c>
      <c r="W482" s="90">
        <f t="shared" si="174"/>
        <v>-172962.97</v>
      </c>
      <c r="X482" s="103">
        <f t="shared" si="175"/>
        <v>-0.8933961103432687</v>
      </c>
    </row>
    <row r="483" spans="1:24" s="14" customFormat="1" ht="12.75" hidden="1" outlineLevel="2">
      <c r="A483" s="14" t="s">
        <v>1339</v>
      </c>
      <c r="B483" s="14" t="s">
        <v>1340</v>
      </c>
      <c r="C483" s="54" t="s">
        <v>133</v>
      </c>
      <c r="D483" s="15"/>
      <c r="E483" s="15"/>
      <c r="F483" s="15">
        <v>1567.4</v>
      </c>
      <c r="G483" s="15">
        <v>2017.28</v>
      </c>
      <c r="H483" s="90">
        <f t="shared" si="168"/>
        <v>-449.8799999999999</v>
      </c>
      <c r="I483" s="103">
        <f t="shared" si="169"/>
        <v>-0.22301316624365478</v>
      </c>
      <c r="J483" s="104"/>
      <c r="K483" s="15">
        <v>12607.4</v>
      </c>
      <c r="L483" s="15">
        <v>16801.66</v>
      </c>
      <c r="M483" s="90">
        <f t="shared" si="170"/>
        <v>-4194.26</v>
      </c>
      <c r="N483" s="103">
        <f t="shared" si="171"/>
        <v>-0.24963366714955548</v>
      </c>
      <c r="O483" s="104"/>
      <c r="P483" s="15">
        <v>4706.400000000001</v>
      </c>
      <c r="Q483" s="15">
        <v>6230.88</v>
      </c>
      <c r="R483" s="90">
        <f t="shared" si="172"/>
        <v>-1524.4799999999996</v>
      </c>
      <c r="S483" s="103">
        <f t="shared" si="173"/>
        <v>-0.24466528002465135</v>
      </c>
      <c r="T483" s="104"/>
      <c r="U483" s="15">
        <v>19547.010000000002</v>
      </c>
      <c r="V483" s="15">
        <v>25098.16</v>
      </c>
      <c r="W483" s="90">
        <f t="shared" si="174"/>
        <v>-5551.149999999998</v>
      </c>
      <c r="X483" s="103">
        <f t="shared" si="175"/>
        <v>-0.22117756839545202</v>
      </c>
    </row>
    <row r="484" spans="1:24" s="14" customFormat="1" ht="12.75" hidden="1" outlineLevel="2">
      <c r="A484" s="14" t="s">
        <v>1341</v>
      </c>
      <c r="B484" s="14" t="s">
        <v>1342</v>
      </c>
      <c r="C484" s="54" t="s">
        <v>134</v>
      </c>
      <c r="D484" s="15"/>
      <c r="E484" s="15"/>
      <c r="F484" s="15">
        <v>0</v>
      </c>
      <c r="G484" s="15">
        <v>0</v>
      </c>
      <c r="H484" s="90">
        <f t="shared" si="168"/>
        <v>0</v>
      </c>
      <c r="I484" s="103">
        <f t="shared" si="169"/>
        <v>0</v>
      </c>
      <c r="J484" s="104"/>
      <c r="K484" s="15">
        <v>96.77</v>
      </c>
      <c r="L484" s="15">
        <v>-17.080000000000002</v>
      </c>
      <c r="M484" s="90">
        <f t="shared" si="170"/>
        <v>113.85</v>
      </c>
      <c r="N484" s="103">
        <f t="shared" si="171"/>
        <v>6.665690866510538</v>
      </c>
      <c r="O484" s="104"/>
      <c r="P484" s="15">
        <v>96.74000000000001</v>
      </c>
      <c r="Q484" s="15">
        <v>-17.31</v>
      </c>
      <c r="R484" s="90">
        <f t="shared" si="172"/>
        <v>114.05000000000001</v>
      </c>
      <c r="S484" s="103">
        <f t="shared" si="173"/>
        <v>6.588677065280186</v>
      </c>
      <c r="T484" s="104"/>
      <c r="U484" s="15">
        <v>96.92999999999999</v>
      </c>
      <c r="V484" s="15">
        <v>-506</v>
      </c>
      <c r="W484" s="90">
        <f t="shared" si="174"/>
        <v>602.93</v>
      </c>
      <c r="X484" s="103">
        <f t="shared" si="175"/>
        <v>1.1915612648221343</v>
      </c>
    </row>
    <row r="485" spans="1:24" s="14" customFormat="1" ht="12.75" hidden="1" outlineLevel="2">
      <c r="A485" s="14" t="s">
        <v>1343</v>
      </c>
      <c r="B485" s="14" t="s">
        <v>1344</v>
      </c>
      <c r="C485" s="54" t="s">
        <v>135</v>
      </c>
      <c r="D485" s="15"/>
      <c r="E485" s="15"/>
      <c r="F485" s="15">
        <v>0</v>
      </c>
      <c r="G485" s="15">
        <v>243005</v>
      </c>
      <c r="H485" s="90">
        <f t="shared" si="168"/>
        <v>-243005</v>
      </c>
      <c r="I485" s="103" t="str">
        <f t="shared" si="169"/>
        <v>N.M.</v>
      </c>
      <c r="J485" s="104"/>
      <c r="K485" s="15">
        <v>0</v>
      </c>
      <c r="L485" s="15">
        <v>1146371</v>
      </c>
      <c r="M485" s="90">
        <f t="shared" si="170"/>
        <v>-1146371</v>
      </c>
      <c r="N485" s="103" t="str">
        <f t="shared" si="171"/>
        <v>N.M.</v>
      </c>
      <c r="O485" s="104"/>
      <c r="P485" s="15">
        <v>0</v>
      </c>
      <c r="Q485" s="15">
        <v>221921</v>
      </c>
      <c r="R485" s="90">
        <f t="shared" si="172"/>
        <v>-221921</v>
      </c>
      <c r="S485" s="103" t="str">
        <f t="shared" si="173"/>
        <v>N.M.</v>
      </c>
      <c r="T485" s="104"/>
      <c r="U485" s="15">
        <v>48760</v>
      </c>
      <c r="V485" s="15">
        <v>952855</v>
      </c>
      <c r="W485" s="90">
        <f t="shared" si="174"/>
        <v>-904095</v>
      </c>
      <c r="X485" s="103">
        <f t="shared" si="175"/>
        <v>-0.9488274711262469</v>
      </c>
    </row>
    <row r="486" spans="1:24" s="14" customFormat="1" ht="12.75" hidden="1" outlineLevel="2">
      <c r="A486" s="14" t="s">
        <v>1345</v>
      </c>
      <c r="B486" s="14" t="s">
        <v>1346</v>
      </c>
      <c r="C486" s="54" t="s">
        <v>136</v>
      </c>
      <c r="D486" s="15"/>
      <c r="E486" s="15"/>
      <c r="F486" s="15">
        <v>0</v>
      </c>
      <c r="G486" s="15">
        <v>-194843</v>
      </c>
      <c r="H486" s="90">
        <f t="shared" si="168"/>
        <v>194843</v>
      </c>
      <c r="I486" s="103" t="str">
        <f t="shared" si="169"/>
        <v>N.M.</v>
      </c>
      <c r="J486" s="104"/>
      <c r="K486" s="15">
        <v>0</v>
      </c>
      <c r="L486" s="15">
        <v>-765917</v>
      </c>
      <c r="M486" s="90">
        <f t="shared" si="170"/>
        <v>765917</v>
      </c>
      <c r="N486" s="103" t="str">
        <f t="shared" si="171"/>
        <v>N.M.</v>
      </c>
      <c r="O486" s="104"/>
      <c r="P486" s="15">
        <v>0</v>
      </c>
      <c r="Q486" s="15">
        <v>-98032</v>
      </c>
      <c r="R486" s="90">
        <f t="shared" si="172"/>
        <v>98032</v>
      </c>
      <c r="S486" s="103" t="str">
        <f t="shared" si="173"/>
        <v>N.M.</v>
      </c>
      <c r="T486" s="104"/>
      <c r="U486" s="15">
        <v>120937</v>
      </c>
      <c r="V486" s="15">
        <v>-389502</v>
      </c>
      <c r="W486" s="90">
        <f t="shared" si="174"/>
        <v>510439</v>
      </c>
      <c r="X486" s="103">
        <f t="shared" si="175"/>
        <v>1.3104913453589455</v>
      </c>
    </row>
    <row r="487" spans="1:24" s="14" customFormat="1" ht="12.75" hidden="1" outlineLevel="2">
      <c r="A487" s="14" t="s">
        <v>1347</v>
      </c>
      <c r="B487" s="14" t="s">
        <v>1348</v>
      </c>
      <c r="C487" s="54" t="s">
        <v>137</v>
      </c>
      <c r="D487" s="15"/>
      <c r="E487" s="15"/>
      <c r="F487" s="15">
        <v>0</v>
      </c>
      <c r="G487" s="15">
        <v>-46837.71</v>
      </c>
      <c r="H487" s="90">
        <f t="shared" si="168"/>
        <v>46837.71</v>
      </c>
      <c r="I487" s="103" t="str">
        <f t="shared" si="169"/>
        <v>N.M.</v>
      </c>
      <c r="J487" s="104"/>
      <c r="K487" s="15">
        <v>0</v>
      </c>
      <c r="L487" s="15">
        <v>-359281.67</v>
      </c>
      <c r="M487" s="90">
        <f t="shared" si="170"/>
        <v>359281.67</v>
      </c>
      <c r="N487" s="103" t="str">
        <f t="shared" si="171"/>
        <v>N.M.</v>
      </c>
      <c r="O487" s="104"/>
      <c r="P487" s="15">
        <v>0</v>
      </c>
      <c r="Q487" s="15">
        <v>-110929.87</v>
      </c>
      <c r="R487" s="90">
        <f t="shared" si="172"/>
        <v>110929.87</v>
      </c>
      <c r="S487" s="103" t="str">
        <f t="shared" si="173"/>
        <v>N.M.</v>
      </c>
      <c r="T487" s="104"/>
      <c r="U487" s="15">
        <v>-1019.1700000000001</v>
      </c>
      <c r="V487" s="15">
        <v>-364735.2</v>
      </c>
      <c r="W487" s="90">
        <f t="shared" si="174"/>
        <v>363716.03</v>
      </c>
      <c r="X487" s="103">
        <f t="shared" si="175"/>
        <v>0.9972057262364588</v>
      </c>
    </row>
    <row r="488" spans="1:24" s="14" customFormat="1" ht="12.75" hidden="1" outlineLevel="2">
      <c r="A488" s="14" t="s">
        <v>1349</v>
      </c>
      <c r="B488" s="14" t="s">
        <v>1350</v>
      </c>
      <c r="C488" s="54" t="s">
        <v>138</v>
      </c>
      <c r="D488" s="15"/>
      <c r="E488" s="15"/>
      <c r="F488" s="15">
        <v>0</v>
      </c>
      <c r="G488" s="15">
        <v>-1324.29</v>
      </c>
      <c r="H488" s="90">
        <f t="shared" si="168"/>
        <v>1324.29</v>
      </c>
      <c r="I488" s="103" t="str">
        <f t="shared" si="169"/>
        <v>N.M.</v>
      </c>
      <c r="J488" s="104"/>
      <c r="K488" s="15">
        <v>0</v>
      </c>
      <c r="L488" s="15">
        <v>-21172.33</v>
      </c>
      <c r="M488" s="90">
        <f t="shared" si="170"/>
        <v>21172.33</v>
      </c>
      <c r="N488" s="103" t="str">
        <f t="shared" si="171"/>
        <v>N.M.</v>
      </c>
      <c r="O488" s="104"/>
      <c r="P488" s="15">
        <v>0</v>
      </c>
      <c r="Q488" s="15">
        <v>-12959.130000000001</v>
      </c>
      <c r="R488" s="90">
        <f t="shared" si="172"/>
        <v>12959.130000000001</v>
      </c>
      <c r="S488" s="103" t="str">
        <f t="shared" si="173"/>
        <v>N.M.</v>
      </c>
      <c r="T488" s="104"/>
      <c r="U488" s="15">
        <v>-168677.83000000002</v>
      </c>
      <c r="V488" s="15">
        <v>-198617.8</v>
      </c>
      <c r="W488" s="90">
        <f t="shared" si="174"/>
        <v>29939.969999999972</v>
      </c>
      <c r="X488" s="103">
        <f t="shared" si="175"/>
        <v>0.15074162537295235</v>
      </c>
    </row>
    <row r="489" spans="1:24" s="14" customFormat="1" ht="12.75" hidden="1" outlineLevel="2">
      <c r="A489" s="14" t="s">
        <v>1351</v>
      </c>
      <c r="B489" s="14" t="s">
        <v>1352</v>
      </c>
      <c r="C489" s="54" t="s">
        <v>139</v>
      </c>
      <c r="D489" s="15"/>
      <c r="E489" s="15"/>
      <c r="F489" s="15">
        <v>41693.49</v>
      </c>
      <c r="G489" s="15">
        <v>395472.84</v>
      </c>
      <c r="H489" s="90">
        <f t="shared" si="168"/>
        <v>-353779.35000000003</v>
      </c>
      <c r="I489" s="103">
        <f t="shared" si="169"/>
        <v>-0.8945730634751049</v>
      </c>
      <c r="J489" s="104"/>
      <c r="K489" s="15">
        <v>377987.94</v>
      </c>
      <c r="L489" s="15">
        <v>3258660.21</v>
      </c>
      <c r="M489" s="90">
        <f t="shared" si="170"/>
        <v>-2880672.27</v>
      </c>
      <c r="N489" s="103">
        <f t="shared" si="171"/>
        <v>-0.8840051077310697</v>
      </c>
      <c r="O489" s="104"/>
      <c r="P489" s="15">
        <v>144719.42</v>
      </c>
      <c r="Q489" s="15">
        <v>1213917.02</v>
      </c>
      <c r="R489" s="90">
        <f t="shared" si="172"/>
        <v>-1069197.6</v>
      </c>
      <c r="S489" s="103">
        <f t="shared" si="173"/>
        <v>-0.880783103279992</v>
      </c>
      <c r="T489" s="104"/>
      <c r="U489" s="15">
        <v>1920362.67</v>
      </c>
      <c r="V489" s="15">
        <v>5130110.73</v>
      </c>
      <c r="W489" s="90">
        <f t="shared" si="174"/>
        <v>-3209748.0600000005</v>
      </c>
      <c r="X489" s="103">
        <f t="shared" si="175"/>
        <v>-0.6256683781170549</v>
      </c>
    </row>
    <row r="490" spans="1:24" s="14" customFormat="1" ht="12.75" hidden="1" outlineLevel="2">
      <c r="A490" s="14" t="s">
        <v>1353</v>
      </c>
      <c r="B490" s="14" t="s">
        <v>1354</v>
      </c>
      <c r="C490" s="54" t="s">
        <v>140</v>
      </c>
      <c r="D490" s="15"/>
      <c r="E490" s="15"/>
      <c r="F490" s="15">
        <v>-54393.54</v>
      </c>
      <c r="G490" s="15">
        <v>-366177.92</v>
      </c>
      <c r="H490" s="90">
        <f t="shared" si="168"/>
        <v>311784.38</v>
      </c>
      <c r="I490" s="103">
        <f t="shared" si="169"/>
        <v>0.8514559807429132</v>
      </c>
      <c r="J490" s="104"/>
      <c r="K490" s="15">
        <v>-440712.7</v>
      </c>
      <c r="L490" s="15">
        <v>-2988829.92</v>
      </c>
      <c r="M490" s="90">
        <f t="shared" si="170"/>
        <v>2548117.2199999997</v>
      </c>
      <c r="N490" s="103">
        <f t="shared" si="171"/>
        <v>0.8525467451155601</v>
      </c>
      <c r="O490" s="104"/>
      <c r="P490" s="15">
        <v>-166391.17</v>
      </c>
      <c r="Q490" s="15">
        <v>-1124415.92</v>
      </c>
      <c r="R490" s="90">
        <f t="shared" si="172"/>
        <v>958024.7499999999</v>
      </c>
      <c r="S490" s="103">
        <f t="shared" si="173"/>
        <v>0.8520199091453632</v>
      </c>
      <c r="T490" s="104"/>
      <c r="U490" s="15">
        <v>-1888295.55</v>
      </c>
      <c r="V490" s="15">
        <v>-4238594.14</v>
      </c>
      <c r="W490" s="90">
        <f t="shared" si="174"/>
        <v>2350298.59</v>
      </c>
      <c r="X490" s="103">
        <f t="shared" si="175"/>
        <v>0.5544995610266191</v>
      </c>
    </row>
    <row r="491" spans="1:24" s="14" customFormat="1" ht="12.75" hidden="1" outlineLevel="2">
      <c r="A491" s="14" t="s">
        <v>1355</v>
      </c>
      <c r="B491" s="14" t="s">
        <v>1356</v>
      </c>
      <c r="C491" s="54" t="s">
        <v>141</v>
      </c>
      <c r="D491" s="15"/>
      <c r="E491" s="15"/>
      <c r="F491" s="15">
        <v>7034.76</v>
      </c>
      <c r="G491" s="15">
        <v>-121283.76000000001</v>
      </c>
      <c r="H491" s="90">
        <f t="shared" si="168"/>
        <v>128318.52</v>
      </c>
      <c r="I491" s="103">
        <f t="shared" si="169"/>
        <v>1.0580024893687332</v>
      </c>
      <c r="J491" s="104"/>
      <c r="K491" s="15">
        <v>45821.55</v>
      </c>
      <c r="L491" s="15">
        <v>-654135.638</v>
      </c>
      <c r="M491" s="90">
        <f t="shared" si="170"/>
        <v>699957.1880000001</v>
      </c>
      <c r="N491" s="103">
        <f t="shared" si="171"/>
        <v>1.0700490041180115</v>
      </c>
      <c r="O491" s="104"/>
      <c r="P491" s="15">
        <v>-2559.4500000000003</v>
      </c>
      <c r="Q491" s="15">
        <v>-211951.94</v>
      </c>
      <c r="R491" s="90">
        <f t="shared" si="172"/>
        <v>209392.49</v>
      </c>
      <c r="S491" s="103">
        <f t="shared" si="173"/>
        <v>0.9879243851224008</v>
      </c>
      <c r="T491" s="104"/>
      <c r="U491" s="15">
        <v>-56612.59</v>
      </c>
      <c r="V491" s="15">
        <v>-641348.25</v>
      </c>
      <c r="W491" s="90">
        <f t="shared" si="174"/>
        <v>584735.66</v>
      </c>
      <c r="X491" s="103">
        <f t="shared" si="175"/>
        <v>0.9117287838549494</v>
      </c>
    </row>
    <row r="492" spans="1:24" s="14" customFormat="1" ht="12.75" hidden="1" outlineLevel="2">
      <c r="A492" s="14" t="s">
        <v>1357</v>
      </c>
      <c r="B492" s="14" t="s">
        <v>1358</v>
      </c>
      <c r="C492" s="54" t="s">
        <v>142</v>
      </c>
      <c r="D492" s="15"/>
      <c r="E492" s="15"/>
      <c r="F492" s="15">
        <v>0</v>
      </c>
      <c r="G492" s="15">
        <v>518.1</v>
      </c>
      <c r="H492" s="90">
        <f t="shared" si="168"/>
        <v>-518.1</v>
      </c>
      <c r="I492" s="103" t="str">
        <f t="shared" si="169"/>
        <v>N.M.</v>
      </c>
      <c r="J492" s="104"/>
      <c r="K492" s="15">
        <v>-1106.89</v>
      </c>
      <c r="L492" s="15">
        <v>-173.97</v>
      </c>
      <c r="M492" s="90">
        <f t="shared" si="170"/>
        <v>-932.9200000000001</v>
      </c>
      <c r="N492" s="103">
        <f t="shared" si="171"/>
        <v>-5.362533770190264</v>
      </c>
      <c r="O492" s="104"/>
      <c r="P492" s="15">
        <v>0</v>
      </c>
      <c r="Q492" s="15">
        <v>-365.45</v>
      </c>
      <c r="R492" s="90">
        <f t="shared" si="172"/>
        <v>365.45</v>
      </c>
      <c r="S492" s="103" t="str">
        <f t="shared" si="173"/>
        <v>N.M.</v>
      </c>
      <c r="T492" s="104"/>
      <c r="U492" s="15">
        <v>-844.1800000000001</v>
      </c>
      <c r="V492" s="15">
        <v>379.92999999999995</v>
      </c>
      <c r="W492" s="90">
        <f t="shared" si="174"/>
        <v>-1224.1100000000001</v>
      </c>
      <c r="X492" s="103">
        <f t="shared" si="175"/>
        <v>-3.2219356197194227</v>
      </c>
    </row>
    <row r="493" spans="1:24" s="14" customFormat="1" ht="12.75" hidden="1" outlineLevel="2">
      <c r="A493" s="14" t="s">
        <v>1359</v>
      </c>
      <c r="B493" s="14" t="s">
        <v>1360</v>
      </c>
      <c r="C493" s="54" t="s">
        <v>143</v>
      </c>
      <c r="D493" s="15"/>
      <c r="E493" s="15"/>
      <c r="F493" s="15">
        <v>136</v>
      </c>
      <c r="G493" s="15">
        <v>-523</v>
      </c>
      <c r="H493" s="90">
        <f t="shared" si="168"/>
        <v>659</v>
      </c>
      <c r="I493" s="103">
        <f t="shared" si="169"/>
        <v>1.260038240917782</v>
      </c>
      <c r="J493" s="104"/>
      <c r="K493" s="15">
        <v>482</v>
      </c>
      <c r="L493" s="15">
        <v>-43903.55</v>
      </c>
      <c r="M493" s="90">
        <f t="shared" si="170"/>
        <v>44385.55</v>
      </c>
      <c r="N493" s="103">
        <f t="shared" si="171"/>
        <v>1.0109786110690366</v>
      </c>
      <c r="O493" s="104"/>
      <c r="P493" s="15">
        <v>366</v>
      </c>
      <c r="Q493" s="15">
        <v>-1361</v>
      </c>
      <c r="R493" s="90">
        <f t="shared" si="172"/>
        <v>1727</v>
      </c>
      <c r="S493" s="103">
        <f t="shared" si="173"/>
        <v>1.2689199118295371</v>
      </c>
      <c r="T493" s="104"/>
      <c r="U493" s="15">
        <v>-687</v>
      </c>
      <c r="V493" s="15">
        <v>-43903.55</v>
      </c>
      <c r="W493" s="90">
        <f t="shared" si="174"/>
        <v>43216.55</v>
      </c>
      <c r="X493" s="103">
        <f t="shared" si="175"/>
        <v>0.9843520626464147</v>
      </c>
    </row>
    <row r="494" spans="1:24" s="14" customFormat="1" ht="12.75" hidden="1" outlineLevel="2">
      <c r="A494" s="14" t="s">
        <v>1361</v>
      </c>
      <c r="B494" s="14" t="s">
        <v>1362</v>
      </c>
      <c r="C494" s="54" t="s">
        <v>144</v>
      </c>
      <c r="D494" s="15"/>
      <c r="E494" s="15"/>
      <c r="F494" s="15">
        <v>7261</v>
      </c>
      <c r="G494" s="15">
        <v>104545</v>
      </c>
      <c r="H494" s="90">
        <f t="shared" si="168"/>
        <v>-97284</v>
      </c>
      <c r="I494" s="103">
        <f t="shared" si="169"/>
        <v>-0.930546654550672</v>
      </c>
      <c r="J494" s="104"/>
      <c r="K494" s="15">
        <v>53697</v>
      </c>
      <c r="L494" s="15">
        <v>456199</v>
      </c>
      <c r="M494" s="90">
        <f t="shared" si="170"/>
        <v>-402502</v>
      </c>
      <c r="N494" s="103">
        <f t="shared" si="171"/>
        <v>-0.8822947880201404</v>
      </c>
      <c r="O494" s="104"/>
      <c r="P494" s="15">
        <v>42955</v>
      </c>
      <c r="Q494" s="15">
        <v>145400</v>
      </c>
      <c r="R494" s="90">
        <f t="shared" si="172"/>
        <v>-102445</v>
      </c>
      <c r="S494" s="103">
        <f t="shared" si="173"/>
        <v>-0.7045735900962861</v>
      </c>
      <c r="T494" s="104"/>
      <c r="U494" s="15">
        <v>68274</v>
      </c>
      <c r="V494" s="15">
        <v>362392</v>
      </c>
      <c r="W494" s="90">
        <f t="shared" si="174"/>
        <v>-294118</v>
      </c>
      <c r="X494" s="103">
        <f t="shared" si="175"/>
        <v>-0.8116018013642685</v>
      </c>
    </row>
    <row r="495" spans="1:24" s="14" customFormat="1" ht="12.75" hidden="1" outlineLevel="2">
      <c r="A495" s="14" t="s">
        <v>1363</v>
      </c>
      <c r="B495" s="14" t="s">
        <v>1364</v>
      </c>
      <c r="C495" s="54" t="s">
        <v>145</v>
      </c>
      <c r="D495" s="15"/>
      <c r="E495" s="15"/>
      <c r="F495" s="15">
        <v>-6750.400000000001</v>
      </c>
      <c r="G495" s="15">
        <v>-5638.39</v>
      </c>
      <c r="H495" s="90">
        <f t="shared" si="168"/>
        <v>-1112.0100000000002</v>
      </c>
      <c r="I495" s="103">
        <f t="shared" si="169"/>
        <v>-0.19722119257447607</v>
      </c>
      <c r="J495" s="104"/>
      <c r="K495" s="15">
        <v>-37826.41</v>
      </c>
      <c r="L495" s="15">
        <v>-72352.25</v>
      </c>
      <c r="M495" s="90">
        <f t="shared" si="170"/>
        <v>34525.84</v>
      </c>
      <c r="N495" s="103">
        <f t="shared" si="171"/>
        <v>0.47719096503564157</v>
      </c>
      <c r="O495" s="104"/>
      <c r="P495" s="15">
        <v>-19247.05</v>
      </c>
      <c r="Q495" s="15">
        <v>-15636.86</v>
      </c>
      <c r="R495" s="90">
        <f t="shared" si="172"/>
        <v>-3610.1899999999987</v>
      </c>
      <c r="S495" s="103">
        <f t="shared" si="173"/>
        <v>-0.2308769151862969</v>
      </c>
      <c r="T495" s="104"/>
      <c r="U495" s="15">
        <v>-36587.04</v>
      </c>
      <c r="V495" s="15">
        <v>-78332.96</v>
      </c>
      <c r="W495" s="90">
        <f t="shared" si="174"/>
        <v>41745.920000000006</v>
      </c>
      <c r="X495" s="103">
        <f t="shared" si="175"/>
        <v>0.5329291782156579</v>
      </c>
    </row>
    <row r="496" spans="1:24" s="14" customFormat="1" ht="12.75" hidden="1" outlineLevel="2">
      <c r="A496" s="14" t="s">
        <v>1365</v>
      </c>
      <c r="B496" s="14" t="s">
        <v>1366</v>
      </c>
      <c r="C496" s="54" t="s">
        <v>146</v>
      </c>
      <c r="D496" s="15"/>
      <c r="E496" s="15"/>
      <c r="F496" s="15">
        <v>-50.56</v>
      </c>
      <c r="G496" s="15">
        <v>-172.5</v>
      </c>
      <c r="H496" s="90">
        <f t="shared" si="168"/>
        <v>121.94</v>
      </c>
      <c r="I496" s="103">
        <f t="shared" si="169"/>
        <v>0.7068985507246377</v>
      </c>
      <c r="J496" s="104"/>
      <c r="K496" s="15">
        <v>-7442.21</v>
      </c>
      <c r="L496" s="15">
        <v>-4677.38</v>
      </c>
      <c r="M496" s="90">
        <f t="shared" si="170"/>
        <v>-2764.83</v>
      </c>
      <c r="N496" s="103">
        <f t="shared" si="171"/>
        <v>-0.5911065596551915</v>
      </c>
      <c r="O496" s="104"/>
      <c r="P496" s="15">
        <v>-1826.5900000000001</v>
      </c>
      <c r="Q496" s="15">
        <v>-2256.28</v>
      </c>
      <c r="R496" s="90">
        <f t="shared" si="172"/>
        <v>429.69000000000005</v>
      </c>
      <c r="S496" s="103">
        <f t="shared" si="173"/>
        <v>0.1904417891396458</v>
      </c>
      <c r="T496" s="104"/>
      <c r="U496" s="15">
        <v>-11021.49</v>
      </c>
      <c r="V496" s="15">
        <v>-6570.18</v>
      </c>
      <c r="W496" s="90">
        <f t="shared" si="174"/>
        <v>-4451.3099999999995</v>
      </c>
      <c r="X496" s="103">
        <f t="shared" si="175"/>
        <v>-0.677501986246952</v>
      </c>
    </row>
    <row r="497" spans="1:24" s="14" customFormat="1" ht="12.75" hidden="1" outlineLevel="2">
      <c r="A497" s="14" t="s">
        <v>1367</v>
      </c>
      <c r="B497" s="14" t="s">
        <v>1368</v>
      </c>
      <c r="C497" s="54" t="s">
        <v>147</v>
      </c>
      <c r="D497" s="15"/>
      <c r="E497" s="15"/>
      <c r="F497" s="15">
        <v>0</v>
      </c>
      <c r="G497" s="15">
        <v>135.85</v>
      </c>
      <c r="H497" s="90">
        <f t="shared" si="168"/>
        <v>-135.85</v>
      </c>
      <c r="I497" s="103" t="str">
        <f t="shared" si="169"/>
        <v>N.M.</v>
      </c>
      <c r="J497" s="104"/>
      <c r="K497" s="15">
        <v>1077.03</v>
      </c>
      <c r="L497" s="15">
        <v>-3680.06</v>
      </c>
      <c r="M497" s="90">
        <f t="shared" si="170"/>
        <v>4757.09</v>
      </c>
      <c r="N497" s="103">
        <f t="shared" si="171"/>
        <v>1.2926664239170014</v>
      </c>
      <c r="O497" s="104"/>
      <c r="P497" s="15">
        <v>0</v>
      </c>
      <c r="Q497" s="15">
        <v>513.59</v>
      </c>
      <c r="R497" s="90">
        <f t="shared" si="172"/>
        <v>-513.59</v>
      </c>
      <c r="S497" s="103" t="str">
        <f t="shared" si="173"/>
        <v>N.M.</v>
      </c>
      <c r="T497" s="104"/>
      <c r="U497" s="15">
        <v>1136.86</v>
      </c>
      <c r="V497" s="15">
        <v>6990.720000000001</v>
      </c>
      <c r="W497" s="90">
        <f t="shared" si="174"/>
        <v>-5853.8600000000015</v>
      </c>
      <c r="X497" s="103">
        <f t="shared" si="175"/>
        <v>-0.837375835393207</v>
      </c>
    </row>
    <row r="498" spans="1:24" s="14" customFormat="1" ht="12.75" hidden="1" outlineLevel="2">
      <c r="A498" s="14" t="s">
        <v>1369</v>
      </c>
      <c r="B498" s="14" t="s">
        <v>1370</v>
      </c>
      <c r="C498" s="54" t="s">
        <v>148</v>
      </c>
      <c r="D498" s="15"/>
      <c r="E498" s="15"/>
      <c r="F498" s="15">
        <v>0</v>
      </c>
      <c r="G498" s="15">
        <v>0</v>
      </c>
      <c r="H498" s="90">
        <f t="shared" si="168"/>
        <v>0</v>
      </c>
      <c r="I498" s="103">
        <f t="shared" si="169"/>
        <v>0</v>
      </c>
      <c r="J498" s="104"/>
      <c r="K498" s="15">
        <v>0</v>
      </c>
      <c r="L498" s="15">
        <v>328.53000000000003</v>
      </c>
      <c r="M498" s="90">
        <f t="shared" si="170"/>
        <v>-328.53000000000003</v>
      </c>
      <c r="N498" s="103" t="str">
        <f t="shared" si="171"/>
        <v>N.M.</v>
      </c>
      <c r="O498" s="104"/>
      <c r="P498" s="15">
        <v>0</v>
      </c>
      <c r="Q498" s="15">
        <v>0</v>
      </c>
      <c r="R498" s="90">
        <f t="shared" si="172"/>
        <v>0</v>
      </c>
      <c r="S498" s="103">
        <f t="shared" si="173"/>
        <v>0</v>
      </c>
      <c r="T498" s="104"/>
      <c r="U498" s="15">
        <v>0</v>
      </c>
      <c r="V498" s="15">
        <v>328.53000000000003</v>
      </c>
      <c r="W498" s="90">
        <f t="shared" si="174"/>
        <v>-328.53000000000003</v>
      </c>
      <c r="X498" s="103" t="str">
        <f t="shared" si="175"/>
        <v>N.M.</v>
      </c>
    </row>
    <row r="499" spans="1:24" ht="12.75" hidden="1" outlineLevel="1">
      <c r="A499" s="35" t="s">
        <v>391</v>
      </c>
      <c r="C499" s="76" t="s">
        <v>420</v>
      </c>
      <c r="D499" s="28"/>
      <c r="E499" s="28"/>
      <c r="F499" s="17">
        <v>4484.019999999993</v>
      </c>
      <c r="G499" s="17">
        <v>66480.77000000003</v>
      </c>
      <c r="H499" s="35">
        <f>+F499-G499</f>
        <v>-61996.750000000044</v>
      </c>
      <c r="I499" s="95">
        <f>IF(G499&lt;0,IF(H499=0,0,IF(OR(G499=0,F499=0),"N.M.",IF(ABS(H499/G499)&gt;=10,"N.M.",H499/(-G499)))),IF(H499=0,0,IF(OR(G499=0,F499=0),"N.M.",IF(ABS(H499/G499)&gt;=10,"N.M.",H499/G499))))</f>
        <v>-0.9325516235747572</v>
      </c>
      <c r="K499" s="17">
        <v>46788.61999999999</v>
      </c>
      <c r="L499" s="17">
        <v>37696.20200000003</v>
      </c>
      <c r="M499" s="35">
        <f>+K499-L499</f>
        <v>9092.417999999961</v>
      </c>
      <c r="N499" s="95">
        <f>IF(L499&lt;0,IF(M499=0,0,IF(OR(L499=0,K499=0),"N.M.",IF(ABS(M499/L499)&gt;=10,"N.M.",M499/(-L499)))),IF(M499=0,0,IF(OR(L499=0,K499=0),"N.M.",IF(ABS(M499/L499)&gt;=10,"N.M.",M499/L499))))</f>
        <v>0.2412024956784759</v>
      </c>
      <c r="P499" s="17">
        <v>13915.98999999999</v>
      </c>
      <c r="Q499" s="17">
        <v>158312.53999999998</v>
      </c>
      <c r="R499" s="35">
        <f>+P499-Q499</f>
        <v>-144396.55</v>
      </c>
      <c r="S499" s="95">
        <f>IF(Q499&lt;0,IF(R499=0,0,IF(OR(Q499=0,P499=0),"N.M.",IF(ABS(R499/Q499)&gt;=10,"N.M.",R499/(-Q499)))),IF(R499=0,0,IF(OR(Q499=0,P499=0),"N.M.",IF(ABS(R499/Q499)&gt;=10,"N.M.",R499/Q499))))</f>
        <v>-0.9120979929953749</v>
      </c>
      <c r="U499" s="17">
        <v>96975.20999999983</v>
      </c>
      <c r="V499" s="17">
        <v>666572.9400000003</v>
      </c>
      <c r="W499" s="35">
        <f>+U499-V499</f>
        <v>-569597.7300000004</v>
      </c>
      <c r="X499" s="95">
        <f>IF(V499&lt;0,IF(W499=0,0,IF(OR(V499=0,U499=0),"N.M.",IF(ABS(W499/V499)&gt;=10,"N.M.",W499/(-V499)))),IF(W499=0,0,IF(OR(V499=0,U499=0),"N.M.",IF(ABS(W499/V499)&gt;=10,"N.M.",W499/V499))))</f>
        <v>-0.8545167315072829</v>
      </c>
    </row>
    <row r="500" spans="1:24" ht="12.75" hidden="1" outlineLevel="1">
      <c r="A500" s="9" t="s">
        <v>395</v>
      </c>
      <c r="C500" s="66" t="s">
        <v>371</v>
      </c>
      <c r="D500" s="28"/>
      <c r="E500" s="28"/>
      <c r="F500" s="17">
        <v>8528.210000000001</v>
      </c>
      <c r="G500" s="17">
        <v>70524.96</v>
      </c>
      <c r="H500" s="35">
        <f>+F500-G500</f>
        <v>-61996.75000000001</v>
      </c>
      <c r="I500" s="95">
        <f>IF(G500&lt;0,IF(H500=0,0,IF(OR(G500=0,F500=0),"N.M.",IF(ABS(H500/G500)&gt;=10,"N.M.",H500/(-G500)))),IF(H500=0,0,IF(OR(G500=0,F500=0),"N.M.",IF(ABS(H500/G500)&gt;=10,"N.M.",H500/G500))))</f>
        <v>-0.8790752947608903</v>
      </c>
      <c r="K500" s="17">
        <v>80142.14000000001</v>
      </c>
      <c r="L500" s="17">
        <v>71049.72200000001</v>
      </c>
      <c r="M500" s="35">
        <f>+K500-L500</f>
        <v>9092.418000000005</v>
      </c>
      <c r="N500" s="95">
        <f>IF(L500&lt;0,IF(M500=0,0,IF(OR(L500=0,K500=0),"N.M.",IF(ABS(M500/L500)&gt;=10,"N.M.",M500/(-L500)))),IF(M500=0,0,IF(OR(L500=0,K500=0),"N.M.",IF(ABS(M500/L500)&gt;=10,"N.M.",M500/L500))))</f>
        <v>0.1279726048752169</v>
      </c>
      <c r="P500" s="17">
        <v>26048.559999999998</v>
      </c>
      <c r="Q500" s="17">
        <v>170445.11000000002</v>
      </c>
      <c r="R500" s="35">
        <f>+P500-Q500</f>
        <v>-144396.55000000002</v>
      </c>
      <c r="S500" s="95">
        <f>IF(Q500&lt;0,IF(R500=0,0,IF(OR(Q500=0,P500=0),"N.M.",IF(ABS(R500/Q500)&gt;=10,"N.M.",R500/(-Q500)))),IF(R500=0,0,IF(OR(Q500=0,P500=0),"N.M.",IF(ABS(R500/Q500)&gt;=10,"N.M.",R500/Q500))))</f>
        <v>-0.8471733216634962</v>
      </c>
      <c r="U500" s="17">
        <v>146505.49000000002</v>
      </c>
      <c r="V500" s="17">
        <v>716103.2200000001</v>
      </c>
      <c r="W500" s="35">
        <f>+U500-V500</f>
        <v>-569597.7300000001</v>
      </c>
      <c r="X500" s="95">
        <f>IF(V500&lt;0,IF(W500=0,0,IF(OR(V500=0,U500=0),"N.M.",IF(ABS(W500/V500)&gt;=10,"N.M.",W500/(-V500)))),IF(W500=0,0,IF(OR(V500=0,U500=0),"N.M.",IF(ABS(W500/V500)&gt;=10,"N.M.",W500/V500))))</f>
        <v>-0.7954128875443404</v>
      </c>
    </row>
    <row r="501" spans="1:24" s="13" customFormat="1" ht="12.75" collapsed="1">
      <c r="A501" s="13" t="s">
        <v>394</v>
      </c>
      <c r="C501" s="52" t="s">
        <v>296</v>
      </c>
      <c r="D501" s="29"/>
      <c r="E501" s="29"/>
      <c r="F501" s="29">
        <v>1430689.52</v>
      </c>
      <c r="G501" s="29">
        <v>301023.04</v>
      </c>
      <c r="H501" s="29">
        <f>+F501-G501</f>
        <v>1129666.48</v>
      </c>
      <c r="I501" s="98">
        <f>IF(G501&lt;0,IF(H501=0,0,IF(OR(G501=0,F501=0),"N.M.",IF(ABS(H501/G501)&gt;=10,"N.M.",H501/(-G501)))),IF(H501=0,0,IF(OR(G501=0,F501=0),"N.M.",IF(ABS(H501/G501)&gt;=10,"N.M.",H501/G501))))</f>
        <v>3.7527575297890823</v>
      </c>
      <c r="J501" s="115"/>
      <c r="K501" s="29">
        <v>2353576.5100000002</v>
      </c>
      <c r="L501" s="29">
        <v>885247.2420000001</v>
      </c>
      <c r="M501" s="29">
        <f>+K501-L501</f>
        <v>1468329.2680000002</v>
      </c>
      <c r="N501" s="98">
        <f>IF(L501&lt;0,IF(M501=0,0,IF(OR(L501=0,K501=0),"N.M.",IF(ABS(M501/L501)&gt;=10,"N.M.",M501/(-L501)))),IF(M501=0,0,IF(OR(L501=0,K501=0),"N.M.",IF(ABS(M501/L501)&gt;=10,"N.M.",M501/L501))))</f>
        <v>1.658665735780965</v>
      </c>
      <c r="O501" s="115"/>
      <c r="P501" s="29">
        <v>1707015.2400000002</v>
      </c>
      <c r="Q501" s="29">
        <v>514195.35</v>
      </c>
      <c r="R501" s="29">
        <f>+P501-Q501</f>
        <v>1192819.8900000001</v>
      </c>
      <c r="S501" s="98">
        <f>IF(Q501&lt;0,IF(R501=0,0,IF(OR(Q501=0,P501=0),"N.M.",IF(ABS(R501/Q501)&gt;=10,"N.M.",R501/(-Q501)))),IF(R501=0,0,IF(OR(Q501=0,P501=0),"N.M.",IF(ABS(R501/Q501)&gt;=10,"N.M.",R501/Q501))))</f>
        <v>2.3197796129428245</v>
      </c>
      <c r="T501" s="115"/>
      <c r="U501" s="29">
        <v>2613153.97</v>
      </c>
      <c r="V501" s="29">
        <v>1934542.65</v>
      </c>
      <c r="W501" s="29">
        <f>+U501-V501</f>
        <v>678611.3200000003</v>
      </c>
      <c r="X501" s="98">
        <f>IF(V501&lt;0,IF(W501=0,0,IF(OR(V501=0,U501=0),"N.M.",IF(ABS(W501/V501)&gt;=10,"N.M.",W501/(-V501)))),IF(W501=0,0,IF(OR(V501=0,U501=0),"N.M.",IF(ABS(W501/V501)&gt;=10,"N.M.",W501/V501))))</f>
        <v>0.3507864352331546</v>
      </c>
    </row>
    <row r="502" spans="3:24" s="13" customFormat="1" ht="0.75" customHeight="1" hidden="1" outlineLevel="1">
      <c r="C502" s="52"/>
      <c r="D502" s="29"/>
      <c r="E502" s="29"/>
      <c r="F502" s="29"/>
      <c r="G502" s="29"/>
      <c r="H502" s="29"/>
      <c r="I502" s="98"/>
      <c r="J502" s="115"/>
      <c r="K502" s="29"/>
      <c r="L502" s="29"/>
      <c r="M502" s="29"/>
      <c r="N502" s="98"/>
      <c r="O502" s="115"/>
      <c r="P502" s="29"/>
      <c r="Q502" s="29"/>
      <c r="R502" s="29"/>
      <c r="S502" s="98"/>
      <c r="T502" s="115"/>
      <c r="U502" s="29"/>
      <c r="V502" s="29"/>
      <c r="W502" s="29"/>
      <c r="X502" s="98"/>
    </row>
    <row r="503" spans="1:24" s="14" customFormat="1" ht="12.75" hidden="1" outlineLevel="2">
      <c r="A503" s="14" t="s">
        <v>1371</v>
      </c>
      <c r="B503" s="14" t="s">
        <v>1372</v>
      </c>
      <c r="C503" s="54" t="s">
        <v>100</v>
      </c>
      <c r="D503" s="15"/>
      <c r="E503" s="15"/>
      <c r="F503" s="15">
        <v>0</v>
      </c>
      <c r="G503" s="15">
        <v>0</v>
      </c>
      <c r="H503" s="90">
        <f aca="true" t="shared" si="176" ref="H503:H509">+F503-G503</f>
        <v>0</v>
      </c>
      <c r="I503" s="103">
        <f aca="true" t="shared" si="177" ref="I503:I509">IF(G503&lt;0,IF(H503=0,0,IF(OR(G503=0,F503=0),"N.M.",IF(ABS(H503/G503)&gt;=10,"N.M.",H503/(-G503)))),IF(H503=0,0,IF(OR(G503=0,F503=0),"N.M.",IF(ABS(H503/G503)&gt;=10,"N.M.",H503/G503))))</f>
        <v>0</v>
      </c>
      <c r="J503" s="104"/>
      <c r="K503" s="15">
        <v>0</v>
      </c>
      <c r="L503" s="15">
        <v>0</v>
      </c>
      <c r="M503" s="90">
        <f aca="true" t="shared" si="178" ref="M503:M509">+K503-L503</f>
        <v>0</v>
      </c>
      <c r="N503" s="103">
        <f aca="true" t="shared" si="179" ref="N503:N509">IF(L503&lt;0,IF(M503=0,0,IF(OR(L503=0,K503=0),"N.M.",IF(ABS(M503/L503)&gt;=10,"N.M.",M503/(-L503)))),IF(M503=0,0,IF(OR(L503=0,K503=0),"N.M.",IF(ABS(M503/L503)&gt;=10,"N.M.",M503/L503))))</f>
        <v>0</v>
      </c>
      <c r="O503" s="104"/>
      <c r="P503" s="15">
        <v>0</v>
      </c>
      <c r="Q503" s="15">
        <v>0</v>
      </c>
      <c r="R503" s="90">
        <f aca="true" t="shared" si="180" ref="R503:R509">+P503-Q503</f>
        <v>0</v>
      </c>
      <c r="S503" s="103">
        <f aca="true" t="shared" si="181" ref="S503:S509">IF(Q503&lt;0,IF(R503=0,0,IF(OR(Q503=0,P503=0),"N.M.",IF(ABS(R503/Q503)&gt;=10,"N.M.",R503/(-Q503)))),IF(R503=0,0,IF(OR(Q503=0,P503=0),"N.M.",IF(ABS(R503/Q503)&gt;=10,"N.M.",R503/Q503))))</f>
        <v>0</v>
      </c>
      <c r="T503" s="104"/>
      <c r="U503" s="15">
        <v>0</v>
      </c>
      <c r="V503" s="15">
        <v>-18336</v>
      </c>
      <c r="W503" s="90">
        <f aca="true" t="shared" si="182" ref="W503:W509">+U503-V503</f>
        <v>18336</v>
      </c>
      <c r="X503" s="103" t="str">
        <f aca="true" t="shared" si="183" ref="X503:X509">IF(V503&lt;0,IF(W503=0,0,IF(OR(V503=0,U503=0),"N.M.",IF(ABS(W503/V503)&gt;=10,"N.M.",W503/(-V503)))),IF(W503=0,0,IF(OR(V503=0,U503=0),"N.M.",IF(ABS(W503/V503)&gt;=10,"N.M.",W503/V503))))</f>
        <v>N.M.</v>
      </c>
    </row>
    <row r="504" spans="1:24" s="14" customFormat="1" ht="12.75" hidden="1" outlineLevel="2">
      <c r="A504" s="14" t="s">
        <v>1373</v>
      </c>
      <c r="B504" s="14" t="s">
        <v>1374</v>
      </c>
      <c r="C504" s="54" t="s">
        <v>100</v>
      </c>
      <c r="D504" s="15"/>
      <c r="E504" s="15"/>
      <c r="F504" s="15">
        <v>0</v>
      </c>
      <c r="G504" s="15">
        <v>-4716</v>
      </c>
      <c r="H504" s="90">
        <f t="shared" si="176"/>
        <v>4716</v>
      </c>
      <c r="I504" s="103" t="str">
        <f t="shared" si="177"/>
        <v>N.M.</v>
      </c>
      <c r="J504" s="104"/>
      <c r="K504" s="15">
        <v>0</v>
      </c>
      <c r="L504" s="15">
        <v>-37728</v>
      </c>
      <c r="M504" s="90">
        <f t="shared" si="178"/>
        <v>37728</v>
      </c>
      <c r="N504" s="103" t="str">
        <f t="shared" si="179"/>
        <v>N.M.</v>
      </c>
      <c r="O504" s="104"/>
      <c r="P504" s="15">
        <v>0</v>
      </c>
      <c r="Q504" s="15">
        <v>-14148</v>
      </c>
      <c r="R504" s="90">
        <f t="shared" si="180"/>
        <v>14148</v>
      </c>
      <c r="S504" s="103" t="str">
        <f t="shared" si="181"/>
        <v>N.M.</v>
      </c>
      <c r="T504" s="104"/>
      <c r="U504" s="15">
        <v>-20970.14</v>
      </c>
      <c r="V504" s="15">
        <v>-37728</v>
      </c>
      <c r="W504" s="90">
        <f t="shared" si="182"/>
        <v>16757.86</v>
      </c>
      <c r="X504" s="103">
        <f t="shared" si="183"/>
        <v>0.4441756785411366</v>
      </c>
    </row>
    <row r="505" spans="1:24" s="14" customFormat="1" ht="12.75" hidden="1" outlineLevel="2">
      <c r="A505" s="14" t="s">
        <v>1375</v>
      </c>
      <c r="B505" s="14" t="s">
        <v>1376</v>
      </c>
      <c r="C505" s="54" t="s">
        <v>101</v>
      </c>
      <c r="D505" s="15"/>
      <c r="E505" s="15"/>
      <c r="F505" s="15">
        <v>-4717</v>
      </c>
      <c r="G505" s="15">
        <v>0</v>
      </c>
      <c r="H505" s="90">
        <f t="shared" si="176"/>
        <v>-4717</v>
      </c>
      <c r="I505" s="103" t="str">
        <f t="shared" si="177"/>
        <v>N.M.</v>
      </c>
      <c r="J505" s="104"/>
      <c r="K505" s="15">
        <v>-37736</v>
      </c>
      <c r="L505" s="15">
        <v>0</v>
      </c>
      <c r="M505" s="90">
        <f t="shared" si="178"/>
        <v>-37736</v>
      </c>
      <c r="N505" s="103" t="str">
        <f t="shared" si="179"/>
        <v>N.M.</v>
      </c>
      <c r="O505" s="104"/>
      <c r="P505" s="15">
        <v>10623.07</v>
      </c>
      <c r="Q505" s="15">
        <v>0</v>
      </c>
      <c r="R505" s="90">
        <f t="shared" si="180"/>
        <v>10623.07</v>
      </c>
      <c r="S505" s="103" t="str">
        <f t="shared" si="181"/>
        <v>N.M.</v>
      </c>
      <c r="T505" s="104"/>
      <c r="U505" s="15">
        <v>-37736</v>
      </c>
      <c r="V505" s="15">
        <v>0</v>
      </c>
      <c r="W505" s="90">
        <f t="shared" si="182"/>
        <v>-37736</v>
      </c>
      <c r="X505" s="103" t="str">
        <f t="shared" si="183"/>
        <v>N.M.</v>
      </c>
    </row>
    <row r="506" spans="1:24" s="14" customFormat="1" ht="12.75" hidden="1" outlineLevel="2">
      <c r="A506" s="14" t="s">
        <v>1377</v>
      </c>
      <c r="B506" s="14" t="s">
        <v>1378</v>
      </c>
      <c r="C506" s="54" t="s">
        <v>149</v>
      </c>
      <c r="D506" s="15"/>
      <c r="E506" s="15"/>
      <c r="F506" s="15">
        <v>0</v>
      </c>
      <c r="G506" s="15">
        <v>0</v>
      </c>
      <c r="H506" s="90">
        <f t="shared" si="176"/>
        <v>0</v>
      </c>
      <c r="I506" s="103">
        <f t="shared" si="177"/>
        <v>0</v>
      </c>
      <c r="J506" s="104"/>
      <c r="K506" s="15">
        <v>0</v>
      </c>
      <c r="L506" s="15">
        <v>0</v>
      </c>
      <c r="M506" s="90">
        <f t="shared" si="178"/>
        <v>0</v>
      </c>
      <c r="N506" s="103">
        <f t="shared" si="179"/>
        <v>0</v>
      </c>
      <c r="O506" s="104"/>
      <c r="P506" s="15">
        <v>0</v>
      </c>
      <c r="Q506" s="15">
        <v>0</v>
      </c>
      <c r="R506" s="90">
        <f t="shared" si="180"/>
        <v>0</v>
      </c>
      <c r="S506" s="103">
        <f t="shared" si="181"/>
        <v>0</v>
      </c>
      <c r="T506" s="104"/>
      <c r="U506" s="15">
        <v>-155</v>
      </c>
      <c r="V506" s="15">
        <v>0</v>
      </c>
      <c r="W506" s="90">
        <f t="shared" si="182"/>
        <v>-155</v>
      </c>
      <c r="X506" s="103" t="str">
        <f t="shared" si="183"/>
        <v>N.M.</v>
      </c>
    </row>
    <row r="507" spans="1:24" s="13" customFormat="1" ht="12.75" hidden="1" outlineLevel="1">
      <c r="A507" s="1" t="s">
        <v>435</v>
      </c>
      <c r="C507" s="79" t="s">
        <v>401</v>
      </c>
      <c r="D507" s="29"/>
      <c r="E507" s="29"/>
      <c r="F507" s="17">
        <v>-4717</v>
      </c>
      <c r="G507" s="17">
        <v>-4716</v>
      </c>
      <c r="H507" s="35">
        <f t="shared" si="176"/>
        <v>-1</v>
      </c>
      <c r="I507" s="95">
        <f t="shared" si="177"/>
        <v>-0.00021204410517387616</v>
      </c>
      <c r="J507" s="115"/>
      <c r="K507" s="17">
        <v>-37736</v>
      </c>
      <c r="L507" s="17">
        <v>-37728</v>
      </c>
      <c r="M507" s="35">
        <f t="shared" si="178"/>
        <v>-8</v>
      </c>
      <c r="N507" s="95">
        <f t="shared" si="179"/>
        <v>-0.00021204410517387616</v>
      </c>
      <c r="O507" s="115"/>
      <c r="P507" s="17">
        <v>10623.07</v>
      </c>
      <c r="Q507" s="17">
        <v>-14148</v>
      </c>
      <c r="R507" s="35">
        <f t="shared" si="180"/>
        <v>24771.07</v>
      </c>
      <c r="S507" s="95">
        <f t="shared" si="181"/>
        <v>1.7508531241164829</v>
      </c>
      <c r="T507" s="115"/>
      <c r="U507" s="17">
        <v>-58861.14</v>
      </c>
      <c r="V507" s="17">
        <v>-56064</v>
      </c>
      <c r="W507" s="35">
        <f t="shared" si="182"/>
        <v>-2797.1399999999994</v>
      </c>
      <c r="X507" s="95">
        <f t="shared" si="183"/>
        <v>-0.049891909246575335</v>
      </c>
    </row>
    <row r="508" spans="1:24" s="13" customFormat="1" ht="12.75" hidden="1" outlineLevel="1">
      <c r="A508" s="1" t="s">
        <v>436</v>
      </c>
      <c r="C508" s="79" t="s">
        <v>416</v>
      </c>
      <c r="D508" s="29"/>
      <c r="E508" s="29"/>
      <c r="F508" s="17">
        <v>0</v>
      </c>
      <c r="G508" s="17">
        <v>0</v>
      </c>
      <c r="H508" s="35">
        <f t="shared" si="176"/>
        <v>0</v>
      </c>
      <c r="I508" s="95">
        <f t="shared" si="177"/>
        <v>0</v>
      </c>
      <c r="J508" s="115"/>
      <c r="K508" s="17">
        <v>0</v>
      </c>
      <c r="L508" s="17">
        <v>0</v>
      </c>
      <c r="M508" s="35">
        <f t="shared" si="178"/>
        <v>0</v>
      </c>
      <c r="N508" s="95">
        <f t="shared" si="179"/>
        <v>0</v>
      </c>
      <c r="O508" s="115"/>
      <c r="P508" s="17">
        <v>0</v>
      </c>
      <c r="Q508" s="17">
        <v>0</v>
      </c>
      <c r="R508" s="35">
        <f t="shared" si="180"/>
        <v>0</v>
      </c>
      <c r="S508" s="95">
        <f t="shared" si="181"/>
        <v>0</v>
      </c>
      <c r="T508" s="115"/>
      <c r="U508" s="17">
        <v>0</v>
      </c>
      <c r="V508" s="17">
        <v>0</v>
      </c>
      <c r="W508" s="35">
        <f t="shared" si="182"/>
        <v>0</v>
      </c>
      <c r="X508" s="95">
        <f t="shared" si="183"/>
        <v>0</v>
      </c>
    </row>
    <row r="509" spans="1:24" s="13" customFormat="1" ht="12.75" hidden="1" outlineLevel="1">
      <c r="A509" s="1" t="s">
        <v>437</v>
      </c>
      <c r="C509" s="79" t="s">
        <v>396</v>
      </c>
      <c r="D509" s="29"/>
      <c r="E509" s="29"/>
      <c r="F509" s="17">
        <v>0</v>
      </c>
      <c r="G509" s="17">
        <v>0</v>
      </c>
      <c r="H509" s="35">
        <f t="shared" si="176"/>
        <v>0</v>
      </c>
      <c r="I509" s="95">
        <f t="shared" si="177"/>
        <v>0</v>
      </c>
      <c r="J509" s="115"/>
      <c r="K509" s="17">
        <v>0</v>
      </c>
      <c r="L509" s="17">
        <v>0</v>
      </c>
      <c r="M509" s="35">
        <f t="shared" si="178"/>
        <v>0</v>
      </c>
      <c r="N509" s="95">
        <f t="shared" si="179"/>
        <v>0</v>
      </c>
      <c r="O509" s="115"/>
      <c r="P509" s="17">
        <v>0</v>
      </c>
      <c r="Q509" s="17">
        <v>0</v>
      </c>
      <c r="R509" s="35">
        <f t="shared" si="180"/>
        <v>0</v>
      </c>
      <c r="S509" s="95">
        <f t="shared" si="181"/>
        <v>0</v>
      </c>
      <c r="T509" s="115"/>
      <c r="U509" s="17">
        <v>0</v>
      </c>
      <c r="V509" s="17">
        <v>0</v>
      </c>
      <c r="W509" s="35">
        <f t="shared" si="182"/>
        <v>0</v>
      </c>
      <c r="X509" s="95">
        <f t="shared" si="183"/>
        <v>0</v>
      </c>
    </row>
    <row r="510" spans="1:24" s="14" customFormat="1" ht="12.75" hidden="1" outlineLevel="2">
      <c r="A510" s="14" t="s">
        <v>1379</v>
      </c>
      <c r="B510" s="14" t="s">
        <v>1380</v>
      </c>
      <c r="C510" s="54" t="s">
        <v>150</v>
      </c>
      <c r="D510" s="15"/>
      <c r="E510" s="15"/>
      <c r="F510" s="15">
        <v>0</v>
      </c>
      <c r="G510" s="15">
        <v>0</v>
      </c>
      <c r="H510" s="90">
        <f aca="true" t="shared" si="184" ref="H510:H520">+F510-G510</f>
        <v>0</v>
      </c>
      <c r="I510" s="103">
        <f aca="true" t="shared" si="185" ref="I510:I520">IF(G510&lt;0,IF(H510=0,0,IF(OR(G510=0,F510=0),"N.M.",IF(ABS(H510/G510)&gt;=10,"N.M.",H510/(-G510)))),IF(H510=0,0,IF(OR(G510=0,F510=0),"N.M.",IF(ABS(H510/G510)&gt;=10,"N.M.",H510/G510))))</f>
        <v>0</v>
      </c>
      <c r="J510" s="104"/>
      <c r="K510" s="15">
        <v>-0.38</v>
      </c>
      <c r="L510" s="15">
        <v>0</v>
      </c>
      <c r="M510" s="90">
        <f aca="true" t="shared" si="186" ref="M510:M520">+K510-L510</f>
        <v>-0.38</v>
      </c>
      <c r="N510" s="103" t="str">
        <f aca="true" t="shared" si="187" ref="N510:N520">IF(L510&lt;0,IF(M510=0,0,IF(OR(L510=0,K510=0),"N.M.",IF(ABS(M510/L510)&gt;=10,"N.M.",M510/(-L510)))),IF(M510=0,0,IF(OR(L510=0,K510=0),"N.M.",IF(ABS(M510/L510)&gt;=10,"N.M.",M510/L510))))</f>
        <v>N.M.</v>
      </c>
      <c r="O510" s="104"/>
      <c r="P510" s="15">
        <v>3.38</v>
      </c>
      <c r="Q510" s="15">
        <v>0</v>
      </c>
      <c r="R510" s="90">
        <f aca="true" t="shared" si="188" ref="R510:R520">+P510-Q510</f>
        <v>3.38</v>
      </c>
      <c r="S510" s="103" t="str">
        <f aca="true" t="shared" si="189" ref="S510:S520">IF(Q510&lt;0,IF(R510=0,0,IF(OR(Q510=0,P510=0),"N.M.",IF(ABS(R510/Q510)&gt;=10,"N.M.",R510/(-Q510)))),IF(R510=0,0,IF(OR(Q510=0,P510=0),"N.M.",IF(ABS(R510/Q510)&gt;=10,"N.M.",R510/Q510))))</f>
        <v>N.M.</v>
      </c>
      <c r="T510" s="104"/>
      <c r="U510" s="15">
        <v>-0.38</v>
      </c>
      <c r="V510" s="15">
        <v>0</v>
      </c>
      <c r="W510" s="90">
        <f aca="true" t="shared" si="190" ref="W510:W520">+U510-V510</f>
        <v>-0.38</v>
      </c>
      <c r="X510" s="103" t="str">
        <f aca="true" t="shared" si="191" ref="X510:X520">IF(V510&lt;0,IF(W510=0,0,IF(OR(V510=0,U510=0),"N.M.",IF(ABS(W510/V510)&gt;=10,"N.M.",W510/(-V510)))),IF(W510=0,0,IF(OR(V510=0,U510=0),"N.M.",IF(ABS(W510/V510)&gt;=10,"N.M.",W510/V510))))</f>
        <v>N.M.</v>
      </c>
    </row>
    <row r="511" spans="1:24" s="14" customFormat="1" ht="12.75" hidden="1" outlineLevel="2">
      <c r="A511" s="14" t="s">
        <v>1381</v>
      </c>
      <c r="B511" s="14" t="s">
        <v>1382</v>
      </c>
      <c r="C511" s="54" t="s">
        <v>151</v>
      </c>
      <c r="D511" s="15"/>
      <c r="E511" s="15"/>
      <c r="F511" s="15">
        <v>-21016.97</v>
      </c>
      <c r="G511" s="15">
        <v>-31424.34</v>
      </c>
      <c r="H511" s="90">
        <f t="shared" si="184"/>
        <v>10407.369999999999</v>
      </c>
      <c r="I511" s="103">
        <f t="shared" si="185"/>
        <v>0.3311881808814441</v>
      </c>
      <c r="J511" s="104"/>
      <c r="K511" s="15">
        <v>-258505.1</v>
      </c>
      <c r="L511" s="15">
        <v>-172417.41</v>
      </c>
      <c r="M511" s="90">
        <f t="shared" si="186"/>
        <v>-86087.69</v>
      </c>
      <c r="N511" s="103">
        <f t="shared" si="187"/>
        <v>-0.4992981277238766</v>
      </c>
      <c r="O511" s="104"/>
      <c r="P511" s="15">
        <v>-94416.78</v>
      </c>
      <c r="Q511" s="15">
        <v>-87509.54000000001</v>
      </c>
      <c r="R511" s="90">
        <f t="shared" si="188"/>
        <v>-6907.239999999991</v>
      </c>
      <c r="S511" s="103">
        <f t="shared" si="189"/>
        <v>-0.07893127994959166</v>
      </c>
      <c r="T511" s="104"/>
      <c r="U511" s="15">
        <v>-373188.75</v>
      </c>
      <c r="V511" s="15">
        <v>-202825.16</v>
      </c>
      <c r="W511" s="90">
        <f t="shared" si="190"/>
        <v>-170363.59</v>
      </c>
      <c r="X511" s="103">
        <f t="shared" si="191"/>
        <v>-0.8399529427217017</v>
      </c>
    </row>
    <row r="512" spans="1:24" s="14" customFormat="1" ht="12.75" hidden="1" outlineLevel="2">
      <c r="A512" s="14" t="s">
        <v>1383</v>
      </c>
      <c r="B512" s="14" t="s">
        <v>1384</v>
      </c>
      <c r="C512" s="54" t="s">
        <v>152</v>
      </c>
      <c r="D512" s="15"/>
      <c r="E512" s="15"/>
      <c r="F512" s="15">
        <v>0</v>
      </c>
      <c r="G512" s="15">
        <v>0</v>
      </c>
      <c r="H512" s="90">
        <f t="shared" si="184"/>
        <v>0</v>
      </c>
      <c r="I512" s="103">
        <f t="shared" si="185"/>
        <v>0</v>
      </c>
      <c r="J512" s="104"/>
      <c r="K512" s="15">
        <v>-3033.31</v>
      </c>
      <c r="L512" s="15">
        <v>-1051.49</v>
      </c>
      <c r="M512" s="90">
        <f t="shared" si="186"/>
        <v>-1981.82</v>
      </c>
      <c r="N512" s="103">
        <f t="shared" si="187"/>
        <v>-1.88477303635793</v>
      </c>
      <c r="O512" s="104"/>
      <c r="P512" s="15">
        <v>-343.94</v>
      </c>
      <c r="Q512" s="15">
        <v>-146.14000000000001</v>
      </c>
      <c r="R512" s="90">
        <f t="shared" si="188"/>
        <v>-197.79999999999998</v>
      </c>
      <c r="S512" s="103">
        <f t="shared" si="189"/>
        <v>-1.353496647050773</v>
      </c>
      <c r="T512" s="104"/>
      <c r="U512" s="15">
        <v>330202.04000000004</v>
      </c>
      <c r="V512" s="15">
        <v>-1788.95</v>
      </c>
      <c r="W512" s="90">
        <f t="shared" si="190"/>
        <v>331990.99000000005</v>
      </c>
      <c r="X512" s="103" t="str">
        <f t="shared" si="191"/>
        <v>N.M.</v>
      </c>
    </row>
    <row r="513" spans="1:24" s="14" customFormat="1" ht="12.75" hidden="1" outlineLevel="2">
      <c r="A513" s="14" t="s">
        <v>1385</v>
      </c>
      <c r="B513" s="14" t="s">
        <v>1386</v>
      </c>
      <c r="C513" s="54" t="s">
        <v>153</v>
      </c>
      <c r="D513" s="15"/>
      <c r="E513" s="15"/>
      <c r="F513" s="15">
        <v>-23595.08</v>
      </c>
      <c r="G513" s="15">
        <v>-15255.59</v>
      </c>
      <c r="H513" s="90">
        <f t="shared" si="184"/>
        <v>-8339.490000000002</v>
      </c>
      <c r="I513" s="103">
        <f t="shared" si="185"/>
        <v>-0.5466514241664859</v>
      </c>
      <c r="J513" s="104"/>
      <c r="K513" s="15">
        <v>-194093.66</v>
      </c>
      <c r="L513" s="15">
        <v>-213264.057</v>
      </c>
      <c r="M513" s="90">
        <f t="shared" si="186"/>
        <v>19170.396999999997</v>
      </c>
      <c r="N513" s="103">
        <f t="shared" si="187"/>
        <v>0.08989042630845195</v>
      </c>
      <c r="O513" s="104"/>
      <c r="P513" s="15">
        <v>-60999.270000000004</v>
      </c>
      <c r="Q513" s="15">
        <v>-47722.16</v>
      </c>
      <c r="R513" s="90">
        <f t="shared" si="188"/>
        <v>-13277.11</v>
      </c>
      <c r="S513" s="103">
        <f t="shared" si="189"/>
        <v>-0.2782168703176889</v>
      </c>
      <c r="T513" s="104"/>
      <c r="U513" s="15">
        <v>-295084.14</v>
      </c>
      <c r="V513" s="15">
        <v>-269865.477</v>
      </c>
      <c r="W513" s="90">
        <f t="shared" si="190"/>
        <v>-25218.663</v>
      </c>
      <c r="X513" s="103">
        <f t="shared" si="191"/>
        <v>-0.09344901496978067</v>
      </c>
    </row>
    <row r="514" spans="1:24" s="14" customFormat="1" ht="12.75" hidden="1" outlineLevel="2">
      <c r="A514" s="14" t="s">
        <v>1387</v>
      </c>
      <c r="B514" s="14" t="s">
        <v>1388</v>
      </c>
      <c r="C514" s="54" t="s">
        <v>154</v>
      </c>
      <c r="D514" s="15"/>
      <c r="E514" s="15"/>
      <c r="F514" s="15">
        <v>-6527.24</v>
      </c>
      <c r="G514" s="15">
        <v>-356.7</v>
      </c>
      <c r="H514" s="90">
        <f t="shared" si="184"/>
        <v>-6170.54</v>
      </c>
      <c r="I514" s="103" t="str">
        <f t="shared" si="185"/>
        <v>N.M.</v>
      </c>
      <c r="J514" s="104"/>
      <c r="K514" s="15">
        <v>-35855.86</v>
      </c>
      <c r="L514" s="15">
        <v>-71341.73</v>
      </c>
      <c r="M514" s="90">
        <f t="shared" si="186"/>
        <v>35485.869999999995</v>
      </c>
      <c r="N514" s="103">
        <f t="shared" si="187"/>
        <v>0.49740691738201465</v>
      </c>
      <c r="O514" s="104"/>
      <c r="P514" s="15">
        <v>-23457.95</v>
      </c>
      <c r="Q514" s="15">
        <v>-2856.42</v>
      </c>
      <c r="R514" s="90">
        <f t="shared" si="188"/>
        <v>-20601.53</v>
      </c>
      <c r="S514" s="103">
        <f t="shared" si="189"/>
        <v>-7.212360227137466</v>
      </c>
      <c r="T514" s="104"/>
      <c r="U514" s="15">
        <v>-42917.81</v>
      </c>
      <c r="V514" s="15">
        <v>-73631.65</v>
      </c>
      <c r="W514" s="90">
        <f t="shared" si="190"/>
        <v>30713.839999999997</v>
      </c>
      <c r="X514" s="103">
        <f t="shared" si="191"/>
        <v>0.41712823222079093</v>
      </c>
    </row>
    <row r="515" spans="1:24" s="14" customFormat="1" ht="12.75" hidden="1" outlineLevel="2">
      <c r="A515" s="14" t="s">
        <v>1389</v>
      </c>
      <c r="B515" s="14" t="s">
        <v>1390</v>
      </c>
      <c r="C515" s="54" t="s">
        <v>155</v>
      </c>
      <c r="D515" s="15"/>
      <c r="E515" s="15"/>
      <c r="F515" s="15">
        <v>-4558.2</v>
      </c>
      <c r="G515" s="15">
        <v>-1491.8700000000001</v>
      </c>
      <c r="H515" s="90">
        <f t="shared" si="184"/>
        <v>-3066.33</v>
      </c>
      <c r="I515" s="103">
        <f t="shared" si="185"/>
        <v>-2.055360051479016</v>
      </c>
      <c r="J515" s="104"/>
      <c r="K515" s="15">
        <v>-66827.11</v>
      </c>
      <c r="L515" s="15">
        <v>-72378.81</v>
      </c>
      <c r="M515" s="90">
        <f t="shared" si="186"/>
        <v>5551.699999999997</v>
      </c>
      <c r="N515" s="103">
        <f t="shared" si="187"/>
        <v>0.0767033887404338</v>
      </c>
      <c r="O515" s="104"/>
      <c r="P515" s="15">
        <v>-10644.47</v>
      </c>
      <c r="Q515" s="15">
        <v>-9389.18</v>
      </c>
      <c r="R515" s="90">
        <f t="shared" si="188"/>
        <v>-1255.289999999999</v>
      </c>
      <c r="S515" s="103">
        <f t="shared" si="189"/>
        <v>-0.13369538127930225</v>
      </c>
      <c r="T515" s="104"/>
      <c r="U515" s="15">
        <v>-81564</v>
      </c>
      <c r="V515" s="15">
        <v>-93895.36</v>
      </c>
      <c r="W515" s="90">
        <f t="shared" si="190"/>
        <v>12331.36</v>
      </c>
      <c r="X515" s="103">
        <f t="shared" si="191"/>
        <v>0.13133087726592668</v>
      </c>
    </row>
    <row r="516" spans="1:24" s="14" customFormat="1" ht="12.75" hidden="1" outlineLevel="2">
      <c r="A516" s="14" t="s">
        <v>1391</v>
      </c>
      <c r="B516" s="14" t="s">
        <v>1392</v>
      </c>
      <c r="C516" s="54" t="s">
        <v>156</v>
      </c>
      <c r="D516" s="15"/>
      <c r="E516" s="15"/>
      <c r="F516" s="15">
        <v>0</v>
      </c>
      <c r="G516" s="15">
        <v>0</v>
      </c>
      <c r="H516" s="90">
        <f t="shared" si="184"/>
        <v>0</v>
      </c>
      <c r="I516" s="103">
        <f t="shared" si="185"/>
        <v>0</v>
      </c>
      <c r="J516" s="104"/>
      <c r="K516" s="15">
        <v>0</v>
      </c>
      <c r="L516" s="15">
        <v>0</v>
      </c>
      <c r="M516" s="90">
        <f t="shared" si="186"/>
        <v>0</v>
      </c>
      <c r="N516" s="103">
        <f t="shared" si="187"/>
        <v>0</v>
      </c>
      <c r="O516" s="104"/>
      <c r="P516" s="15">
        <v>0</v>
      </c>
      <c r="Q516" s="15">
        <v>0</v>
      </c>
      <c r="R516" s="90">
        <f t="shared" si="188"/>
        <v>0</v>
      </c>
      <c r="S516" s="103">
        <f t="shared" si="189"/>
        <v>0</v>
      </c>
      <c r="T516" s="104"/>
      <c r="U516" s="15">
        <v>0</v>
      </c>
      <c r="V516" s="15">
        <v>-67.06</v>
      </c>
      <c r="W516" s="90">
        <f t="shared" si="190"/>
        <v>67.06</v>
      </c>
      <c r="X516" s="103" t="str">
        <f t="shared" si="191"/>
        <v>N.M.</v>
      </c>
    </row>
    <row r="517" spans="1:24" s="14" customFormat="1" ht="12.75" hidden="1" outlineLevel="2">
      <c r="A517" s="14" t="s">
        <v>1393</v>
      </c>
      <c r="B517" s="14" t="s">
        <v>1394</v>
      </c>
      <c r="C517" s="54" t="s">
        <v>157</v>
      </c>
      <c r="D517" s="15"/>
      <c r="E517" s="15"/>
      <c r="F517" s="15">
        <v>0</v>
      </c>
      <c r="G517" s="15">
        <v>0</v>
      </c>
      <c r="H517" s="90">
        <f t="shared" si="184"/>
        <v>0</v>
      </c>
      <c r="I517" s="103">
        <f t="shared" si="185"/>
        <v>0</v>
      </c>
      <c r="J517" s="104"/>
      <c r="K517" s="15">
        <v>0</v>
      </c>
      <c r="L517" s="15">
        <v>0</v>
      </c>
      <c r="M517" s="90">
        <f t="shared" si="186"/>
        <v>0</v>
      </c>
      <c r="N517" s="103">
        <f t="shared" si="187"/>
        <v>0</v>
      </c>
      <c r="O517" s="104"/>
      <c r="P517" s="15">
        <v>228.31</v>
      </c>
      <c r="Q517" s="15">
        <v>0</v>
      </c>
      <c r="R517" s="90">
        <f t="shared" si="188"/>
        <v>228.31</v>
      </c>
      <c r="S517" s="103" t="str">
        <f t="shared" si="189"/>
        <v>N.M.</v>
      </c>
      <c r="T517" s="104"/>
      <c r="U517" s="15">
        <v>0</v>
      </c>
      <c r="V517" s="15">
        <v>0</v>
      </c>
      <c r="W517" s="90">
        <f t="shared" si="190"/>
        <v>0</v>
      </c>
      <c r="X517" s="103">
        <f t="shared" si="191"/>
        <v>0</v>
      </c>
    </row>
    <row r="518" spans="1:24" s="14" customFormat="1" ht="12.75" hidden="1" outlineLevel="2">
      <c r="A518" s="14" t="s">
        <v>1395</v>
      </c>
      <c r="B518" s="14" t="s">
        <v>1396</v>
      </c>
      <c r="C518" s="54" t="s">
        <v>158</v>
      </c>
      <c r="D518" s="15"/>
      <c r="E518" s="15"/>
      <c r="F518" s="15">
        <v>0</v>
      </c>
      <c r="G518" s="15">
        <v>0</v>
      </c>
      <c r="H518" s="90">
        <f t="shared" si="184"/>
        <v>0</v>
      </c>
      <c r="I518" s="103">
        <f t="shared" si="185"/>
        <v>0</v>
      </c>
      <c r="J518" s="104"/>
      <c r="K518" s="15">
        <v>-0.17</v>
      </c>
      <c r="L518" s="15">
        <v>-4681.11</v>
      </c>
      <c r="M518" s="90">
        <f t="shared" si="186"/>
        <v>4680.94</v>
      </c>
      <c r="N518" s="103">
        <f t="shared" si="187"/>
        <v>0.9999636838271264</v>
      </c>
      <c r="O518" s="104"/>
      <c r="P518" s="15">
        <v>-0.05</v>
      </c>
      <c r="Q518" s="15">
        <v>-519.51</v>
      </c>
      <c r="R518" s="90">
        <f t="shared" si="188"/>
        <v>519.46</v>
      </c>
      <c r="S518" s="103">
        <f t="shared" si="189"/>
        <v>0.9999037554618776</v>
      </c>
      <c r="T518" s="104"/>
      <c r="U518" s="15">
        <v>-22.380000000000003</v>
      </c>
      <c r="V518" s="15">
        <v>-6920.26</v>
      </c>
      <c r="W518" s="90">
        <f t="shared" si="190"/>
        <v>6897.88</v>
      </c>
      <c r="X518" s="103">
        <f t="shared" si="191"/>
        <v>0.9967660174617716</v>
      </c>
    </row>
    <row r="519" spans="1:24" s="14" customFormat="1" ht="12.75" hidden="1" outlineLevel="2">
      <c r="A519" s="14" t="s">
        <v>1397</v>
      </c>
      <c r="B519" s="14" t="s">
        <v>1398</v>
      </c>
      <c r="C519" s="54" t="s">
        <v>159</v>
      </c>
      <c r="D519" s="15"/>
      <c r="E519" s="15"/>
      <c r="F519" s="15">
        <v>0</v>
      </c>
      <c r="G519" s="15">
        <v>0</v>
      </c>
      <c r="H519" s="90">
        <f t="shared" si="184"/>
        <v>0</v>
      </c>
      <c r="I519" s="103">
        <f t="shared" si="185"/>
        <v>0</v>
      </c>
      <c r="J519" s="104"/>
      <c r="K519" s="15">
        <v>-27.240000000000002</v>
      </c>
      <c r="L519" s="15">
        <v>-600.33</v>
      </c>
      <c r="M519" s="90">
        <f t="shared" si="186"/>
        <v>573.09</v>
      </c>
      <c r="N519" s="103">
        <f t="shared" si="187"/>
        <v>0.9546249562740493</v>
      </c>
      <c r="O519" s="104"/>
      <c r="P519" s="15">
        <v>-27.240000000000002</v>
      </c>
      <c r="Q519" s="15">
        <v>-452.05</v>
      </c>
      <c r="R519" s="90">
        <f t="shared" si="188"/>
        <v>424.81</v>
      </c>
      <c r="S519" s="103">
        <f t="shared" si="189"/>
        <v>0.9397411790731114</v>
      </c>
      <c r="T519" s="104"/>
      <c r="U519" s="15">
        <v>-44.13</v>
      </c>
      <c r="V519" s="15">
        <v>-762.27</v>
      </c>
      <c r="W519" s="90">
        <f t="shared" si="190"/>
        <v>718.14</v>
      </c>
      <c r="X519" s="103">
        <f t="shared" si="191"/>
        <v>0.9421071273958046</v>
      </c>
    </row>
    <row r="520" spans="1:24" s="14" customFormat="1" ht="12.75" hidden="1" outlineLevel="2">
      <c r="A520" s="14" t="s">
        <v>1399</v>
      </c>
      <c r="B520" s="14" t="s">
        <v>1400</v>
      </c>
      <c r="C520" s="54" t="s">
        <v>160</v>
      </c>
      <c r="D520" s="15"/>
      <c r="E520" s="15"/>
      <c r="F520" s="15">
        <v>0</v>
      </c>
      <c r="G520" s="15">
        <v>0</v>
      </c>
      <c r="H520" s="90">
        <f t="shared" si="184"/>
        <v>0</v>
      </c>
      <c r="I520" s="103">
        <f t="shared" si="185"/>
        <v>0</v>
      </c>
      <c r="J520" s="104"/>
      <c r="K520" s="15">
        <v>0</v>
      </c>
      <c r="L520" s="15">
        <v>-53.77</v>
      </c>
      <c r="M520" s="90">
        <f t="shared" si="186"/>
        <v>53.77</v>
      </c>
      <c r="N520" s="103" t="str">
        <f t="shared" si="187"/>
        <v>N.M.</v>
      </c>
      <c r="O520" s="104"/>
      <c r="P520" s="15">
        <v>0</v>
      </c>
      <c r="Q520" s="15">
        <v>0</v>
      </c>
      <c r="R520" s="90">
        <f t="shared" si="188"/>
        <v>0</v>
      </c>
      <c r="S520" s="103">
        <f t="shared" si="189"/>
        <v>0</v>
      </c>
      <c r="T520" s="104"/>
      <c r="U520" s="15">
        <v>-482</v>
      </c>
      <c r="V520" s="15">
        <v>-4282.77</v>
      </c>
      <c r="W520" s="90">
        <f t="shared" si="190"/>
        <v>3800.7700000000004</v>
      </c>
      <c r="X520" s="103">
        <f t="shared" si="191"/>
        <v>0.8874560156160616</v>
      </c>
    </row>
    <row r="521" spans="1:24" s="13" customFormat="1" ht="12.75" hidden="1" outlineLevel="1">
      <c r="A521" s="1" t="s">
        <v>438</v>
      </c>
      <c r="C521" s="79" t="s">
        <v>397</v>
      </c>
      <c r="D521" s="29"/>
      <c r="E521" s="29"/>
      <c r="F521" s="17">
        <v>-55697.49</v>
      </c>
      <c r="G521" s="17">
        <v>-48528.5</v>
      </c>
      <c r="H521" s="35">
        <f>+F521-G521</f>
        <v>-7168.989999999998</v>
      </c>
      <c r="I521" s="95">
        <f>IF(G521&lt;0,IF(H521=0,0,IF(OR(G521=0,F521=0),"N.M.",IF(ABS(H521/G521)&gt;=10,"N.M.",H521/(-G521)))),IF(H521=0,0,IF(OR(G521=0,F521=0),"N.M.",IF(ABS(H521/G521)&gt;=10,"N.M.",H521/G521))))</f>
        <v>-0.1477274179090637</v>
      </c>
      <c r="J521" s="115"/>
      <c r="K521" s="17">
        <v>-558342.8300000001</v>
      </c>
      <c r="L521" s="17">
        <v>-535788.7069999999</v>
      </c>
      <c r="M521" s="35">
        <f>+K521-L521</f>
        <v>-22554.123000000138</v>
      </c>
      <c r="N521" s="95">
        <f>IF(L521&lt;0,IF(M521=0,0,IF(OR(L521=0,K521=0),"N.M.",IF(ABS(M521/L521)&gt;=10,"N.M.",M521/(-L521)))),IF(M521=0,0,IF(OR(L521=0,K521=0),"N.M.",IF(ABS(M521/L521)&gt;=10,"N.M.",M521/L521))))</f>
        <v>-0.04209518174857713</v>
      </c>
      <c r="O521" s="115"/>
      <c r="P521" s="17">
        <v>-189658.00999999998</v>
      </c>
      <c r="Q521" s="17">
        <v>-148595.00000000003</v>
      </c>
      <c r="R521" s="35">
        <f>+P521-Q521</f>
        <v>-41063.00999999995</v>
      </c>
      <c r="S521" s="95">
        <f>IF(Q521&lt;0,IF(R521=0,0,IF(OR(Q521=0,P521=0),"N.M.",IF(ABS(R521/Q521)&gt;=10,"N.M.",R521/(-Q521)))),IF(R521=0,0,IF(OR(Q521=0,P521=0),"N.M.",IF(ABS(R521/Q521)&gt;=10,"N.M.",R521/Q521))))</f>
        <v>-0.2763418015411013</v>
      </c>
      <c r="T521" s="115"/>
      <c r="U521" s="17">
        <v>-463101.55</v>
      </c>
      <c r="V521" s="17">
        <v>-654038.9569999999</v>
      </c>
      <c r="W521" s="35">
        <f>+U521-V521</f>
        <v>190937.40699999995</v>
      </c>
      <c r="X521" s="95">
        <f>IF(V521&lt;0,IF(W521=0,0,IF(OR(V521=0,U521=0),"N.M.",IF(ABS(W521/V521)&gt;=10,"N.M.",W521/(-V521)))),IF(W521=0,0,IF(OR(V521=0,U521=0),"N.M.",IF(ABS(W521/V521)&gt;=10,"N.M.",W521/V521))))</f>
        <v>0.29193583188959793</v>
      </c>
    </row>
    <row r="522" spans="1:24" s="13" customFormat="1" ht="12.75" collapsed="1">
      <c r="A522" s="13" t="s">
        <v>402</v>
      </c>
      <c r="C522" s="52" t="s">
        <v>297</v>
      </c>
      <c r="D522" s="29"/>
      <c r="E522" s="29"/>
      <c r="F522" s="29">
        <v>-60414.490000000005</v>
      </c>
      <c r="G522" s="29">
        <v>-53244.5</v>
      </c>
      <c r="H522" s="29">
        <f>+F522-G522</f>
        <v>-7169.990000000005</v>
      </c>
      <c r="I522" s="98">
        <f>IF(G522&lt;0,IF(H522=0,0,IF(OR(G522=0,F522=0),"N.M.",IF(ABS(H522/G522)&gt;=10,"N.M.",H522/(-G522)))),IF(H522=0,0,IF(OR(G522=0,F522=0),"N.M.",IF(ABS(H522/G522)&gt;=10,"N.M.",H522/G522))))</f>
        <v>-0.1346616082412269</v>
      </c>
      <c r="J522" s="115"/>
      <c r="K522" s="29">
        <v>-596078.83</v>
      </c>
      <c r="L522" s="29">
        <v>-573516.707</v>
      </c>
      <c r="M522" s="29">
        <f>+K522-L522</f>
        <v>-22562.122999999905</v>
      </c>
      <c r="N522" s="98">
        <f>IF(L522&lt;0,IF(M522=0,0,IF(OR(L522=0,K522=0),"N.M.",IF(ABS(M522/L522)&gt;=10,"N.M.",M522/(-L522)))),IF(M522=0,0,IF(OR(L522=0,K522=0),"N.M.",IF(ABS(M522/L522)&gt;=10,"N.M.",M522/L522))))</f>
        <v>-0.03933995771111844</v>
      </c>
      <c r="O522" s="115"/>
      <c r="P522" s="29">
        <v>-179034.94</v>
      </c>
      <c r="Q522" s="29">
        <v>-162743</v>
      </c>
      <c r="R522" s="29">
        <f>+P522-Q522</f>
        <v>-16291.940000000002</v>
      </c>
      <c r="S522" s="98">
        <f>IF(Q522&lt;0,IF(R522=0,0,IF(OR(Q522=0,P522=0),"N.M.",IF(ABS(R522/Q522)&gt;=10,"N.M.",R522/(-Q522)))),IF(R522=0,0,IF(OR(Q522=0,P522=0),"N.M.",IF(ABS(R522/Q522)&gt;=10,"N.M.",R522/Q522))))</f>
        <v>-0.10010839175878535</v>
      </c>
      <c r="T522" s="115"/>
      <c r="U522" s="29">
        <v>-521962.68999999994</v>
      </c>
      <c r="V522" s="29">
        <v>-710102.957</v>
      </c>
      <c r="W522" s="29">
        <f>+U522-V522</f>
        <v>188140.2670000001</v>
      </c>
      <c r="X522" s="98">
        <f>IF(V522&lt;0,IF(W522=0,0,IF(OR(V522=0,U522=0),"N.M.",IF(ABS(W522/V522)&gt;=10,"N.M.",W522/(-V522)))),IF(W522=0,0,IF(OR(V522=0,U522=0),"N.M.",IF(ABS(W522/V522)&gt;=10,"N.M.",W522/V522))))</f>
        <v>0.26494787149576693</v>
      </c>
    </row>
    <row r="523" spans="3:24" s="13" customFormat="1" ht="0.75" customHeight="1" hidden="1" outlineLevel="1">
      <c r="C523" s="52"/>
      <c r="D523" s="29"/>
      <c r="E523" s="29"/>
      <c r="F523" s="29"/>
      <c r="G523" s="29"/>
      <c r="H523" s="29"/>
      <c r="I523" s="98"/>
      <c r="J523" s="115"/>
      <c r="K523" s="29"/>
      <c r="L523" s="29"/>
      <c r="M523" s="29"/>
      <c r="N523" s="98"/>
      <c r="O523" s="115"/>
      <c r="P523" s="29"/>
      <c r="Q523" s="29"/>
      <c r="R523" s="29"/>
      <c r="S523" s="98"/>
      <c r="T523" s="115"/>
      <c r="U523" s="29"/>
      <c r="V523" s="29"/>
      <c r="W523" s="29"/>
      <c r="X523" s="98"/>
    </row>
    <row r="524" spans="1:24" s="14" customFormat="1" ht="12.75" hidden="1" outlineLevel="2">
      <c r="A524" s="14" t="s">
        <v>1401</v>
      </c>
      <c r="B524" s="14" t="s">
        <v>1402</v>
      </c>
      <c r="C524" s="54" t="s">
        <v>161</v>
      </c>
      <c r="D524" s="15"/>
      <c r="E524" s="15"/>
      <c r="F524" s="15">
        <v>0</v>
      </c>
      <c r="G524" s="15">
        <v>0</v>
      </c>
      <c r="H524" s="90">
        <f>+F524-G524</f>
        <v>0</v>
      </c>
      <c r="I524" s="103">
        <f aca="true" t="shared" si="192" ref="I524:I536">IF(G524&lt;0,IF(H524=0,0,IF(OR(G524=0,F524=0),"N.M.",IF(ABS(H524/G524)&gt;=10,"N.M.",H524/(-G524)))),IF(H524=0,0,IF(OR(G524=0,F524=0),"N.M.",IF(ABS(H524/G524)&gt;=10,"N.M.",H524/G524))))</f>
        <v>0</v>
      </c>
      <c r="J524" s="104"/>
      <c r="K524" s="15">
        <v>0</v>
      </c>
      <c r="L524" s="15">
        <v>0</v>
      </c>
      <c r="M524" s="90">
        <f>+K524-L524</f>
        <v>0</v>
      </c>
      <c r="N524" s="103">
        <f aca="true" t="shared" si="193" ref="N524:N536">IF(L524&lt;0,IF(M524=0,0,IF(OR(L524=0,K524=0),"N.M.",IF(ABS(M524/L524)&gt;=10,"N.M.",M524/(-L524)))),IF(M524=0,0,IF(OR(L524=0,K524=0),"N.M.",IF(ABS(M524/L524)&gt;=10,"N.M.",M524/L524))))</f>
        <v>0</v>
      </c>
      <c r="O524" s="104"/>
      <c r="P524" s="15">
        <v>0</v>
      </c>
      <c r="Q524" s="15">
        <v>0</v>
      </c>
      <c r="R524" s="90">
        <f>+P524-Q524</f>
        <v>0</v>
      </c>
      <c r="S524" s="103">
        <f aca="true" t="shared" si="194" ref="S524:S536">IF(Q524&lt;0,IF(R524=0,0,IF(OR(Q524=0,P524=0),"N.M.",IF(ABS(R524/Q524)&gt;=10,"N.M.",R524/(-Q524)))),IF(R524=0,0,IF(OR(Q524=0,P524=0),"N.M.",IF(ABS(R524/Q524)&gt;=10,"N.M.",R524/Q524))))</f>
        <v>0</v>
      </c>
      <c r="T524" s="104"/>
      <c r="U524" s="15">
        <v>0</v>
      </c>
      <c r="V524" s="15">
        <v>5460.84</v>
      </c>
      <c r="W524" s="90">
        <f>+U524-V524</f>
        <v>-5460.84</v>
      </c>
      <c r="X524" s="103" t="str">
        <f aca="true" t="shared" si="195" ref="X524:X536">IF(V524&lt;0,IF(W524=0,0,IF(OR(V524=0,U524=0),"N.M.",IF(ABS(W524/V524)&gt;=10,"N.M.",W524/(-V524)))),IF(W524=0,0,IF(OR(V524=0,U524=0),"N.M.",IF(ABS(W524/V524)&gt;=10,"N.M.",W524/V524))))</f>
        <v>N.M.</v>
      </c>
    </row>
    <row r="525" spans="1:24" s="14" customFormat="1" ht="12.75" hidden="1" outlineLevel="2">
      <c r="A525" s="14" t="s">
        <v>1403</v>
      </c>
      <c r="B525" s="14" t="s">
        <v>1404</v>
      </c>
      <c r="C525" s="54" t="s">
        <v>161</v>
      </c>
      <c r="D525" s="15"/>
      <c r="E525" s="15"/>
      <c r="F525" s="15">
        <v>0</v>
      </c>
      <c r="G525" s="15">
        <v>0</v>
      </c>
      <c r="H525" s="90">
        <f>+F525-G525</f>
        <v>0</v>
      </c>
      <c r="I525" s="103">
        <f t="shared" si="192"/>
        <v>0</v>
      </c>
      <c r="J525" s="104"/>
      <c r="K525" s="15">
        <v>0</v>
      </c>
      <c r="L525" s="15">
        <v>0</v>
      </c>
      <c r="M525" s="90">
        <f>+K525-L525</f>
        <v>0</v>
      </c>
      <c r="N525" s="103">
        <f t="shared" si="193"/>
        <v>0</v>
      </c>
      <c r="O525" s="104"/>
      <c r="P525" s="15">
        <v>0</v>
      </c>
      <c r="Q525" s="15">
        <v>0</v>
      </c>
      <c r="R525" s="90">
        <f>+P525-Q525</f>
        <v>0</v>
      </c>
      <c r="S525" s="103">
        <f t="shared" si="194"/>
        <v>0</v>
      </c>
      <c r="T525" s="104"/>
      <c r="U525" s="15">
        <v>23379.4</v>
      </c>
      <c r="V525" s="15">
        <v>-26016.49</v>
      </c>
      <c r="W525" s="90">
        <f>+U525-V525</f>
        <v>49395.89</v>
      </c>
      <c r="X525" s="103">
        <f t="shared" si="195"/>
        <v>1.8986377485971395</v>
      </c>
    </row>
    <row r="526" spans="1:24" s="14" customFormat="1" ht="12.75" hidden="1" outlineLevel="2">
      <c r="A526" s="14" t="s">
        <v>1405</v>
      </c>
      <c r="B526" s="14" t="s">
        <v>1406</v>
      </c>
      <c r="C526" s="54" t="s">
        <v>162</v>
      </c>
      <c r="D526" s="15"/>
      <c r="E526" s="15"/>
      <c r="F526" s="15">
        <v>0</v>
      </c>
      <c r="G526" s="15">
        <v>-15134.91</v>
      </c>
      <c r="H526" s="90">
        <f>+F526-G526</f>
        <v>15134.91</v>
      </c>
      <c r="I526" s="103" t="str">
        <f t="shared" si="192"/>
        <v>N.M.</v>
      </c>
      <c r="J526" s="104"/>
      <c r="K526" s="15">
        <v>0</v>
      </c>
      <c r="L526" s="15">
        <v>-13051.64</v>
      </c>
      <c r="M526" s="90">
        <f>+K526-L526</f>
        <v>13051.64</v>
      </c>
      <c r="N526" s="103" t="str">
        <f t="shared" si="193"/>
        <v>N.M.</v>
      </c>
      <c r="O526" s="104"/>
      <c r="P526" s="15">
        <v>0</v>
      </c>
      <c r="Q526" s="15">
        <v>-16812.57</v>
      </c>
      <c r="R526" s="90">
        <f>+P526-Q526</f>
        <v>16812.57</v>
      </c>
      <c r="S526" s="103" t="str">
        <f t="shared" si="194"/>
        <v>N.M.</v>
      </c>
      <c r="T526" s="104"/>
      <c r="U526" s="15">
        <v>-2876.94</v>
      </c>
      <c r="V526" s="15">
        <v>-13051.64</v>
      </c>
      <c r="W526" s="90">
        <f>+U526-V526</f>
        <v>10174.699999999999</v>
      </c>
      <c r="X526" s="103">
        <f t="shared" si="195"/>
        <v>0.779572528816302</v>
      </c>
    </row>
    <row r="527" spans="1:24" s="14" customFormat="1" ht="12.75" hidden="1" outlineLevel="2">
      <c r="A527" s="14" t="s">
        <v>1407</v>
      </c>
      <c r="B527" s="14" t="s">
        <v>1408</v>
      </c>
      <c r="C527" s="54" t="s">
        <v>162</v>
      </c>
      <c r="D527" s="15"/>
      <c r="E527" s="15"/>
      <c r="F527" s="15">
        <v>-68962.24</v>
      </c>
      <c r="G527" s="15">
        <v>0</v>
      </c>
      <c r="H527" s="90">
        <f>+F527-G527</f>
        <v>-68962.24</v>
      </c>
      <c r="I527" s="103" t="str">
        <f t="shared" si="192"/>
        <v>N.M.</v>
      </c>
      <c r="J527" s="104"/>
      <c r="K527" s="15">
        <v>-54447.37</v>
      </c>
      <c r="L527" s="15">
        <v>0</v>
      </c>
      <c r="M527" s="90">
        <f>+K527-L527</f>
        <v>-54447.37</v>
      </c>
      <c r="N527" s="103" t="str">
        <f t="shared" si="193"/>
        <v>N.M.</v>
      </c>
      <c r="O527" s="104"/>
      <c r="P527" s="15">
        <v>-67708.1</v>
      </c>
      <c r="Q527" s="15">
        <v>0</v>
      </c>
      <c r="R527" s="90">
        <f>+P527-Q527</f>
        <v>-67708.1</v>
      </c>
      <c r="S527" s="103" t="str">
        <f t="shared" si="194"/>
        <v>N.M.</v>
      </c>
      <c r="T527" s="104"/>
      <c r="U527" s="15">
        <v>-54447.37</v>
      </c>
      <c r="V527" s="15">
        <v>0</v>
      </c>
      <c r="W527" s="90">
        <f>+U527-V527</f>
        <v>-54447.37</v>
      </c>
      <c r="X527" s="103" t="str">
        <f t="shared" si="195"/>
        <v>N.M.</v>
      </c>
    </row>
    <row r="528" spans="1:24" s="30" customFormat="1" ht="12.75" hidden="1" outlineLevel="1">
      <c r="A528" s="1" t="s">
        <v>434</v>
      </c>
      <c r="B528" s="31"/>
      <c r="C528" s="78" t="s">
        <v>398</v>
      </c>
      <c r="D528" s="33"/>
      <c r="E528" s="33"/>
      <c r="F528" s="17">
        <v>-68962.24</v>
      </c>
      <c r="G528" s="17">
        <v>-15134.91</v>
      </c>
      <c r="H528" s="35">
        <f aca="true" t="shared" si="196" ref="H528:H536">+F528-G528</f>
        <v>-53827.33</v>
      </c>
      <c r="I528" s="95">
        <f t="shared" si="192"/>
        <v>-3.5565014922454115</v>
      </c>
      <c r="J528" s="116"/>
      <c r="K528" s="17">
        <v>-54447.37</v>
      </c>
      <c r="L528" s="17">
        <v>-13051.64</v>
      </c>
      <c r="M528" s="35">
        <f aca="true" t="shared" si="197" ref="M528:M536">+K528-L528</f>
        <v>-41395.73</v>
      </c>
      <c r="N528" s="95">
        <f t="shared" si="193"/>
        <v>-3.1716880024272815</v>
      </c>
      <c r="O528" s="116"/>
      <c r="P528" s="17">
        <v>-67708.1</v>
      </c>
      <c r="Q528" s="17">
        <v>-16812.57</v>
      </c>
      <c r="R528" s="35">
        <f aca="true" t="shared" si="198" ref="R528:R536">+P528-Q528</f>
        <v>-50895.530000000006</v>
      </c>
      <c r="S528" s="95">
        <f t="shared" si="194"/>
        <v>-3.027230815990655</v>
      </c>
      <c r="T528" s="116"/>
      <c r="U528" s="17">
        <v>-33944.91</v>
      </c>
      <c r="V528" s="17">
        <v>-33607.29</v>
      </c>
      <c r="W528" s="35">
        <f aca="true" t="shared" si="199" ref="W528:W536">+U528-V528</f>
        <v>-337.6200000000026</v>
      </c>
      <c r="X528" s="95">
        <f t="shared" si="195"/>
        <v>-0.010046034654981184</v>
      </c>
    </row>
    <row r="529" spans="1:24" s="30" customFormat="1" ht="12.75" hidden="1" outlineLevel="1">
      <c r="A529" s="77" t="s">
        <v>433</v>
      </c>
      <c r="B529" s="31"/>
      <c r="C529" s="78" t="s">
        <v>399</v>
      </c>
      <c r="D529" s="33"/>
      <c r="E529" s="33"/>
      <c r="F529" s="17">
        <v>0</v>
      </c>
      <c r="G529" s="17">
        <v>0</v>
      </c>
      <c r="H529" s="35">
        <f t="shared" si="196"/>
        <v>0</v>
      </c>
      <c r="I529" s="95">
        <f t="shared" si="192"/>
        <v>0</v>
      </c>
      <c r="J529" s="116"/>
      <c r="K529" s="17">
        <v>0</v>
      </c>
      <c r="L529" s="17">
        <v>0</v>
      </c>
      <c r="M529" s="35">
        <f t="shared" si="197"/>
        <v>0</v>
      </c>
      <c r="N529" s="95">
        <f t="shared" si="193"/>
        <v>0</v>
      </c>
      <c r="O529" s="116"/>
      <c r="P529" s="17">
        <v>0</v>
      </c>
      <c r="Q529" s="17">
        <v>0</v>
      </c>
      <c r="R529" s="35">
        <f t="shared" si="198"/>
        <v>0</v>
      </c>
      <c r="S529" s="95">
        <f t="shared" si="194"/>
        <v>0</v>
      </c>
      <c r="T529" s="116"/>
      <c r="U529" s="17">
        <v>0</v>
      </c>
      <c r="V529" s="17">
        <v>0</v>
      </c>
      <c r="W529" s="35">
        <f t="shared" si="199"/>
        <v>0</v>
      </c>
      <c r="X529" s="95">
        <f t="shared" si="195"/>
        <v>0</v>
      </c>
    </row>
    <row r="530" spans="1:24" s="30" customFormat="1" ht="12.75" hidden="1" outlineLevel="1">
      <c r="A530" s="77" t="s">
        <v>432</v>
      </c>
      <c r="B530" s="31"/>
      <c r="C530" s="78" t="s">
        <v>400</v>
      </c>
      <c r="D530" s="33"/>
      <c r="E530" s="33"/>
      <c r="F530" s="17">
        <v>0</v>
      </c>
      <c r="G530" s="17">
        <v>0</v>
      </c>
      <c r="H530" s="35">
        <f t="shared" si="196"/>
        <v>0</v>
      </c>
      <c r="I530" s="95">
        <f t="shared" si="192"/>
        <v>0</v>
      </c>
      <c r="J530" s="116"/>
      <c r="K530" s="17">
        <v>0</v>
      </c>
      <c r="L530" s="17">
        <v>0</v>
      </c>
      <c r="M530" s="35">
        <f t="shared" si="197"/>
        <v>0</v>
      </c>
      <c r="N530" s="95">
        <f t="shared" si="193"/>
        <v>0</v>
      </c>
      <c r="O530" s="116"/>
      <c r="P530" s="17">
        <v>0</v>
      </c>
      <c r="Q530" s="17">
        <v>0</v>
      </c>
      <c r="R530" s="35">
        <f t="shared" si="198"/>
        <v>0</v>
      </c>
      <c r="S530" s="95">
        <f t="shared" si="194"/>
        <v>0</v>
      </c>
      <c r="T530" s="116"/>
      <c r="U530" s="17">
        <v>0</v>
      </c>
      <c r="V530" s="17">
        <v>0</v>
      </c>
      <c r="W530" s="35">
        <f t="shared" si="199"/>
        <v>0</v>
      </c>
      <c r="X530" s="95">
        <f t="shared" si="195"/>
        <v>0</v>
      </c>
    </row>
    <row r="531" spans="1:24" s="14" customFormat="1" ht="12.75" hidden="1" outlineLevel="2">
      <c r="A531" s="14" t="s">
        <v>1409</v>
      </c>
      <c r="B531" s="14" t="s">
        <v>1410</v>
      </c>
      <c r="C531" s="54" t="s">
        <v>163</v>
      </c>
      <c r="D531" s="15"/>
      <c r="E531" s="15"/>
      <c r="F531" s="15">
        <v>-418519.72000000003</v>
      </c>
      <c r="G531" s="15">
        <v>-102126.93000000001</v>
      </c>
      <c r="H531" s="90">
        <f>+F531-G531</f>
        <v>-316392.79000000004</v>
      </c>
      <c r="I531" s="103">
        <f t="shared" si="192"/>
        <v>-3.098034867003248</v>
      </c>
      <c r="J531" s="104"/>
      <c r="K531" s="15">
        <v>-330431.5</v>
      </c>
      <c r="L531" s="15">
        <v>-88069.57</v>
      </c>
      <c r="M531" s="90">
        <f>+K531-L531</f>
        <v>-242361.93</v>
      </c>
      <c r="N531" s="103">
        <f t="shared" si="193"/>
        <v>-2.7519372468833443</v>
      </c>
      <c r="O531" s="104"/>
      <c r="P531" s="15">
        <v>-410908.52</v>
      </c>
      <c r="Q531" s="15">
        <v>-113447.53</v>
      </c>
      <c r="R531" s="90">
        <f>+P531-Q531</f>
        <v>-297460.99</v>
      </c>
      <c r="S531" s="103">
        <f t="shared" si="194"/>
        <v>-2.622013806735149</v>
      </c>
      <c r="T531" s="104"/>
      <c r="U531" s="15">
        <v>-159957.34</v>
      </c>
      <c r="V531" s="15">
        <v>-220858.86000000002</v>
      </c>
      <c r="W531" s="90">
        <f>+U531-V531</f>
        <v>60901.52000000002</v>
      </c>
      <c r="X531" s="103">
        <f t="shared" si="195"/>
        <v>0.2757485934682449</v>
      </c>
    </row>
    <row r="532" spans="1:24" s="14" customFormat="1" ht="12.75" hidden="1" outlineLevel="2">
      <c r="A532" s="14" t="s">
        <v>1411</v>
      </c>
      <c r="B532" s="14" t="s">
        <v>1412</v>
      </c>
      <c r="C532" s="54" t="s">
        <v>164</v>
      </c>
      <c r="D532" s="15"/>
      <c r="E532" s="15"/>
      <c r="F532" s="15">
        <v>-3117.8</v>
      </c>
      <c r="G532" s="15">
        <v>-11369.4</v>
      </c>
      <c r="H532" s="90">
        <f>+F532-G532</f>
        <v>8251.599999999999</v>
      </c>
      <c r="I532" s="103">
        <f t="shared" si="192"/>
        <v>0.7257726880925993</v>
      </c>
      <c r="J532" s="104"/>
      <c r="K532" s="15">
        <v>-32046</v>
      </c>
      <c r="L532" s="15">
        <v>-89182.1</v>
      </c>
      <c r="M532" s="90">
        <f>+K532-L532</f>
        <v>57136.100000000006</v>
      </c>
      <c r="N532" s="103">
        <f t="shared" si="193"/>
        <v>0.6406678021710634</v>
      </c>
      <c r="O532" s="104"/>
      <c r="P532" s="15">
        <v>-4517.8</v>
      </c>
      <c r="Q532" s="15">
        <v>-35893.9</v>
      </c>
      <c r="R532" s="90">
        <f>+P532-Q532</f>
        <v>31376.100000000002</v>
      </c>
      <c r="S532" s="103">
        <f t="shared" si="194"/>
        <v>0.8741346022583225</v>
      </c>
      <c r="T532" s="104"/>
      <c r="U532" s="15">
        <v>-257079.2</v>
      </c>
      <c r="V532" s="15">
        <v>-970154.52</v>
      </c>
      <c r="W532" s="90">
        <f>+U532-V532</f>
        <v>713075.3200000001</v>
      </c>
      <c r="X532" s="103">
        <f t="shared" si="195"/>
        <v>0.7350121092050368</v>
      </c>
    </row>
    <row r="533" spans="1:24" s="14" customFormat="1" ht="12.75" hidden="1" outlineLevel="2">
      <c r="A533" s="14" t="s">
        <v>1413</v>
      </c>
      <c r="B533" s="14" t="s">
        <v>1414</v>
      </c>
      <c r="C533" s="54" t="s">
        <v>165</v>
      </c>
      <c r="D533" s="15"/>
      <c r="E533" s="15"/>
      <c r="F533" s="15">
        <v>1.4000000000000001</v>
      </c>
      <c r="G533" s="15">
        <v>44463.3</v>
      </c>
      <c r="H533" s="90">
        <f>+F533-G533</f>
        <v>-44461.9</v>
      </c>
      <c r="I533" s="103">
        <f t="shared" si="192"/>
        <v>-0.9999685133582078</v>
      </c>
      <c r="J533" s="104"/>
      <c r="K533" s="15">
        <v>10775.1</v>
      </c>
      <c r="L533" s="15">
        <v>239303.75</v>
      </c>
      <c r="M533" s="90">
        <f>+K533-L533</f>
        <v>-228528.65</v>
      </c>
      <c r="N533" s="103">
        <f t="shared" si="193"/>
        <v>-0.9549731251599692</v>
      </c>
      <c r="O533" s="104"/>
      <c r="P533" s="15">
        <v>3448.2000000000003</v>
      </c>
      <c r="Q533" s="15">
        <v>76615.35</v>
      </c>
      <c r="R533" s="90">
        <f>+P533-Q533</f>
        <v>-73167.15000000001</v>
      </c>
      <c r="S533" s="103">
        <f t="shared" si="194"/>
        <v>-0.9549933531596475</v>
      </c>
      <c r="T533" s="104"/>
      <c r="U533" s="15">
        <v>144365.2</v>
      </c>
      <c r="V533" s="15">
        <v>1876809.75</v>
      </c>
      <c r="W533" s="90">
        <f>+U533-V533</f>
        <v>-1732444.55</v>
      </c>
      <c r="X533" s="103">
        <f t="shared" si="195"/>
        <v>-0.9230794703618734</v>
      </c>
    </row>
    <row r="534" spans="1:24" s="30" customFormat="1" ht="12.75" hidden="1" outlineLevel="1">
      <c r="A534" s="77" t="s">
        <v>431</v>
      </c>
      <c r="B534" s="31"/>
      <c r="C534" s="78" t="s">
        <v>422</v>
      </c>
      <c r="D534" s="33"/>
      <c r="E534" s="33"/>
      <c r="F534" s="17">
        <v>-421636.12</v>
      </c>
      <c r="G534" s="17">
        <v>-69033.03</v>
      </c>
      <c r="H534" s="35">
        <f t="shared" si="196"/>
        <v>-352603.08999999997</v>
      </c>
      <c r="I534" s="95">
        <f t="shared" si="192"/>
        <v>-5.1077446549861705</v>
      </c>
      <c r="J534" s="116"/>
      <c r="K534" s="17">
        <v>-351702.4</v>
      </c>
      <c r="L534" s="17">
        <v>62052.07999999999</v>
      </c>
      <c r="M534" s="35">
        <f t="shared" si="197"/>
        <v>-413754.48</v>
      </c>
      <c r="N534" s="95">
        <f t="shared" si="193"/>
        <v>-6.667858353821501</v>
      </c>
      <c r="O534" s="116"/>
      <c r="P534" s="17">
        <v>-411978.12</v>
      </c>
      <c r="Q534" s="17">
        <v>-72726.07999999999</v>
      </c>
      <c r="R534" s="35">
        <f t="shared" si="198"/>
        <v>-339252.04000000004</v>
      </c>
      <c r="S534" s="95">
        <f t="shared" si="194"/>
        <v>-4.664792052589664</v>
      </c>
      <c r="T534" s="116"/>
      <c r="U534" s="17">
        <v>-272671.34</v>
      </c>
      <c r="V534" s="17">
        <v>685796.37</v>
      </c>
      <c r="W534" s="35">
        <f t="shared" si="199"/>
        <v>-958467.71</v>
      </c>
      <c r="X534" s="95">
        <f t="shared" si="195"/>
        <v>-1.3975981091880085</v>
      </c>
    </row>
    <row r="535" spans="1:24" s="13" customFormat="1" ht="12.75" collapsed="1">
      <c r="A535" s="13" t="s">
        <v>403</v>
      </c>
      <c r="C535" s="52" t="s">
        <v>298</v>
      </c>
      <c r="D535" s="29"/>
      <c r="E535" s="29"/>
      <c r="F535" s="129">
        <v>-490598.36</v>
      </c>
      <c r="G535" s="129">
        <v>-84167.94</v>
      </c>
      <c r="H535" s="129">
        <f t="shared" si="196"/>
        <v>-406430.42</v>
      </c>
      <c r="I535" s="99">
        <f t="shared" si="192"/>
        <v>-4.82880322365024</v>
      </c>
      <c r="J535" s="115"/>
      <c r="K535" s="129">
        <v>-406149.77</v>
      </c>
      <c r="L535" s="129">
        <v>49000.44</v>
      </c>
      <c r="M535" s="129">
        <f t="shared" si="197"/>
        <v>-455150.21</v>
      </c>
      <c r="N535" s="99">
        <f t="shared" si="193"/>
        <v>-9.288696387216115</v>
      </c>
      <c r="O535" s="115"/>
      <c r="P535" s="129">
        <v>-479686.22</v>
      </c>
      <c r="Q535" s="129">
        <v>-89538.65</v>
      </c>
      <c r="R535" s="129">
        <f t="shared" si="198"/>
        <v>-390147.56999999995</v>
      </c>
      <c r="S535" s="99">
        <f t="shared" si="194"/>
        <v>-4.35730905033748</v>
      </c>
      <c r="T535" s="115"/>
      <c r="U535" s="129">
        <v>-306616.25000000006</v>
      </c>
      <c r="V535" s="129">
        <v>652189.08</v>
      </c>
      <c r="W535" s="129">
        <f t="shared" si="199"/>
        <v>-958805.3300000001</v>
      </c>
      <c r="X535" s="99">
        <f t="shared" si="195"/>
        <v>-1.470133983230753</v>
      </c>
    </row>
    <row r="536" spans="1:24" s="1" customFormat="1" ht="12.75">
      <c r="A536" s="32" t="s">
        <v>256</v>
      </c>
      <c r="C536" s="51" t="s">
        <v>421</v>
      </c>
      <c r="D536" s="29"/>
      <c r="E536" s="29"/>
      <c r="F536" s="29">
        <v>879676.67</v>
      </c>
      <c r="G536" s="29">
        <v>163610.6</v>
      </c>
      <c r="H536" s="29">
        <f t="shared" si="196"/>
        <v>716066.0700000001</v>
      </c>
      <c r="I536" s="98">
        <f t="shared" si="192"/>
        <v>4.376648395641848</v>
      </c>
      <c r="J536" s="115"/>
      <c r="K536" s="29">
        <v>1351347.9100000001</v>
      </c>
      <c r="L536" s="29">
        <v>360730.97500000003</v>
      </c>
      <c r="M536" s="29">
        <f t="shared" si="197"/>
        <v>990616.935</v>
      </c>
      <c r="N536" s="98">
        <f t="shared" si="193"/>
        <v>2.7461377138461702</v>
      </c>
      <c r="O536" s="115"/>
      <c r="P536" s="29">
        <v>1048294.0800000002</v>
      </c>
      <c r="Q536" s="29">
        <v>261913.69999999995</v>
      </c>
      <c r="R536" s="29">
        <f t="shared" si="198"/>
        <v>786380.3800000002</v>
      </c>
      <c r="S536" s="98">
        <f t="shared" si="194"/>
        <v>3.002440803974746</v>
      </c>
      <c r="T536" s="115"/>
      <c r="U536" s="29">
        <v>1784575.0300000003</v>
      </c>
      <c r="V536" s="29">
        <v>1876628.7730000003</v>
      </c>
      <c r="W536" s="29">
        <f t="shared" si="199"/>
        <v>-92053.74300000002</v>
      </c>
      <c r="X536" s="98">
        <f t="shared" si="195"/>
        <v>-0.04905271853678437</v>
      </c>
    </row>
    <row r="537" spans="4:24" s="1" customFormat="1" ht="5.25" customHeight="1">
      <c r="D537" s="35"/>
      <c r="E537" s="35"/>
      <c r="F537" s="130" t="str">
        <f>IF(ABS(+F501+F522+F535-F536)&gt;$C$579,$C$580," ")</f>
        <v> </v>
      </c>
      <c r="G537" s="130" t="str">
        <f>IF(ABS(+G501+G522+G535-G536)&gt;$C$579,$C$580," ")</f>
        <v> </v>
      </c>
      <c r="H537" s="130" t="str">
        <f>IF(ABS(+H501+H522+H535-H536)&gt;$C$579,$C$580," ")</f>
        <v> </v>
      </c>
      <c r="I537" s="101"/>
      <c r="J537" s="106"/>
      <c r="K537" s="130" t="str">
        <f>IF(ABS(+K501+K522+K535-K536)&gt;$C$579,$C$580," ")</f>
        <v> </v>
      </c>
      <c r="L537" s="130" t="str">
        <f>IF(ABS(+L501+L522+L535-L536)&gt;$C$579,$C$580," ")</f>
        <v> </v>
      </c>
      <c r="M537" s="130" t="str">
        <f>IF(ABS(+M501+M522+M535-M536)&gt;$C$579,$C$580," ")</f>
        <v> </v>
      </c>
      <c r="N537" s="101"/>
      <c r="O537" s="106"/>
      <c r="P537" s="130" t="str">
        <f>IF(ABS(+P501+P522+P535-P536)&gt;$C$579,$C$580," ")</f>
        <v> </v>
      </c>
      <c r="Q537" s="130" t="str">
        <f>IF(ABS(+Q501+Q522+Q535-Q536)&gt;$C$579,$C$580," ")</f>
        <v> </v>
      </c>
      <c r="R537" s="130" t="str">
        <f>IF(ABS(+R501+R522+R535-R536)&gt;$C$579,$C$580," ")</f>
        <v> </v>
      </c>
      <c r="S537" s="101"/>
      <c r="T537" s="130" t="str">
        <f>IF(ABS(+T501+T522+T535-T536)&gt;$C$579,$C$580," ")</f>
        <v> </v>
      </c>
      <c r="U537" s="130" t="str">
        <f>IF(ABS(+U501+U522+U535-U536)&gt;$C$579,$C$580," ")</f>
        <v> </v>
      </c>
      <c r="V537" s="130" t="str">
        <f>IF(ABS(+V501+V522+V535-V536)&gt;$C$579,$C$580," ")</f>
        <v> </v>
      </c>
      <c r="W537" s="130" t="str">
        <f>IF(ABS(+W501+W522+W535-W536)&gt;$C$579,$C$580," ")</f>
        <v> </v>
      </c>
      <c r="X537" s="101"/>
    </row>
    <row r="538" spans="1:24" s="1" customFormat="1" ht="12.75">
      <c r="A538" s="32" t="s">
        <v>257</v>
      </c>
      <c r="C538" s="13" t="s">
        <v>258</v>
      </c>
      <c r="D538" s="29"/>
      <c r="E538" s="29"/>
      <c r="F538" s="29">
        <v>5153756.924999997</v>
      </c>
      <c r="G538" s="29">
        <v>9197690.381999971</v>
      </c>
      <c r="H538" s="29">
        <f>+F538-G538</f>
        <v>-4043933.4569999743</v>
      </c>
      <c r="I538" s="98">
        <f>IF(G538&lt;0,IF(H538=0,0,IF(OR(G538=0,F538=0),"N.M.",IF(ABS(H538/G538)&gt;=10,"N.M.",H538/(-G538)))),IF(H538=0,0,IF(OR(G538=0,F538=0),"N.M.",IF(ABS(H538/G538)&gt;=10,"N.M.",H538/G538))))</f>
        <v>-0.4396683611914158</v>
      </c>
      <c r="J538" s="115"/>
      <c r="K538" s="29">
        <v>52512009.829000026</v>
      </c>
      <c r="L538" s="29">
        <v>39612015.058000006</v>
      </c>
      <c r="M538" s="29">
        <f>+K538-L538</f>
        <v>12899994.77100002</v>
      </c>
      <c r="N538" s="98">
        <f>IF(L538&lt;0,IF(M538=0,0,IF(OR(L538=0,K538=0),"N.M.",IF(ABS(M538/L538)&gt;=10,"N.M.",M538/(-L538)))),IF(M538=0,0,IF(OR(L538=0,K538=0),"N.M.",IF(ABS(M538/L538)&gt;=10,"N.M.",M538/L538))))</f>
        <v>0.32565863544462</v>
      </c>
      <c r="O538" s="115"/>
      <c r="P538" s="29">
        <v>20640489.537000023</v>
      </c>
      <c r="Q538" s="29">
        <v>15911271.722000001</v>
      </c>
      <c r="R538" s="29">
        <f>+P538-Q538</f>
        <v>4729217.815000022</v>
      </c>
      <c r="S538" s="98">
        <f>IF(Q538&lt;0,IF(R538=0,0,IF(OR(Q538=0,P538=0),"N.M.",IF(ABS(R538/Q538)&gt;=10,"N.M.",R538/(-Q538)))),IF(R538=0,0,IF(OR(Q538=0,P538=0),"N.M.",IF(ABS(R538/Q538)&gt;=10,"N.M.",R538/Q538))))</f>
        <v>0.2972243763809957</v>
      </c>
      <c r="T538" s="115"/>
      <c r="U538" s="29">
        <v>84624416.53199986</v>
      </c>
      <c r="V538" s="29">
        <v>57371783.92400005</v>
      </c>
      <c r="W538" s="29">
        <f>+U538-V538</f>
        <v>27252632.60799981</v>
      </c>
      <c r="X538" s="98">
        <f>IF(V538&lt;0,IF(W538=0,0,IF(OR(V538=0,U538=0),"N.M.",IF(ABS(W538/V538)&gt;=10,"N.M.",W538/(-V538)))),IF(W538=0,0,IF(OR(V538=0,U538=0),"N.M.",IF(ABS(W538/V538)&gt;=10,"N.M.",W538/V538))))</f>
        <v>0.47501804448160717</v>
      </c>
    </row>
    <row r="539" spans="4:24" s="1" customFormat="1" ht="5.25" customHeight="1">
      <c r="D539" s="35"/>
      <c r="E539" s="35"/>
      <c r="F539" s="130" t="str">
        <f>IF(ABS(F464+F536-F538)&gt;$C$579,$C$580," ")</f>
        <v> </v>
      </c>
      <c r="G539" s="130" t="str">
        <f>IF(ABS(G464+G536-G538)&gt;$C$579,$C$580," ")</f>
        <v> </v>
      </c>
      <c r="H539" s="130" t="str">
        <f>IF(ABS(H464+H536-H538)&gt;$C$579,$C$580," ")</f>
        <v> </v>
      </c>
      <c r="I539" s="101"/>
      <c r="J539" s="106"/>
      <c r="K539" s="130" t="str">
        <f>IF(ABS(K464+K536-K538)&gt;$C$579,$C$580," ")</f>
        <v> </v>
      </c>
      <c r="L539" s="130" t="str">
        <f>IF(ABS(L464+L536-L538)&gt;$C$579,$C$580," ")</f>
        <v> </v>
      </c>
      <c r="M539" s="130" t="str">
        <f>IF(ABS(M464+M536-M538)&gt;$C$579,$C$580," ")</f>
        <v> </v>
      </c>
      <c r="N539" s="101"/>
      <c r="O539" s="106"/>
      <c r="P539" s="130" t="str">
        <f>IF(ABS(P464+P536-P538)&gt;$C$579,$C$580," ")</f>
        <v> </v>
      </c>
      <c r="Q539" s="130" t="str">
        <f>IF(ABS(Q464+Q536-Q538)&gt;$C$579,$C$580," ")</f>
        <v> </v>
      </c>
      <c r="R539" s="130" t="str">
        <f>IF(ABS(R464+R536-R538)&gt;$C$579,$C$580," ")</f>
        <v> </v>
      </c>
      <c r="S539" s="101"/>
      <c r="T539" s="106"/>
      <c r="U539" s="130" t="str">
        <f>IF(ABS(U464+U536-U538)&gt;$C$579,$C$580," ")</f>
        <v> </v>
      </c>
      <c r="V539" s="130" t="str">
        <f>IF(ABS(V464+V536-V538)&gt;$C$579,$C$580," ")</f>
        <v> </v>
      </c>
      <c r="W539" s="130" t="str">
        <f>IF(ABS(W464+W536-W538)&gt;$C$579,$C$580," ")</f>
        <v> </v>
      </c>
      <c r="X539" s="101"/>
    </row>
    <row r="540" spans="4:24" s="1" customFormat="1" ht="5.25" customHeight="1" hidden="1" outlineLevel="1">
      <c r="D540" s="35"/>
      <c r="E540" s="35"/>
      <c r="F540" s="130"/>
      <c r="G540" s="130"/>
      <c r="H540" s="130"/>
      <c r="I540" s="101"/>
      <c r="J540" s="106"/>
      <c r="K540" s="130"/>
      <c r="L540" s="130"/>
      <c r="M540" s="130"/>
      <c r="N540" s="101"/>
      <c r="O540" s="106"/>
      <c r="P540" s="130"/>
      <c r="Q540" s="130"/>
      <c r="R540" s="130"/>
      <c r="S540" s="101"/>
      <c r="T540" s="106"/>
      <c r="U540" s="130"/>
      <c r="V540" s="130"/>
      <c r="W540" s="130"/>
      <c r="X540" s="101"/>
    </row>
    <row r="541" spans="1:24" s="14" customFormat="1" ht="12.75" hidden="1" outlineLevel="2">
      <c r="A541" s="14" t="s">
        <v>1415</v>
      </c>
      <c r="B541" s="14" t="s">
        <v>1416</v>
      </c>
      <c r="C541" s="54" t="s">
        <v>166</v>
      </c>
      <c r="D541" s="15"/>
      <c r="E541" s="15"/>
      <c r="F541" s="15">
        <v>2833225.52</v>
      </c>
      <c r="G541" s="15">
        <v>2833225.52</v>
      </c>
      <c r="H541" s="90">
        <f>(+F541-G541)</f>
        <v>0</v>
      </c>
      <c r="I541" s="103">
        <f aca="true" t="shared" si="200" ref="I541:I546">IF(G541&lt;0,IF(H541=0,0,IF(OR(G541=0,F541=0),"N.M.",IF(ABS(H541/G541)&gt;=10,"N.M.",H541/(-G541)))),IF(H541=0,0,IF(OR(G541=0,F541=0),"N.M.",IF(ABS(H541/G541)&gt;=10,"N.M.",H541/G541))))</f>
        <v>0</v>
      </c>
      <c r="J541" s="104"/>
      <c r="K541" s="15">
        <v>22665804.15</v>
      </c>
      <c r="L541" s="15">
        <v>22665804.16</v>
      </c>
      <c r="M541" s="90">
        <f>(+K541-L541)</f>
        <v>-0.010000001639127731</v>
      </c>
      <c r="N541" s="103">
        <f aca="true" t="shared" si="201" ref="N541:N546">IF(L541&lt;0,IF(M541=0,0,IF(OR(L541=0,K541=0),"N.M.",IF(ABS(M541/L541)&gt;=10,"N.M.",M541/(-L541)))),IF(M541=0,0,IF(OR(L541=0,K541=0),"N.M.",IF(ABS(M541/L541)&gt;=10,"N.M.",M541/L541))))</f>
        <v>-4.411933310875184E-10</v>
      </c>
      <c r="O541" s="104"/>
      <c r="P541" s="15">
        <v>8499676.55</v>
      </c>
      <c r="Q541" s="15">
        <v>8499676.56</v>
      </c>
      <c r="R541" s="90">
        <f>(+P541-Q541)</f>
        <v>-0.009999999776482582</v>
      </c>
      <c r="S541" s="103">
        <f aca="true" t="shared" si="202" ref="S541:S546">IF(Q541&lt;0,IF(R541=0,0,IF(OR(Q541=0,P541=0),"N.M.",IF(ABS(R541/Q541)&gt;=10,"N.M.",R541/(-Q541)))),IF(R541=0,0,IF(OR(Q541=0,P541=0),"N.M.",IF(ABS(R541/Q541)&gt;=10,"N.M.",R541/Q541))))</f>
        <v>-1.1765153304236534E-09</v>
      </c>
      <c r="T541" s="104"/>
      <c r="U541" s="15">
        <v>33998706.23</v>
      </c>
      <c r="V541" s="15">
        <v>33998706.230000004</v>
      </c>
      <c r="W541" s="90">
        <f>(+U541-V541)</f>
        <v>-7.450580596923828E-09</v>
      </c>
      <c r="X541" s="103">
        <f aca="true" t="shared" si="203" ref="X541:X546">IF(V541&lt;0,IF(W541=0,0,IF(OR(V541=0,U541=0),"N.M.",IF(ABS(W541/V541)&gt;=10,"N.M.",W541/(-V541)))),IF(W541=0,0,IF(OR(V541=0,U541=0),"N.M.",IF(ABS(W541/V541)&gt;=10,"N.M.",W541/V541))))</f>
        <v>-2.1914306228363287E-16</v>
      </c>
    </row>
    <row r="542" spans="1:24" s="14" customFormat="1" ht="12.75" hidden="1" outlineLevel="2">
      <c r="A542" s="14" t="s">
        <v>1417</v>
      </c>
      <c r="B542" s="14" t="s">
        <v>1418</v>
      </c>
      <c r="C542" s="54" t="s">
        <v>167</v>
      </c>
      <c r="D542" s="15"/>
      <c r="E542" s="15"/>
      <c r="F542" s="15">
        <v>87500</v>
      </c>
      <c r="G542" s="15">
        <v>87500</v>
      </c>
      <c r="H542" s="90">
        <f>(+F542-G542)</f>
        <v>0</v>
      </c>
      <c r="I542" s="103">
        <f t="shared" si="200"/>
        <v>0</v>
      </c>
      <c r="J542" s="104"/>
      <c r="K542" s="15">
        <v>700000</v>
      </c>
      <c r="L542" s="15">
        <v>700000</v>
      </c>
      <c r="M542" s="90">
        <f>(+K542-L542)</f>
        <v>0</v>
      </c>
      <c r="N542" s="103">
        <f t="shared" si="201"/>
        <v>0</v>
      </c>
      <c r="O542" s="104"/>
      <c r="P542" s="15">
        <v>262500</v>
      </c>
      <c r="Q542" s="15">
        <v>262500</v>
      </c>
      <c r="R542" s="90">
        <f>(+P542-Q542)</f>
        <v>0</v>
      </c>
      <c r="S542" s="103">
        <f t="shared" si="202"/>
        <v>0</v>
      </c>
      <c r="T542" s="104"/>
      <c r="U542" s="15">
        <v>1050000</v>
      </c>
      <c r="V542" s="15">
        <v>1050000</v>
      </c>
      <c r="W542" s="90">
        <f>(+U542-V542)</f>
        <v>0</v>
      </c>
      <c r="X542" s="103">
        <f t="shared" si="203"/>
        <v>0</v>
      </c>
    </row>
    <row r="543" spans="1:24" s="13" customFormat="1" ht="12.75" collapsed="1">
      <c r="A543" s="13" t="s">
        <v>259</v>
      </c>
      <c r="C543" s="56" t="s">
        <v>299</v>
      </c>
      <c r="D543" s="29"/>
      <c r="E543" s="29"/>
      <c r="F543" s="29">
        <v>2920725.52</v>
      </c>
      <c r="G543" s="29">
        <v>2920725.52</v>
      </c>
      <c r="H543" s="29">
        <f>(+F543-G543)</f>
        <v>0</v>
      </c>
      <c r="I543" s="98">
        <f t="shared" si="200"/>
        <v>0</v>
      </c>
      <c r="J543" s="115"/>
      <c r="K543" s="29">
        <v>23365804.15</v>
      </c>
      <c r="L543" s="29">
        <v>23365804.16</v>
      </c>
      <c r="M543" s="29">
        <f>(+K543-L543)</f>
        <v>-0.010000001639127731</v>
      </c>
      <c r="N543" s="98">
        <f t="shared" si="201"/>
        <v>-4.2797592458841064E-10</v>
      </c>
      <c r="O543" s="115"/>
      <c r="P543" s="29">
        <v>8762176.55</v>
      </c>
      <c r="Q543" s="29">
        <v>8762176.56</v>
      </c>
      <c r="R543" s="29">
        <f>(+P543-Q543)</f>
        <v>-0.009999999776482582</v>
      </c>
      <c r="S543" s="98">
        <f t="shared" si="202"/>
        <v>-1.1412689196578552E-09</v>
      </c>
      <c r="T543" s="115"/>
      <c r="U543" s="29">
        <v>35048706.23</v>
      </c>
      <c r="V543" s="29">
        <v>35048706.230000004</v>
      </c>
      <c r="W543" s="29">
        <f>(+U543-V543)</f>
        <v>-7.450580596923828E-09</v>
      </c>
      <c r="X543" s="98">
        <f t="shared" si="203"/>
        <v>-2.1257790652901448E-16</v>
      </c>
    </row>
    <row r="544" spans="3:24" s="13" customFormat="1" ht="0.75" customHeight="1" hidden="1" outlineLevel="1">
      <c r="C544" s="56"/>
      <c r="D544" s="29"/>
      <c r="E544" s="29"/>
      <c r="F544" s="29"/>
      <c r="G544" s="29"/>
      <c r="H544" s="29"/>
      <c r="I544" s="98">
        <f t="shared" si="200"/>
        <v>0</v>
      </c>
      <c r="J544" s="115"/>
      <c r="K544" s="29"/>
      <c r="L544" s="29"/>
      <c r="M544" s="29"/>
      <c r="N544" s="98">
        <f t="shared" si="201"/>
        <v>0</v>
      </c>
      <c r="O544" s="115"/>
      <c r="P544" s="29"/>
      <c r="Q544" s="29"/>
      <c r="R544" s="29"/>
      <c r="S544" s="98">
        <f t="shared" si="202"/>
        <v>0</v>
      </c>
      <c r="T544" s="115"/>
      <c r="U544" s="29"/>
      <c r="V544" s="29"/>
      <c r="W544" s="29"/>
      <c r="X544" s="98">
        <f t="shared" si="203"/>
        <v>0</v>
      </c>
    </row>
    <row r="545" spans="1:24" s="14" customFormat="1" ht="12.75" hidden="1" outlineLevel="2">
      <c r="A545" s="14" t="s">
        <v>1419</v>
      </c>
      <c r="B545" s="14" t="s">
        <v>1420</v>
      </c>
      <c r="C545" s="54" t="s">
        <v>168</v>
      </c>
      <c r="D545" s="15"/>
      <c r="E545" s="15"/>
      <c r="F545" s="15">
        <v>305.07</v>
      </c>
      <c r="G545" s="15">
        <v>0</v>
      </c>
      <c r="H545" s="90">
        <f>(+F545-G545)</f>
        <v>305.07</v>
      </c>
      <c r="I545" s="103" t="str">
        <f t="shared" si="200"/>
        <v>N.M.</v>
      </c>
      <c r="J545" s="104"/>
      <c r="K545" s="15">
        <v>312.15000000000003</v>
      </c>
      <c r="L545" s="15">
        <v>8630.130000000001</v>
      </c>
      <c r="M545" s="90">
        <f>(+K545-L545)</f>
        <v>-8317.980000000001</v>
      </c>
      <c r="N545" s="103">
        <f t="shared" si="201"/>
        <v>-0.963830208814931</v>
      </c>
      <c r="O545" s="104"/>
      <c r="P545" s="15">
        <v>312.15000000000003</v>
      </c>
      <c r="Q545" s="15">
        <v>7109.07</v>
      </c>
      <c r="R545" s="90">
        <f>(+P545-Q545)</f>
        <v>-6796.92</v>
      </c>
      <c r="S545" s="103">
        <f t="shared" si="202"/>
        <v>-0.9560913030818378</v>
      </c>
      <c r="T545" s="104"/>
      <c r="U545" s="15">
        <v>1258.55</v>
      </c>
      <c r="V545" s="15">
        <v>8879.400000000001</v>
      </c>
      <c r="W545" s="90">
        <f>(+U545-V545)</f>
        <v>-7620.850000000001</v>
      </c>
      <c r="X545" s="103">
        <f t="shared" si="203"/>
        <v>-0.8582618194923081</v>
      </c>
    </row>
    <row r="546" spans="1:24" s="13" customFormat="1" ht="12.75" customHeight="1" collapsed="1">
      <c r="A546" s="13" t="s">
        <v>260</v>
      </c>
      <c r="C546" s="56" t="s">
        <v>300</v>
      </c>
      <c r="D546" s="29"/>
      <c r="E546" s="29"/>
      <c r="F546" s="29">
        <v>305.07</v>
      </c>
      <c r="G546" s="29">
        <v>0</v>
      </c>
      <c r="H546" s="29">
        <f>(+F546-G546)</f>
        <v>305.07</v>
      </c>
      <c r="I546" s="98" t="str">
        <f t="shared" si="200"/>
        <v>N.M.</v>
      </c>
      <c r="J546" s="115"/>
      <c r="K546" s="29">
        <v>312.15000000000003</v>
      </c>
      <c r="L546" s="29">
        <v>8630.130000000001</v>
      </c>
      <c r="M546" s="29">
        <f>(+K546-L546)</f>
        <v>-8317.980000000001</v>
      </c>
      <c r="N546" s="98">
        <f t="shared" si="201"/>
        <v>-0.963830208814931</v>
      </c>
      <c r="O546" s="115"/>
      <c r="P546" s="29">
        <v>312.15000000000003</v>
      </c>
      <c r="Q546" s="29">
        <v>7109.07</v>
      </c>
      <c r="R546" s="29">
        <f>(+P546-Q546)</f>
        <v>-6796.92</v>
      </c>
      <c r="S546" s="98">
        <f t="shared" si="202"/>
        <v>-0.9560913030818378</v>
      </c>
      <c r="T546" s="115"/>
      <c r="U546" s="29">
        <v>1258.55</v>
      </c>
      <c r="V546" s="29">
        <v>8879.400000000001</v>
      </c>
      <c r="W546" s="29">
        <f>(+U546-V546)</f>
        <v>-7620.850000000001</v>
      </c>
      <c r="X546" s="98">
        <f t="shared" si="203"/>
        <v>-0.8582618194923081</v>
      </c>
    </row>
    <row r="547" spans="3:24" s="13" customFormat="1" ht="0.75" customHeight="1" hidden="1" outlineLevel="1">
      <c r="C547" s="56"/>
      <c r="D547" s="29"/>
      <c r="E547" s="29"/>
      <c r="F547" s="29"/>
      <c r="G547" s="29"/>
      <c r="H547" s="29"/>
      <c r="I547" s="98"/>
      <c r="J547" s="115"/>
      <c r="K547" s="29"/>
      <c r="L547" s="29"/>
      <c r="M547" s="29"/>
      <c r="N547" s="98"/>
      <c r="O547" s="115"/>
      <c r="P547" s="29"/>
      <c r="Q547" s="29"/>
      <c r="R547" s="29"/>
      <c r="S547" s="98"/>
      <c r="T547" s="115"/>
      <c r="U547" s="29"/>
      <c r="V547" s="29"/>
      <c r="W547" s="29"/>
      <c r="X547" s="98"/>
    </row>
    <row r="548" spans="1:24" s="14" customFormat="1" ht="12.75" hidden="1" outlineLevel="2">
      <c r="A548" s="14" t="s">
        <v>1421</v>
      </c>
      <c r="B548" s="14" t="s">
        <v>1422</v>
      </c>
      <c r="C548" s="54" t="s">
        <v>169</v>
      </c>
      <c r="D548" s="15"/>
      <c r="E548" s="15"/>
      <c r="F548" s="15">
        <v>57722.12</v>
      </c>
      <c r="G548" s="15">
        <v>14222.92</v>
      </c>
      <c r="H548" s="90">
        <f>(+F548-G548)</f>
        <v>43499.200000000004</v>
      </c>
      <c r="I548" s="103">
        <f>IF(G548&lt;0,IF(H548=0,0,IF(OR(G548=0,F548=0),"N.M.",IF(ABS(H548/G548)&gt;=10,"N.M.",H548/(-G548)))),IF(H548=0,0,IF(OR(G548=0,F548=0),"N.M.",IF(ABS(H548/G548)&gt;=10,"N.M.",H548/G548))))</f>
        <v>3.0583874478658393</v>
      </c>
      <c r="J548" s="104"/>
      <c r="K548" s="15">
        <v>395371.55</v>
      </c>
      <c r="L548" s="15">
        <v>115534.04000000001</v>
      </c>
      <c r="M548" s="90">
        <f>(+K548-L548)</f>
        <v>279837.51</v>
      </c>
      <c r="N548" s="103">
        <f>IF(L548&lt;0,IF(M548=0,0,IF(OR(L548=0,K548=0),"N.M.",IF(ABS(M548/L548)&gt;=10,"N.M.",M548/(-L548)))),IF(M548=0,0,IF(OR(L548=0,K548=0),"N.M.",IF(ABS(M548/L548)&gt;=10,"N.M.",M548/L548))))</f>
        <v>2.4221217400516766</v>
      </c>
      <c r="O548" s="104"/>
      <c r="P548" s="15">
        <v>136911.89</v>
      </c>
      <c r="Q548" s="15">
        <v>60863.92</v>
      </c>
      <c r="R548" s="90">
        <f>(+P548-Q548)</f>
        <v>76047.97000000002</v>
      </c>
      <c r="S548" s="103">
        <f>IF(Q548&lt;0,IF(R548=0,0,IF(OR(Q548=0,P548=0),"N.M.",IF(ABS(R548/Q548)&gt;=10,"N.M.",R548/(-Q548)))),IF(R548=0,0,IF(OR(Q548=0,P548=0),"N.M.",IF(ABS(R548/Q548)&gt;=10,"N.M.",R548/Q548))))</f>
        <v>1.2494753870601831</v>
      </c>
      <c r="T548" s="104"/>
      <c r="U548" s="15">
        <v>493057.49</v>
      </c>
      <c r="V548" s="15">
        <v>194654.62</v>
      </c>
      <c r="W548" s="90">
        <f>(+U548-V548)</f>
        <v>298402.87</v>
      </c>
      <c r="X548" s="103">
        <f>IF(V548&lt;0,IF(W548=0,0,IF(OR(V548=0,U548=0),"N.M.",IF(ABS(W548/V548)&gt;=10,"N.M.",W548/(-V548)))),IF(W548=0,0,IF(OR(V548=0,U548=0),"N.M.",IF(ABS(W548/V548)&gt;=10,"N.M.",W548/V548))))</f>
        <v>1.5329863221330169</v>
      </c>
    </row>
    <row r="549" spans="1:24" s="13" customFormat="1" ht="12.75" customHeight="1" collapsed="1">
      <c r="A549" s="13" t="s">
        <v>261</v>
      </c>
      <c r="C549" s="56" t="s">
        <v>301</v>
      </c>
      <c r="D549" s="29"/>
      <c r="E549" s="29"/>
      <c r="F549" s="29">
        <v>57722.12</v>
      </c>
      <c r="G549" s="29">
        <v>14222.92</v>
      </c>
      <c r="H549" s="29">
        <f>(+F549-G549)</f>
        <v>43499.200000000004</v>
      </c>
      <c r="I549" s="98">
        <f>IF(G549&lt;0,IF(H549=0,0,IF(OR(G549=0,F549=0),"N.M.",IF(ABS(H549/G549)&gt;=10,"N.M.",H549/(-G549)))),IF(H549=0,0,IF(OR(G549=0,F549=0),"N.M.",IF(ABS(H549/G549)&gt;=10,"N.M.",H549/G549))))</f>
        <v>3.0583874478658393</v>
      </c>
      <c r="J549" s="115"/>
      <c r="K549" s="29">
        <v>395371.55</v>
      </c>
      <c r="L549" s="29">
        <v>115534.04000000001</v>
      </c>
      <c r="M549" s="29">
        <f>(+K549-L549)</f>
        <v>279837.51</v>
      </c>
      <c r="N549" s="98">
        <f>IF(L549&lt;0,IF(M549=0,0,IF(OR(L549=0,K549=0),"N.M.",IF(ABS(M549/L549)&gt;=10,"N.M.",M549/(-L549)))),IF(M549=0,0,IF(OR(L549=0,K549=0),"N.M.",IF(ABS(M549/L549)&gt;=10,"N.M.",M549/L549))))</f>
        <v>2.4221217400516766</v>
      </c>
      <c r="O549" s="115"/>
      <c r="P549" s="29">
        <v>136911.89</v>
      </c>
      <c r="Q549" s="29">
        <v>60863.92</v>
      </c>
      <c r="R549" s="29">
        <f>(+P549-Q549)</f>
        <v>76047.97000000002</v>
      </c>
      <c r="S549" s="98">
        <f>IF(Q549&lt;0,IF(R549=0,0,IF(OR(Q549=0,P549=0),"N.M.",IF(ABS(R549/Q549)&gt;=10,"N.M.",R549/(-Q549)))),IF(R549=0,0,IF(OR(Q549=0,P549=0),"N.M.",IF(ABS(R549/Q549)&gt;=10,"N.M.",R549/Q549))))</f>
        <v>1.2494753870601831</v>
      </c>
      <c r="T549" s="115"/>
      <c r="U549" s="29">
        <v>493057.49</v>
      </c>
      <c r="V549" s="29">
        <v>194654.62</v>
      </c>
      <c r="W549" s="29">
        <f>(+U549-V549)</f>
        <v>298402.87</v>
      </c>
      <c r="X549" s="98">
        <f>IF(V549&lt;0,IF(W549=0,0,IF(OR(V549=0,U549=0),"N.M.",IF(ABS(W549/V549)&gt;=10,"N.M.",W549/(-V549)))),IF(W549=0,0,IF(OR(V549=0,U549=0),"N.M.",IF(ABS(W549/V549)&gt;=10,"N.M.",W549/V549))))</f>
        <v>1.5329863221330169</v>
      </c>
    </row>
    <row r="550" spans="3:24" s="13" customFormat="1" ht="0.75" customHeight="1" hidden="1" outlineLevel="1">
      <c r="C550" s="56"/>
      <c r="D550" s="29"/>
      <c r="E550" s="29"/>
      <c r="F550" s="29"/>
      <c r="G550" s="29"/>
      <c r="H550" s="29"/>
      <c r="I550" s="98"/>
      <c r="J550" s="115"/>
      <c r="K550" s="29"/>
      <c r="L550" s="29"/>
      <c r="M550" s="29"/>
      <c r="N550" s="98"/>
      <c r="O550" s="115"/>
      <c r="P550" s="29"/>
      <c r="Q550" s="29"/>
      <c r="R550" s="29"/>
      <c r="S550" s="98"/>
      <c r="T550" s="115"/>
      <c r="U550" s="29"/>
      <c r="V550" s="29"/>
      <c r="W550" s="29"/>
      <c r="X550" s="98"/>
    </row>
    <row r="551" spans="1:24" s="14" customFormat="1" ht="12.75" hidden="1" outlineLevel="2">
      <c r="A551" s="14" t="s">
        <v>1423</v>
      </c>
      <c r="B551" s="14" t="s">
        <v>1424</v>
      </c>
      <c r="C551" s="54" t="s">
        <v>170</v>
      </c>
      <c r="D551" s="15"/>
      <c r="E551" s="15"/>
      <c r="F551" s="15">
        <v>39265.54</v>
      </c>
      <c r="G551" s="15">
        <v>39265.54</v>
      </c>
      <c r="H551" s="90">
        <f>(+F551-G551)</f>
        <v>0</v>
      </c>
      <c r="I551" s="103">
        <f>IF(G551&lt;0,IF(H551=0,0,IF(OR(G551=0,F551=0),"N.M.",IF(ABS(H551/G551)&gt;=10,"N.M.",H551/(-G551)))),IF(H551=0,0,IF(OR(G551=0,F551=0),"N.M.",IF(ABS(H551/G551)&gt;=10,"N.M.",H551/G551))))</f>
        <v>0</v>
      </c>
      <c r="J551" s="104"/>
      <c r="K551" s="15">
        <v>314124.32</v>
      </c>
      <c r="L551" s="15">
        <v>314124.32</v>
      </c>
      <c r="M551" s="90">
        <f>(+K551-L551)</f>
        <v>0</v>
      </c>
      <c r="N551" s="103">
        <f>IF(L551&lt;0,IF(M551=0,0,IF(OR(L551=0,K551=0),"N.M.",IF(ABS(M551/L551)&gt;=10,"N.M.",M551/(-L551)))),IF(M551=0,0,IF(OR(L551=0,K551=0),"N.M.",IF(ABS(M551/L551)&gt;=10,"N.M.",M551/L551))))</f>
        <v>0</v>
      </c>
      <c r="O551" s="104"/>
      <c r="P551" s="15">
        <v>117796.62</v>
      </c>
      <c r="Q551" s="15">
        <v>117796.62</v>
      </c>
      <c r="R551" s="90">
        <f>(+P551-Q551)</f>
        <v>0</v>
      </c>
      <c r="S551" s="103">
        <f>IF(Q551&lt;0,IF(R551=0,0,IF(OR(Q551=0,P551=0),"N.M.",IF(ABS(R551/Q551)&gt;=10,"N.M.",R551/(-Q551)))),IF(R551=0,0,IF(OR(Q551=0,P551=0),"N.M.",IF(ABS(R551/Q551)&gt;=10,"N.M.",R551/Q551))))</f>
        <v>0</v>
      </c>
      <c r="T551" s="104"/>
      <c r="U551" s="15">
        <v>471186.48</v>
      </c>
      <c r="V551" s="15">
        <v>471507.05000000005</v>
      </c>
      <c r="W551" s="90">
        <f>(+U551-V551)</f>
        <v>-320.5700000000652</v>
      </c>
      <c r="X551" s="103">
        <f>IF(V551&lt;0,IF(W551=0,0,IF(OR(V551=0,U551=0),"N.M.",IF(ABS(W551/V551)&gt;=10,"N.M.",W551/(-V551)))),IF(W551=0,0,IF(OR(V551=0,U551=0),"N.M.",IF(ABS(W551/V551)&gt;=10,"N.M.",W551/V551))))</f>
        <v>-0.0006798837896486705</v>
      </c>
    </row>
    <row r="552" spans="1:24" s="13" customFormat="1" ht="12.75" collapsed="1">
      <c r="A552" s="13" t="s">
        <v>262</v>
      </c>
      <c r="C552" s="56" t="s">
        <v>315</v>
      </c>
      <c r="D552" s="29"/>
      <c r="E552" s="29"/>
      <c r="F552" s="29">
        <v>39265.54</v>
      </c>
      <c r="G552" s="29">
        <v>39265.54</v>
      </c>
      <c r="H552" s="29">
        <f>(+F552-G552)</f>
        <v>0</v>
      </c>
      <c r="I552" s="98">
        <f>IF(G552&lt;0,IF(H552=0,0,IF(OR(G552=0,F552=0),"N.M.",IF(ABS(H552/G552)&gt;=10,"N.M.",H552/(-G552)))),IF(H552=0,0,IF(OR(G552=0,F552=0),"N.M.",IF(ABS(H552/G552)&gt;=10,"N.M.",H552/G552))))</f>
        <v>0</v>
      </c>
      <c r="J552" s="115"/>
      <c r="K552" s="29">
        <v>314124.32</v>
      </c>
      <c r="L552" s="29">
        <v>314124.32</v>
      </c>
      <c r="M552" s="29">
        <f>(+K552-L552)</f>
        <v>0</v>
      </c>
      <c r="N552" s="98">
        <f>IF(L552&lt;0,IF(M552=0,0,IF(OR(L552=0,K552=0),"N.M.",IF(ABS(M552/L552)&gt;=10,"N.M.",M552/(-L552)))),IF(M552=0,0,IF(OR(L552=0,K552=0),"N.M.",IF(ABS(M552/L552)&gt;=10,"N.M.",M552/L552))))</f>
        <v>0</v>
      </c>
      <c r="O552" s="115"/>
      <c r="P552" s="29">
        <v>117796.62</v>
      </c>
      <c r="Q552" s="29">
        <v>117796.62</v>
      </c>
      <c r="R552" s="29">
        <f>(+P552-Q552)</f>
        <v>0</v>
      </c>
      <c r="S552" s="98">
        <f>IF(Q552&lt;0,IF(R552=0,0,IF(OR(Q552=0,P552=0),"N.M.",IF(ABS(R552/Q552)&gt;=10,"N.M.",R552/(-Q552)))),IF(R552=0,0,IF(OR(Q552=0,P552=0),"N.M.",IF(ABS(R552/Q552)&gt;=10,"N.M.",R552/Q552))))</f>
        <v>0</v>
      </c>
      <c r="T552" s="115"/>
      <c r="U552" s="29">
        <v>471186.48</v>
      </c>
      <c r="V552" s="29">
        <v>471507.05000000005</v>
      </c>
      <c r="W552" s="29">
        <f>(+U552-V552)</f>
        <v>-320.5700000000652</v>
      </c>
      <c r="X552" s="98">
        <f>IF(V552&lt;0,IF(W552=0,0,IF(OR(V552=0,U552=0),"N.M.",IF(ABS(W552/V552)&gt;=10,"N.M.",W552/(-V552)))),IF(W552=0,0,IF(OR(V552=0,U552=0),"N.M.",IF(ABS(W552/V552)&gt;=10,"N.M.",W552/V552))))</f>
        <v>-0.0006798837896486705</v>
      </c>
    </row>
    <row r="553" spans="3:24" s="13" customFormat="1" ht="0.75" customHeight="1" hidden="1" outlineLevel="1">
      <c r="C553" s="56"/>
      <c r="D553" s="29"/>
      <c r="E553" s="29"/>
      <c r="F553" s="29"/>
      <c r="G553" s="29"/>
      <c r="H553" s="29"/>
      <c r="I553" s="98"/>
      <c r="J553" s="115"/>
      <c r="K553" s="29"/>
      <c r="L553" s="29"/>
      <c r="M553" s="29"/>
      <c r="N553" s="98"/>
      <c r="O553" s="115"/>
      <c r="P553" s="29"/>
      <c r="Q553" s="29"/>
      <c r="R553" s="29"/>
      <c r="S553" s="98"/>
      <c r="T553" s="115"/>
      <c r="U553" s="29"/>
      <c r="V553" s="29"/>
      <c r="W553" s="29"/>
      <c r="X553" s="98"/>
    </row>
    <row r="554" spans="1:24" s="14" customFormat="1" ht="12.75" hidden="1" outlineLevel="2">
      <c r="A554" s="14" t="s">
        <v>1425</v>
      </c>
      <c r="B554" s="14" t="s">
        <v>1426</v>
      </c>
      <c r="C554" s="54" t="s">
        <v>171</v>
      </c>
      <c r="D554" s="15"/>
      <c r="E554" s="15"/>
      <c r="F554" s="15">
        <v>2804.05</v>
      </c>
      <c r="G554" s="15">
        <v>2804.05</v>
      </c>
      <c r="H554" s="90">
        <f>(+F554-G554)</f>
        <v>0</v>
      </c>
      <c r="I554" s="103">
        <f>IF(G554&lt;0,IF(H554=0,0,IF(OR(G554=0,F554=0),"N.M.",IF(ABS(H554/G554)&gt;=10,"N.M.",H554/(-G554)))),IF(H554=0,0,IF(OR(G554=0,F554=0),"N.M.",IF(ABS(H554/G554)&gt;=10,"N.M.",H554/G554))))</f>
        <v>0</v>
      </c>
      <c r="J554" s="104"/>
      <c r="K554" s="15">
        <v>22432.4</v>
      </c>
      <c r="L554" s="15">
        <v>22432.4</v>
      </c>
      <c r="M554" s="90">
        <f>(+K554-L554)</f>
        <v>0</v>
      </c>
      <c r="N554" s="103">
        <f>IF(L554&lt;0,IF(M554=0,0,IF(OR(L554=0,K554=0),"N.M.",IF(ABS(M554/L554)&gt;=10,"N.M.",M554/(-L554)))),IF(M554=0,0,IF(OR(L554=0,K554=0),"N.M.",IF(ABS(M554/L554)&gt;=10,"N.M.",M554/L554))))</f>
        <v>0</v>
      </c>
      <c r="O554" s="104"/>
      <c r="P554" s="15">
        <v>8412.15</v>
      </c>
      <c r="Q554" s="15">
        <v>8412.15</v>
      </c>
      <c r="R554" s="90">
        <f>(+P554-Q554)</f>
        <v>0</v>
      </c>
      <c r="S554" s="103">
        <f>IF(Q554&lt;0,IF(R554=0,0,IF(OR(Q554=0,P554=0),"N.M.",IF(ABS(R554/Q554)&gt;=10,"N.M.",R554/(-Q554)))),IF(R554=0,0,IF(OR(Q554=0,P554=0),"N.M.",IF(ABS(R554/Q554)&gt;=10,"N.M.",R554/Q554))))</f>
        <v>0</v>
      </c>
      <c r="T554" s="104"/>
      <c r="U554" s="15">
        <v>33648.600000000006</v>
      </c>
      <c r="V554" s="15">
        <v>33648.600000000006</v>
      </c>
      <c r="W554" s="90">
        <f>(+U554-V554)</f>
        <v>0</v>
      </c>
      <c r="X554" s="103">
        <f>IF(V554&lt;0,IF(W554=0,0,IF(OR(V554=0,U554=0),"N.M.",IF(ABS(W554/V554)&gt;=10,"N.M.",W554/(-V554)))),IF(W554=0,0,IF(OR(V554=0,U554=0),"N.M.",IF(ABS(W554/V554)&gt;=10,"N.M.",W554/V554))))</f>
        <v>0</v>
      </c>
    </row>
    <row r="555" spans="1:24" s="13" customFormat="1" ht="12.75" collapsed="1">
      <c r="A555" s="13" t="s">
        <v>263</v>
      </c>
      <c r="C555" s="56" t="s">
        <v>302</v>
      </c>
      <c r="D555" s="29"/>
      <c r="E555" s="29"/>
      <c r="F555" s="29">
        <v>2804.05</v>
      </c>
      <c r="G555" s="29">
        <v>2804.05</v>
      </c>
      <c r="H555" s="29">
        <f>(+F555-G555)</f>
        <v>0</v>
      </c>
      <c r="I555" s="98">
        <f>IF(G555&lt;0,IF(H555=0,0,IF(OR(G555=0,F555=0),"N.M.",IF(ABS(H555/G555)&gt;=10,"N.M.",H555/(-G555)))),IF(H555=0,0,IF(OR(G555=0,F555=0),"N.M.",IF(ABS(H555/G555)&gt;=10,"N.M.",H555/G555))))</f>
        <v>0</v>
      </c>
      <c r="J555" s="115"/>
      <c r="K555" s="29">
        <v>22432.4</v>
      </c>
      <c r="L555" s="29">
        <v>22432.4</v>
      </c>
      <c r="M555" s="29">
        <f>(+K555-L555)</f>
        <v>0</v>
      </c>
      <c r="N555" s="98">
        <f>IF(L555&lt;0,IF(M555=0,0,IF(OR(L555=0,K555=0),"N.M.",IF(ABS(M555/L555)&gt;=10,"N.M.",M555/(-L555)))),IF(M555=0,0,IF(OR(L555=0,K555=0),"N.M.",IF(ABS(M555/L555)&gt;=10,"N.M.",M555/L555))))</f>
        <v>0</v>
      </c>
      <c r="O555" s="115"/>
      <c r="P555" s="29">
        <v>8412.15</v>
      </c>
      <c r="Q555" s="29">
        <v>8412.15</v>
      </c>
      <c r="R555" s="29">
        <f>(+P555-Q555)</f>
        <v>0</v>
      </c>
      <c r="S555" s="98">
        <f>IF(Q555&lt;0,IF(R555=0,0,IF(OR(Q555=0,P555=0),"N.M.",IF(ABS(R555/Q555)&gt;=10,"N.M.",R555/(-Q555)))),IF(R555=0,0,IF(OR(Q555=0,P555=0),"N.M.",IF(ABS(R555/Q555)&gt;=10,"N.M.",R555/Q555))))</f>
        <v>0</v>
      </c>
      <c r="T555" s="115"/>
      <c r="U555" s="29">
        <v>33648.600000000006</v>
      </c>
      <c r="V555" s="29">
        <v>33648.600000000006</v>
      </c>
      <c r="W555" s="29">
        <f>(+U555-V555)</f>
        <v>0</v>
      </c>
      <c r="X555" s="98">
        <f>IF(V555&lt;0,IF(W555=0,0,IF(OR(V555=0,U555=0),"N.M.",IF(ABS(W555/V555)&gt;=10,"N.M.",W555/(-V555)))),IF(W555=0,0,IF(OR(V555=0,U555=0),"N.M.",IF(ABS(W555/V555)&gt;=10,"N.M.",W555/V555))))</f>
        <v>0</v>
      </c>
    </row>
    <row r="556" spans="3:24" s="13" customFormat="1" ht="0.75" customHeight="1" hidden="1" outlineLevel="1">
      <c r="C556" s="56"/>
      <c r="D556" s="29"/>
      <c r="E556" s="29"/>
      <c r="F556" s="29"/>
      <c r="G556" s="29"/>
      <c r="H556" s="29"/>
      <c r="I556" s="98"/>
      <c r="J556" s="115"/>
      <c r="K556" s="29"/>
      <c r="L556" s="29"/>
      <c r="M556" s="29"/>
      <c r="N556" s="98"/>
      <c r="O556" s="115"/>
      <c r="P556" s="29"/>
      <c r="Q556" s="29"/>
      <c r="R556" s="29"/>
      <c r="S556" s="98"/>
      <c r="T556" s="115"/>
      <c r="U556" s="29"/>
      <c r="V556" s="29"/>
      <c r="W556" s="29"/>
      <c r="X556" s="98"/>
    </row>
    <row r="557" spans="1:24" s="13" customFormat="1" ht="12.75" collapsed="1">
      <c r="A557" s="13" t="s">
        <v>264</v>
      </c>
      <c r="C557" s="56" t="s">
        <v>303</v>
      </c>
      <c r="D557" s="29"/>
      <c r="E557" s="29"/>
      <c r="F557" s="29">
        <v>0</v>
      </c>
      <c r="G557" s="29">
        <v>0</v>
      </c>
      <c r="H557" s="29">
        <f>(+F557-G557)</f>
        <v>0</v>
      </c>
      <c r="I557" s="98">
        <f>IF(G557&lt;0,IF(H557=0,0,IF(OR(G557=0,F557=0),"N.M.",IF(ABS(H557/G557)&gt;=10,"N.M.",H557/(-G557)))),IF(H557=0,0,IF(OR(G557=0,F557=0),"N.M.",IF(ABS(H557/G557)&gt;=10,"N.M.",H557/G557))))</f>
        <v>0</v>
      </c>
      <c r="J557" s="115"/>
      <c r="K557" s="29">
        <v>0</v>
      </c>
      <c r="L557" s="29">
        <v>0</v>
      </c>
      <c r="M557" s="29">
        <f>(+K557-L557)</f>
        <v>0</v>
      </c>
      <c r="N557" s="98">
        <f>IF(L557&lt;0,IF(M557=0,0,IF(OR(L557=0,K557=0),"N.M.",IF(ABS(M557/L557)&gt;=10,"N.M.",M557/(-L557)))),IF(M557=0,0,IF(OR(L557=0,K557=0),"N.M.",IF(ABS(M557/L557)&gt;=10,"N.M.",M557/L557))))</f>
        <v>0</v>
      </c>
      <c r="O557" s="115"/>
      <c r="P557" s="29">
        <v>0</v>
      </c>
      <c r="Q557" s="29">
        <v>0</v>
      </c>
      <c r="R557" s="29">
        <f>(+P557-Q557)</f>
        <v>0</v>
      </c>
      <c r="S557" s="98">
        <f>IF(Q557&lt;0,IF(R557=0,0,IF(OR(Q557=0,P557=0),"N.M.",IF(ABS(R557/Q557)&gt;=10,"N.M.",R557/(-Q557)))),IF(R557=0,0,IF(OR(Q557=0,P557=0),"N.M.",IF(ABS(R557/Q557)&gt;=10,"N.M.",R557/Q557))))</f>
        <v>0</v>
      </c>
      <c r="T557" s="115"/>
      <c r="U557" s="29">
        <v>0</v>
      </c>
      <c r="V557" s="29">
        <v>0</v>
      </c>
      <c r="W557" s="29">
        <f>(+U557-V557)</f>
        <v>0</v>
      </c>
      <c r="X557" s="98">
        <f>IF(V557&lt;0,IF(W557=0,0,IF(OR(V557=0,U557=0),"N.M.",IF(ABS(W557/V557)&gt;=10,"N.M.",W557/(-V557)))),IF(W557=0,0,IF(OR(V557=0,U557=0),"N.M.",IF(ABS(W557/V557)&gt;=10,"N.M.",W557/V557))))</f>
        <v>0</v>
      </c>
    </row>
    <row r="558" spans="3:24" s="13" customFormat="1" ht="0.75" customHeight="1" hidden="1" outlineLevel="1">
      <c r="C558" s="56"/>
      <c r="D558" s="29"/>
      <c r="E558" s="29"/>
      <c r="F558" s="29"/>
      <c r="G558" s="29"/>
      <c r="H558" s="29"/>
      <c r="I558" s="98"/>
      <c r="J558" s="115"/>
      <c r="K558" s="29"/>
      <c r="L558" s="29"/>
      <c r="M558" s="29"/>
      <c r="N558" s="98"/>
      <c r="O558" s="115"/>
      <c r="P558" s="29"/>
      <c r="Q558" s="29"/>
      <c r="R558" s="29"/>
      <c r="S558" s="98"/>
      <c r="T558" s="115"/>
      <c r="U558" s="29"/>
      <c r="V558" s="29"/>
      <c r="W558" s="29"/>
      <c r="X558" s="98"/>
    </row>
    <row r="559" spans="1:24" s="14" customFormat="1" ht="12.75" hidden="1" outlineLevel="2">
      <c r="A559" s="14" t="s">
        <v>1427</v>
      </c>
      <c r="B559" s="14" t="s">
        <v>1428</v>
      </c>
      <c r="C559" s="54" t="s">
        <v>172</v>
      </c>
      <c r="D559" s="15"/>
      <c r="E559" s="15"/>
      <c r="F559" s="15">
        <v>738.15</v>
      </c>
      <c r="G559" s="15">
        <v>23438.63</v>
      </c>
      <c r="H559" s="90">
        <f aca="true" t="shared" si="204" ref="H559:H564">(+F559-G559)</f>
        <v>-22700.48</v>
      </c>
      <c r="I559" s="103">
        <f aca="true" t="shared" si="205" ref="I559:I564">IF(G559&lt;0,IF(H559=0,0,IF(OR(G559=0,F559=0),"N.M.",IF(ABS(H559/G559)&gt;=10,"N.M.",H559/(-G559)))),IF(H559=0,0,IF(OR(G559=0,F559=0),"N.M.",IF(ABS(H559/G559)&gt;=10,"N.M.",H559/G559))))</f>
        <v>-0.9685071183767993</v>
      </c>
      <c r="J559" s="104"/>
      <c r="K559" s="15">
        <v>6667.97</v>
      </c>
      <c r="L559" s="15">
        <v>269136.18</v>
      </c>
      <c r="M559" s="90">
        <f aca="true" t="shared" si="206" ref="M559:M564">(+K559-L559)</f>
        <v>-262468.21</v>
      </c>
      <c r="N559" s="103">
        <f aca="true" t="shared" si="207" ref="N559:N564">IF(L559&lt;0,IF(M559=0,0,IF(OR(L559=0,K559=0),"N.M.",IF(ABS(M559/L559)&gt;=10,"N.M.",M559/(-L559)))),IF(M559=0,0,IF(OR(L559=0,K559=0),"N.M.",IF(ABS(M559/L559)&gt;=10,"N.M.",M559/L559))))</f>
        <v>-0.9752245498914343</v>
      </c>
      <c r="O559" s="104"/>
      <c r="P559" s="15">
        <v>2053.58</v>
      </c>
      <c r="Q559" s="15">
        <v>30057.08</v>
      </c>
      <c r="R559" s="90">
        <f aca="true" t="shared" si="208" ref="R559:R564">(+P559-Q559)</f>
        <v>-28003.5</v>
      </c>
      <c r="S559" s="103">
        <f aca="true" t="shared" si="209" ref="S559:S564">IF(Q559&lt;0,IF(R559=0,0,IF(OR(Q559=0,P559=0),"N.M.",IF(ABS(R559/Q559)&gt;=10,"N.M.",R559/(-Q559)))),IF(R559=0,0,IF(OR(Q559=0,P559=0),"N.M.",IF(ABS(R559/Q559)&gt;=10,"N.M.",R559/Q559))))</f>
        <v>-0.9316773286027784</v>
      </c>
      <c r="T559" s="104"/>
      <c r="U559" s="15">
        <v>-235676.54</v>
      </c>
      <c r="V559" s="15">
        <v>1160269.37</v>
      </c>
      <c r="W559" s="90">
        <f aca="true" t="shared" si="210" ref="W559:W564">(+U559-V559)</f>
        <v>-1395945.9100000001</v>
      </c>
      <c r="X559" s="103">
        <f aca="true" t="shared" si="211" ref="X559:X564">IF(V559&lt;0,IF(W559=0,0,IF(OR(V559=0,U559=0),"N.M.",IF(ABS(W559/V559)&gt;=10,"N.M.",W559/(-V559)))),IF(W559=0,0,IF(OR(V559=0,U559=0),"N.M.",IF(ABS(W559/V559)&gt;=10,"N.M.",W559/V559))))</f>
        <v>-1.2031222628931417</v>
      </c>
    </row>
    <row r="560" spans="1:24" s="14" customFormat="1" ht="12.75" hidden="1" outlineLevel="2">
      <c r="A560" s="14" t="s">
        <v>1429</v>
      </c>
      <c r="B560" s="14" t="s">
        <v>1430</v>
      </c>
      <c r="C560" s="54" t="s">
        <v>173</v>
      </c>
      <c r="D560" s="15"/>
      <c r="E560" s="15"/>
      <c r="F560" s="15">
        <v>106876.44</v>
      </c>
      <c r="G560" s="15">
        <v>95468.92</v>
      </c>
      <c r="H560" s="90">
        <f t="shared" si="204"/>
        <v>11407.520000000004</v>
      </c>
      <c r="I560" s="103">
        <f t="shared" si="205"/>
        <v>0.11948935842156803</v>
      </c>
      <c r="J560" s="104"/>
      <c r="K560" s="15">
        <v>806515.8</v>
      </c>
      <c r="L560" s="15">
        <v>733384.75</v>
      </c>
      <c r="M560" s="90">
        <f t="shared" si="206"/>
        <v>73131.05000000005</v>
      </c>
      <c r="N560" s="103">
        <f t="shared" si="207"/>
        <v>0.0997171675576838</v>
      </c>
      <c r="O560" s="104"/>
      <c r="P560" s="15">
        <v>314309.67</v>
      </c>
      <c r="Q560" s="15">
        <v>282444.49</v>
      </c>
      <c r="R560" s="90">
        <f t="shared" si="208"/>
        <v>31865.179999999993</v>
      </c>
      <c r="S560" s="103">
        <f t="shared" si="209"/>
        <v>0.11281926583166835</v>
      </c>
      <c r="T560" s="104"/>
      <c r="U560" s="15">
        <v>1188384.4300000002</v>
      </c>
      <c r="V560" s="15">
        <v>1085204.42</v>
      </c>
      <c r="W560" s="90">
        <f t="shared" si="210"/>
        <v>103180.01000000024</v>
      </c>
      <c r="X560" s="103">
        <f t="shared" si="211"/>
        <v>0.09507887002524396</v>
      </c>
    </row>
    <row r="561" spans="1:24" s="14" customFormat="1" ht="12.75" hidden="1" outlineLevel="2">
      <c r="A561" s="14" t="s">
        <v>1431</v>
      </c>
      <c r="B561" s="14" t="s">
        <v>1432</v>
      </c>
      <c r="C561" s="54" t="s">
        <v>174</v>
      </c>
      <c r="D561" s="15"/>
      <c r="E561" s="15"/>
      <c r="F561" s="15">
        <v>25333</v>
      </c>
      <c r="G561" s="15">
        <v>283102</v>
      </c>
      <c r="H561" s="90">
        <f t="shared" si="204"/>
        <v>-257769</v>
      </c>
      <c r="I561" s="103">
        <f t="shared" si="205"/>
        <v>-0.9105163509971671</v>
      </c>
      <c r="J561" s="104"/>
      <c r="K561" s="15">
        <v>66767</v>
      </c>
      <c r="L561" s="15">
        <v>283102</v>
      </c>
      <c r="M561" s="90">
        <f t="shared" si="206"/>
        <v>-216335</v>
      </c>
      <c r="N561" s="103">
        <f t="shared" si="207"/>
        <v>-0.7641592076354106</v>
      </c>
      <c r="O561" s="104"/>
      <c r="P561" s="15">
        <v>71324</v>
      </c>
      <c r="Q561" s="15">
        <v>283102</v>
      </c>
      <c r="R561" s="90">
        <f t="shared" si="208"/>
        <v>-211778</v>
      </c>
      <c r="S561" s="103">
        <f t="shared" si="209"/>
        <v>-0.7480625357644948</v>
      </c>
      <c r="T561" s="104"/>
      <c r="U561" s="15">
        <v>147689</v>
      </c>
      <c r="V561" s="15">
        <v>283102</v>
      </c>
      <c r="W561" s="90">
        <f t="shared" si="210"/>
        <v>-135413</v>
      </c>
      <c r="X561" s="103">
        <f t="shared" si="211"/>
        <v>-0.47831876850039917</v>
      </c>
    </row>
    <row r="562" spans="1:24" s="14" customFormat="1" ht="12.75" hidden="1" outlineLevel="2">
      <c r="A562" s="14" t="s">
        <v>1433</v>
      </c>
      <c r="B562" s="14" t="s">
        <v>1434</v>
      </c>
      <c r="C562" s="54" t="s">
        <v>175</v>
      </c>
      <c r="D562" s="15"/>
      <c r="E562" s="15"/>
      <c r="F562" s="15">
        <v>0</v>
      </c>
      <c r="G562" s="15">
        <v>0</v>
      </c>
      <c r="H562" s="90">
        <f t="shared" si="204"/>
        <v>0</v>
      </c>
      <c r="I562" s="103">
        <f t="shared" si="205"/>
        <v>0</v>
      </c>
      <c r="J562" s="104"/>
      <c r="K562" s="15">
        <v>39087</v>
      </c>
      <c r="L562" s="15">
        <v>0</v>
      </c>
      <c r="M562" s="90">
        <f t="shared" si="206"/>
        <v>39087</v>
      </c>
      <c r="N562" s="103" t="str">
        <f t="shared" si="207"/>
        <v>N.M.</v>
      </c>
      <c r="O562" s="104"/>
      <c r="P562" s="15">
        <v>20299</v>
      </c>
      <c r="Q562" s="15">
        <v>0</v>
      </c>
      <c r="R562" s="90">
        <f t="shared" si="208"/>
        <v>20299</v>
      </c>
      <c r="S562" s="103" t="str">
        <f t="shared" si="209"/>
        <v>N.M.</v>
      </c>
      <c r="T562" s="104"/>
      <c r="U562" s="15">
        <v>-206531</v>
      </c>
      <c r="V562" s="15">
        <v>0</v>
      </c>
      <c r="W562" s="90">
        <f t="shared" si="210"/>
        <v>-206531</v>
      </c>
      <c r="X562" s="103" t="str">
        <f t="shared" si="211"/>
        <v>N.M.</v>
      </c>
    </row>
    <row r="563" spans="1:24" s="13" customFormat="1" ht="12.75" collapsed="1">
      <c r="A563" s="13" t="s">
        <v>265</v>
      </c>
      <c r="C563" s="56" t="s">
        <v>304</v>
      </c>
      <c r="D563" s="29"/>
      <c r="E563" s="29"/>
      <c r="F563" s="129">
        <v>132947.59</v>
      </c>
      <c r="G563" s="129">
        <v>402009.55</v>
      </c>
      <c r="H563" s="129">
        <f t="shared" si="204"/>
        <v>-269061.95999999996</v>
      </c>
      <c r="I563" s="99">
        <f t="shared" si="205"/>
        <v>-0.6692924583508028</v>
      </c>
      <c r="J563" s="115"/>
      <c r="K563" s="129">
        <v>919037.77</v>
      </c>
      <c r="L563" s="129">
        <v>1285622.93</v>
      </c>
      <c r="M563" s="129">
        <f t="shared" si="206"/>
        <v>-366585.1599999999</v>
      </c>
      <c r="N563" s="99">
        <f t="shared" si="207"/>
        <v>-0.28514205172118384</v>
      </c>
      <c r="O563" s="115"/>
      <c r="P563" s="129">
        <v>407986.25</v>
      </c>
      <c r="Q563" s="129">
        <v>595603.5700000001</v>
      </c>
      <c r="R563" s="129">
        <f t="shared" si="208"/>
        <v>-187617.32000000007</v>
      </c>
      <c r="S563" s="99">
        <f t="shared" si="209"/>
        <v>-0.315003686092748</v>
      </c>
      <c r="T563" s="115"/>
      <c r="U563" s="129">
        <v>893865.89</v>
      </c>
      <c r="V563" s="129">
        <v>2528575.79</v>
      </c>
      <c r="W563" s="129">
        <f t="shared" si="210"/>
        <v>-1634709.9</v>
      </c>
      <c r="X563" s="99">
        <f t="shared" si="211"/>
        <v>-0.6464943255665672</v>
      </c>
    </row>
    <row r="564" spans="1:24" s="1" customFormat="1" ht="12.75">
      <c r="A564" s="32" t="s">
        <v>266</v>
      </c>
      <c r="C564" s="52" t="s">
        <v>311</v>
      </c>
      <c r="D564" s="29"/>
      <c r="E564" s="29"/>
      <c r="F564" s="29">
        <v>3153769.8899999997</v>
      </c>
      <c r="G564" s="29">
        <v>3379027.5799999996</v>
      </c>
      <c r="H564" s="29">
        <f t="shared" si="204"/>
        <v>-225257.68999999994</v>
      </c>
      <c r="I564" s="98">
        <f t="shared" si="205"/>
        <v>-0.06666346594306281</v>
      </c>
      <c r="J564" s="115"/>
      <c r="K564" s="29">
        <v>25017082.339999996</v>
      </c>
      <c r="L564" s="29">
        <v>25112147.979999997</v>
      </c>
      <c r="M564" s="29">
        <f t="shared" si="206"/>
        <v>-95065.6400000006</v>
      </c>
      <c r="N564" s="98">
        <f t="shared" si="207"/>
        <v>-0.0037856435090982054</v>
      </c>
      <c r="O564" s="115"/>
      <c r="P564" s="29">
        <v>9433595.610000001</v>
      </c>
      <c r="Q564" s="29">
        <v>9551961.89</v>
      </c>
      <c r="R564" s="29">
        <f t="shared" si="208"/>
        <v>-118366.27999999933</v>
      </c>
      <c r="S564" s="98">
        <f t="shared" si="209"/>
        <v>-0.012391829172174317</v>
      </c>
      <c r="T564" s="115"/>
      <c r="U564" s="29">
        <v>36941723.239999995</v>
      </c>
      <c r="V564" s="29">
        <v>38285971.69</v>
      </c>
      <c r="W564" s="29">
        <f t="shared" si="210"/>
        <v>-1344248.450000003</v>
      </c>
      <c r="X564" s="98">
        <f t="shared" si="211"/>
        <v>-0.035110730919521375</v>
      </c>
    </row>
    <row r="565" spans="1:24" s="1" customFormat="1" ht="0.75" customHeight="1" hidden="1" outlineLevel="1">
      <c r="A565" s="32"/>
      <c r="C565" s="52"/>
      <c r="D565" s="29"/>
      <c r="E565" s="29"/>
      <c r="F565" s="29"/>
      <c r="G565" s="29"/>
      <c r="H565" s="29"/>
      <c r="I565" s="98"/>
      <c r="J565" s="115"/>
      <c r="K565" s="29"/>
      <c r="L565" s="29"/>
      <c r="M565" s="29"/>
      <c r="N565" s="98"/>
      <c r="O565" s="115"/>
      <c r="P565" s="29"/>
      <c r="Q565" s="29"/>
      <c r="R565" s="29"/>
      <c r="S565" s="98"/>
      <c r="T565" s="115"/>
      <c r="U565" s="29"/>
      <c r="V565" s="29"/>
      <c r="W565" s="29"/>
      <c r="X565" s="98"/>
    </row>
    <row r="566" spans="1:24" s="14" customFormat="1" ht="12.75" hidden="1" outlineLevel="2">
      <c r="A566" s="14" t="s">
        <v>1435</v>
      </c>
      <c r="B566" s="14" t="s">
        <v>1436</v>
      </c>
      <c r="C566" s="54" t="s">
        <v>176</v>
      </c>
      <c r="D566" s="15"/>
      <c r="E566" s="15"/>
      <c r="F566" s="15">
        <v>-69691.19</v>
      </c>
      <c r="G566" s="15">
        <v>-22508.96</v>
      </c>
      <c r="H566" s="90">
        <f>(+F566-G566)</f>
        <v>-47182.23</v>
      </c>
      <c r="I566" s="103">
        <f>IF(G566&lt;0,IF(H566=0,0,IF(OR(G566=0,F566=0),"N.M.",IF(ABS(H566/G566)&gt;=10,"N.M.",H566/(-G566)))),IF(H566=0,0,IF(OR(G566=0,F566=0),"N.M.",IF(ABS(H566/G566)&gt;=10,"N.M.",H566/G566))))</f>
        <v>-2.0961532651886183</v>
      </c>
      <c r="J566" s="104"/>
      <c r="K566" s="15">
        <v>-514253.73000000004</v>
      </c>
      <c r="L566" s="15">
        <v>-381944.55</v>
      </c>
      <c r="M566" s="90">
        <f>(+K566-L566)</f>
        <v>-132309.18000000005</v>
      </c>
      <c r="N566" s="103">
        <f>IF(L566&lt;0,IF(M566=0,0,IF(OR(L566=0,K566=0),"N.M.",IF(ABS(M566/L566)&gt;=10,"N.M.",M566/(-L566)))),IF(M566=0,0,IF(OR(L566=0,K566=0),"N.M.",IF(ABS(M566/L566)&gt;=10,"N.M.",M566/L566))))</f>
        <v>-0.3464093937195859</v>
      </c>
      <c r="O566" s="104"/>
      <c r="P566" s="15">
        <v>-201060.13</v>
      </c>
      <c r="Q566" s="15">
        <v>-90159.24</v>
      </c>
      <c r="R566" s="90">
        <f>(+P566-Q566)</f>
        <v>-110900.89</v>
      </c>
      <c r="S566" s="103">
        <f>IF(Q566&lt;0,IF(R566=0,0,IF(OR(Q566=0,P566=0),"N.M.",IF(ABS(R566/Q566)&gt;=10,"N.M.",R566/(-Q566)))),IF(R566=0,0,IF(OR(Q566=0,P566=0),"N.M.",IF(ABS(R566/Q566)&gt;=10,"N.M.",R566/Q566))))</f>
        <v>-1.230055732501738</v>
      </c>
      <c r="T566" s="104"/>
      <c r="U566" s="15">
        <v>-726551.4</v>
      </c>
      <c r="V566" s="15">
        <v>-606293.69</v>
      </c>
      <c r="W566" s="90">
        <f>(+U566-V566)</f>
        <v>-120257.71000000008</v>
      </c>
      <c r="X566" s="103">
        <f>IF(V566&lt;0,IF(W566=0,0,IF(OR(V566=0,U566=0),"N.M.",IF(ABS(W566/V566)&gt;=10,"N.M.",W566/(-V566)))),IF(W566=0,0,IF(OR(V566=0,U566=0),"N.M.",IF(ABS(W566/V566)&gt;=10,"N.M.",W566/V566))))</f>
        <v>-0.1983489387791585</v>
      </c>
    </row>
    <row r="567" spans="1:24" s="1" customFormat="1" ht="12.75" collapsed="1">
      <c r="A567" s="1" t="s">
        <v>267</v>
      </c>
      <c r="C567" s="52" t="s">
        <v>312</v>
      </c>
      <c r="D567" s="35"/>
      <c r="E567" s="35"/>
      <c r="F567" s="128">
        <v>-69691.19</v>
      </c>
      <c r="G567" s="128">
        <v>-22508.96</v>
      </c>
      <c r="H567" s="128">
        <f>(+F567-G567)</f>
        <v>-47182.23</v>
      </c>
      <c r="I567" s="96">
        <f>IF(G567&lt;0,IF(H567=0,0,IF(OR(G567=0,F567=0),"N.M.",IF(ABS(H567/G567)&gt;=10,"N.M.",H567/(-G567)))),IF(H567=0,0,IF(OR(G567=0,F567=0),"N.M.",IF(ABS(H567/G567)&gt;=10,"N.M.",H567/G567))))</f>
        <v>-2.0961532651886183</v>
      </c>
      <c r="J567" s="115"/>
      <c r="K567" s="128">
        <v>-514253.73000000004</v>
      </c>
      <c r="L567" s="128">
        <v>-381944.55</v>
      </c>
      <c r="M567" s="128">
        <f>(+K567-L567)</f>
        <v>-132309.18000000005</v>
      </c>
      <c r="N567" s="96">
        <f>IF(L567&lt;0,IF(M567=0,0,IF(OR(L567=0,K567=0),"N.M.",IF(ABS(M567/L567)&gt;=10,"N.M.",M567/(-L567)))),IF(M567=0,0,IF(OR(L567=0,K567=0),"N.M.",IF(ABS(M567/L567)&gt;=10,"N.M.",M567/L567))))</f>
        <v>-0.3464093937195859</v>
      </c>
      <c r="O567" s="115"/>
      <c r="P567" s="128">
        <v>-201060.13</v>
      </c>
      <c r="Q567" s="128">
        <v>-90159.24</v>
      </c>
      <c r="R567" s="128">
        <f>(+P567-Q567)</f>
        <v>-110900.89</v>
      </c>
      <c r="S567" s="96">
        <f>IF(Q567&lt;0,IF(R567=0,0,IF(OR(Q567=0,P567=0),"N.M.",IF(ABS(R567/Q567)&gt;=10,"N.M.",R567/(-Q567)))),IF(R567=0,0,IF(OR(Q567=0,P567=0),"N.M.",IF(ABS(R567/Q567)&gt;=10,"N.M.",R567/Q567))))</f>
        <v>-1.230055732501738</v>
      </c>
      <c r="T567" s="115"/>
      <c r="U567" s="128">
        <v>-726551.4</v>
      </c>
      <c r="V567" s="128">
        <v>-606293.69</v>
      </c>
      <c r="W567" s="128">
        <f>(+U567-V567)</f>
        <v>-120257.71000000008</v>
      </c>
      <c r="X567" s="96">
        <f>IF(V567&lt;0,IF(W567=0,0,IF(OR(V567=0,U567=0),"N.M.",IF(ABS(W567/V567)&gt;=10,"N.M.",W567/(-V567)))),IF(W567=0,0,IF(OR(V567=0,U567=0),"N.M.",IF(ABS(W567/V567)&gt;=10,"N.M.",W567/V567))))</f>
        <v>-0.1983489387791585</v>
      </c>
    </row>
    <row r="568" spans="1:24" s="1" customFormat="1" ht="12.75">
      <c r="A568" s="32" t="s">
        <v>268</v>
      </c>
      <c r="C568" s="51" t="s">
        <v>313</v>
      </c>
      <c r="D568" s="29"/>
      <c r="E568" s="29"/>
      <c r="F568" s="29">
        <v>3084078.6999999997</v>
      </c>
      <c r="G568" s="29">
        <v>3356518.6199999996</v>
      </c>
      <c r="H568" s="29">
        <f>(+F568-G568)</f>
        <v>-272439.9199999999</v>
      </c>
      <c r="I568" s="98">
        <f>IF(G568&lt;0,IF(H568=0,0,IF(OR(G568=0,F568=0),"N.M.",IF(ABS(H568/G568)&gt;=10,"N.M.",H568/(-G568)))),IF(H568=0,0,IF(OR(G568=0,F568=0),"N.M.",IF(ABS(H568/G568)&gt;=10,"N.M.",H568/G568))))</f>
        <v>-0.08116740910556902</v>
      </c>
      <c r="J568" s="115"/>
      <c r="K568" s="29">
        <v>24502828.609999996</v>
      </c>
      <c r="L568" s="29">
        <v>24730203.429999996</v>
      </c>
      <c r="M568" s="29">
        <f>(+K568-L568)</f>
        <v>-227374.8200000003</v>
      </c>
      <c r="N568" s="98">
        <f>IF(L568&lt;0,IF(M568=0,0,IF(OR(L568=0,K568=0),"N.M.",IF(ABS(M568/L568)&gt;=10,"N.M.",M568/(-L568)))),IF(M568=0,0,IF(OR(L568=0,K568=0),"N.M.",IF(ABS(M568/L568)&gt;=10,"N.M.",M568/L568))))</f>
        <v>-0.009194215512363067</v>
      </c>
      <c r="O568" s="115"/>
      <c r="P568" s="29">
        <v>9232535.48</v>
      </c>
      <c r="Q568" s="29">
        <v>9461802.65</v>
      </c>
      <c r="R568" s="29">
        <f>(+P568-Q568)</f>
        <v>-229267.16999999993</v>
      </c>
      <c r="S568" s="98">
        <f>IF(Q568&lt;0,IF(R568=0,0,IF(OR(Q568=0,P568=0),"N.M.",IF(ABS(R568/Q568)&gt;=10,"N.M.",R568/(-Q568)))),IF(R568=0,0,IF(OR(Q568=0,P568=0),"N.M.",IF(ABS(R568/Q568)&gt;=10,"N.M.",R568/Q568))))</f>
        <v>-0.024230812930768526</v>
      </c>
      <c r="T568" s="115"/>
      <c r="U568" s="29">
        <v>36215171.839999996</v>
      </c>
      <c r="V568" s="29">
        <v>37679678</v>
      </c>
      <c r="W568" s="29">
        <f>(+U568-V568)</f>
        <v>-1464506.1600000039</v>
      </c>
      <c r="X568" s="98">
        <f>IF(V568&lt;0,IF(W568=0,0,IF(OR(V568=0,U568=0),"N.M.",IF(ABS(W568/V568)&gt;=10,"N.M.",W568/(-V568)))),IF(W568=0,0,IF(OR(V568=0,U568=0),"N.M.",IF(ABS(W568/V568)&gt;=10,"N.M.",W568/V568))))</f>
        <v>-0.03886726845171033</v>
      </c>
    </row>
    <row r="569" spans="3:24" s="1" customFormat="1" ht="5.25" customHeight="1">
      <c r="C569" s="57"/>
      <c r="D569" s="35"/>
      <c r="E569" s="35"/>
      <c r="F569" s="130" t="str">
        <f>IF(ABS(F543+F546+F549+F552+F555+F557+F563+F564+F567-F564-F568)&gt;$C$579,$C$580," ")</f>
        <v> </v>
      </c>
      <c r="G569" s="130" t="str">
        <f>IF(ABS(G543+G546+G549+G552+G555+G557+G563+G564+G567-G564-G568)&gt;$C$579,$C$580," ")</f>
        <v> </v>
      </c>
      <c r="H569" s="130" t="str">
        <f>IF(ABS(H543+H546+H549+H552+H555+H557+H563+H564+H567-H564-H568)&gt;$C$579,$C$580," ")</f>
        <v> </v>
      </c>
      <c r="I569" s="101"/>
      <c r="J569" s="106"/>
      <c r="K569" s="130" t="str">
        <f>IF(ABS(K543+K546+K549+K552+K555+K557+K563+K564+K567-K564-K568)&gt;$C$579,$C$580," ")</f>
        <v> </v>
      </c>
      <c r="L569" s="130" t="str">
        <f>IF(ABS(L543+L546+L549+L552+L555+L557+L563+L564+L567-L564-L568)&gt;$C$579,$C$580," ")</f>
        <v> </v>
      </c>
      <c r="M569" s="130" t="str">
        <f>IF(ABS(M543+M546+M549+M552+M555+M557+M563+M564+M567-M564-M568)&gt;$C$579,$C$580," ")</f>
        <v> </v>
      </c>
      <c r="N569" s="101"/>
      <c r="O569" s="106"/>
      <c r="P569" s="130" t="str">
        <f>IF(ABS(P543+P546+P549+P552+P555+P557+P563+P564+P567-P564-P568)&gt;$C$579,$C$580," ")</f>
        <v> </v>
      </c>
      <c r="Q569" s="130" t="str">
        <f>IF(ABS(Q543+Q546+Q549+Q552+Q555+Q557+Q563+Q564+Q567-Q564-Q568)&gt;$C$579,$C$580," ")</f>
        <v> </v>
      </c>
      <c r="R569" s="130" t="str">
        <f>IF(ABS(R543+R546+R549+R552+R555+R557+R563+R564+R567-R564-R568)&gt;$C$579,$C$580," ")</f>
        <v> </v>
      </c>
      <c r="S569" s="101"/>
      <c r="T569" s="106"/>
      <c r="U569" s="130" t="str">
        <f>IF(ABS(U543+U546+U549+U552+U555+U557+U563+U564+U567-U564-U568)&gt;$C$579,$C$580," ")</f>
        <v> </v>
      </c>
      <c r="V569" s="130" t="str">
        <f>IF(ABS(V543+V546+V549+V552+V555+V557+V563+V564+V567-V564-V568)&gt;$C$579,$C$580," ")</f>
        <v> </v>
      </c>
      <c r="W569" s="130" t="str">
        <f>IF(ABS(W543+W546+W549+W552+W555+W557+W563+W564+W567-W564-W568)&gt;$C$579,$C$580," ")</f>
        <v> </v>
      </c>
      <c r="X569" s="101"/>
    </row>
    <row r="570" spans="1:24" s="1" customFormat="1" ht="12.75">
      <c r="A570" s="32" t="s">
        <v>269</v>
      </c>
      <c r="C570" s="51" t="s">
        <v>314</v>
      </c>
      <c r="D570" s="35"/>
      <c r="E570" s="35"/>
      <c r="F570" s="29">
        <v>0</v>
      </c>
      <c r="G570" s="29">
        <v>0</v>
      </c>
      <c r="H570" s="29">
        <f>(+F570-G570)</f>
        <v>0</v>
      </c>
      <c r="I570" s="98">
        <f>IF(G570&lt;0,IF(H570=0,0,IF(OR(G570=0,F570=0),"N.M.",IF(ABS(H570/G570)&gt;=10,"N.M.",H570/(-G570)))),IF(H570=0,0,IF(OR(G570=0,F570=0),"N.M.",IF(ABS(H570/G570)&gt;=10,"N.M.",H570/G570))))</f>
        <v>0</v>
      </c>
      <c r="J570" s="115"/>
      <c r="K570" s="29">
        <v>0</v>
      </c>
      <c r="L570" s="29">
        <v>0</v>
      </c>
      <c r="M570" s="29">
        <f>(+K570-L570)</f>
        <v>0</v>
      </c>
      <c r="N570" s="98">
        <f>IF(L570&lt;0,IF(M570=0,0,IF(OR(L570=0,K570=0),"N.M.",IF(ABS(M570/L570)&gt;=10,"N.M.",M570/(-L570)))),IF(M570=0,0,IF(OR(L570=0,K570=0),"N.M.",IF(ABS(M570/L570)&gt;=10,"N.M.",M570/L570))))</f>
        <v>0</v>
      </c>
      <c r="O570" s="115"/>
      <c r="P570" s="29">
        <v>0</v>
      </c>
      <c r="Q570" s="29">
        <v>0</v>
      </c>
      <c r="R570" s="29">
        <f>(+P570-Q570)</f>
        <v>0</v>
      </c>
      <c r="S570" s="98">
        <f>IF(Q570&lt;0,IF(R570=0,0,IF(OR(Q570=0,P570=0),"N.M.",IF(ABS(R570/Q570)&gt;=10,"N.M.",R570/(-Q570)))),IF(R570=0,0,IF(OR(Q570=0,P570=0),"N.M.",IF(ABS(R570/Q570)&gt;=10,"N.M.",R570/Q570))))</f>
        <v>0</v>
      </c>
      <c r="T570" s="115"/>
      <c r="U570" s="29">
        <v>0</v>
      </c>
      <c r="V570" s="29">
        <v>0</v>
      </c>
      <c r="W570" s="29">
        <f>(+U570-V570)</f>
        <v>0</v>
      </c>
      <c r="X570" s="98">
        <f>IF(V570&lt;0,IF(W570=0,0,IF(OR(V570=0,U570=0),"N.M.",IF(ABS(W570/V570)&gt;=10,"N.M.",W570/(-V570)))),IF(W570=0,0,IF(OR(V570=0,U570=0),"N.M.",IF(ABS(W570/V570)&gt;=10,"N.M.",W570/V570))))</f>
        <v>0</v>
      </c>
    </row>
    <row r="571" spans="4:24" s="1" customFormat="1" ht="5.25" customHeight="1">
      <c r="D571" s="35"/>
      <c r="E571" s="35"/>
      <c r="F571" s="130"/>
      <c r="G571" s="130"/>
      <c r="H571" s="130"/>
      <c r="I571" s="101"/>
      <c r="J571" s="106"/>
      <c r="K571" s="130"/>
      <c r="L571" s="130"/>
      <c r="M571" s="130"/>
      <c r="N571" s="101"/>
      <c r="O571" s="106"/>
      <c r="P571" s="130"/>
      <c r="Q571" s="130"/>
      <c r="R571" s="130"/>
      <c r="S571" s="101"/>
      <c r="T571" s="106"/>
      <c r="U571" s="130"/>
      <c r="V571" s="130"/>
      <c r="W571" s="130"/>
      <c r="X571" s="101"/>
    </row>
    <row r="572" spans="1:24" ht="12.75">
      <c r="A572" s="32" t="s">
        <v>270</v>
      </c>
      <c r="B572" s="1"/>
      <c r="C572" s="13" t="s">
        <v>306</v>
      </c>
      <c r="D572" s="29"/>
      <c r="E572" s="29"/>
      <c r="F572" s="29">
        <v>2069678.2249999957</v>
      </c>
      <c r="G572" s="29">
        <v>5841171.762000008</v>
      </c>
      <c r="H572" s="29">
        <f>+F572-G572</f>
        <v>-3771493.5370000117</v>
      </c>
      <c r="I572" s="98">
        <f>IF(G572&lt;0,IF(H572=0,0,IF(OR(G572=0,F572=0),"N.M.",IF(ABS(H572/G572)&gt;=10,"N.M.",H572/(-G572)))),IF(H572=0,0,IF(OR(G572=0,F572=0),"N.M.",IF(ABS(H572/G572)&gt;=10,"N.M.",H572/G572))))</f>
        <v>-0.6456741370859224</v>
      </c>
      <c r="J572" s="115"/>
      <c r="K572" s="29">
        <v>28009181.218999993</v>
      </c>
      <c r="L572" s="29">
        <v>14881811.627999928</v>
      </c>
      <c r="M572" s="29">
        <f>+K572-L572</f>
        <v>13127369.591000065</v>
      </c>
      <c r="N572" s="98">
        <f>IF(L572&lt;0,IF(M572=0,0,IF(OR(L572=0,K572=0),"N.M.",IF(ABS(M572/L572)&gt;=10,"N.M.",M572/(-L572)))),IF(M572=0,0,IF(OR(L572=0,K572=0),"N.M.",IF(ABS(M572/L572)&gt;=10,"N.M.",M572/L572))))</f>
        <v>0.8821083023454682</v>
      </c>
      <c r="O572" s="115"/>
      <c r="P572" s="29">
        <v>11407954.057000058</v>
      </c>
      <c r="Q572" s="29">
        <v>6449469.071999951</v>
      </c>
      <c r="R572" s="29">
        <f>+P572-Q572</f>
        <v>4958484.9850001065</v>
      </c>
      <c r="S572" s="98">
        <f>IF(Q572&lt;0,IF(R572=0,0,IF(OR(Q572=0,P572=0),"N.M.",IF(ABS(R572/Q572)&gt;=10,"N.M.",R572/(-Q572)))),IF(R572=0,0,IF(OR(Q572=0,P572=0),"N.M.",IF(ABS(R572/Q572)&gt;=10,"N.M.",R572/Q572))))</f>
        <v>0.7688206470400986</v>
      </c>
      <c r="T572" s="115"/>
      <c r="U572" s="29">
        <v>48409244.69200006</v>
      </c>
      <c r="V572" s="29">
        <v>19692105.923999842</v>
      </c>
      <c r="W572" s="29">
        <f>+U572-V572</f>
        <v>28717138.76800022</v>
      </c>
      <c r="X572" s="98">
        <f>IF(V572&lt;0,IF(W572=0,0,IF(OR(V572=0,U572=0),"N.M.",IF(ABS(W572/V572)&gt;=10,"N.M.",W572/(-V572)))),IF(W572=0,0,IF(OR(V572=0,U572=0),"N.M.",IF(ABS(W572/V572)&gt;=10,"N.M.",W572/V572))))</f>
        <v>1.458307144945888</v>
      </c>
    </row>
    <row r="573" spans="4:24" s="1" customFormat="1" ht="5.25" customHeight="1" hidden="1" outlineLevel="1">
      <c r="D573" s="35"/>
      <c r="E573" s="35"/>
      <c r="F573" s="130"/>
      <c r="G573" s="130"/>
      <c r="H573" s="130"/>
      <c r="I573" s="101"/>
      <c r="J573" s="106"/>
      <c r="K573" s="130"/>
      <c r="L573" s="130"/>
      <c r="M573" s="130"/>
      <c r="N573" s="101"/>
      <c r="O573" s="106"/>
      <c r="P573" s="130"/>
      <c r="Q573" s="130"/>
      <c r="R573" s="130"/>
      <c r="S573" s="101"/>
      <c r="T573" s="106"/>
      <c r="U573" s="130"/>
      <c r="V573" s="130"/>
      <c r="W573" s="130"/>
      <c r="X573" s="101"/>
    </row>
    <row r="574" spans="1:24" ht="12.75" collapsed="1">
      <c r="A574" s="9" t="s">
        <v>377</v>
      </c>
      <c r="C574" s="53" t="s">
        <v>305</v>
      </c>
      <c r="F574" s="17">
        <v>0</v>
      </c>
      <c r="G574" s="17">
        <v>0</v>
      </c>
      <c r="H574" s="35">
        <f>+F574-G574</f>
        <v>0</v>
      </c>
      <c r="I574" s="95">
        <f>IF(G574&lt;0,IF(H574=0,0,IF(OR(G574=0,F574=0),"N.M.",IF(ABS(H574/G574)&gt;=10,"N.M.",H574/(-G574)))),IF(H574=0,0,IF(OR(G574=0,F574=0),"N.M.",IF(ABS(H574/G574)&gt;=10,"N.M.",H574/G574))))</f>
        <v>0</v>
      </c>
      <c r="J574" s="114"/>
      <c r="K574" s="17">
        <v>0</v>
      </c>
      <c r="L574" s="17">
        <v>0</v>
      </c>
      <c r="M574" s="35">
        <f>+K574-L574</f>
        <v>0</v>
      </c>
      <c r="N574" s="95">
        <f>IF(L574&lt;0,IF(M574=0,0,IF(OR(L574=0,K574=0),"N.M.",IF(ABS(M574/L574)&gt;=10,"N.M.",M574/(-L574)))),IF(M574=0,0,IF(OR(L574=0,K574=0),"N.M.",IF(ABS(M574/L574)&gt;=10,"N.M.",M574/L574))))</f>
        <v>0</v>
      </c>
      <c r="O574" s="114"/>
      <c r="P574" s="17">
        <v>0</v>
      </c>
      <c r="Q574" s="17">
        <v>0</v>
      </c>
      <c r="R574" s="35">
        <f>+P574-Q574</f>
        <v>0</v>
      </c>
      <c r="S574" s="95">
        <f>IF(Q574&lt;0,IF(R574=0,0,IF(OR(Q574=0,P574=0),"N.M.",IF(ABS(R574/Q574)&gt;=10,"N.M.",R574/(-Q574)))),IF(R574=0,0,IF(OR(Q574=0,P574=0),"N.M.",IF(ABS(R574/Q574)&gt;=10,"N.M.",R574/Q574))))</f>
        <v>0</v>
      </c>
      <c r="T574" s="114"/>
      <c r="U574" s="17">
        <v>0</v>
      </c>
      <c r="V574" s="17">
        <v>0</v>
      </c>
      <c r="W574" s="35">
        <f>+U574-V574</f>
        <v>0</v>
      </c>
      <c r="X574" s="95">
        <f>IF(V574&lt;0,IF(W574=0,0,IF(OR(V574=0,U574=0),"N.M.",IF(ABS(W574/V574)&gt;=10,"N.M.",W574/(-V574)))),IF(W574=0,0,IF(OR(V574=0,U574=0),"N.M.",IF(ABS(W574/V574)&gt;=10,"N.M.",W574/V574))))</f>
        <v>0</v>
      </c>
    </row>
    <row r="575" spans="3:24" ht="13.5" thickBot="1">
      <c r="C575" s="12" t="s">
        <v>307</v>
      </c>
      <c r="D575" s="34"/>
      <c r="E575" s="34"/>
      <c r="F575" s="131">
        <f>+F572-F574</f>
        <v>2069678.2249999957</v>
      </c>
      <c r="G575" s="131">
        <f>+G572-G574</f>
        <v>5841171.762000008</v>
      </c>
      <c r="H575" s="135">
        <f>+F575-G575</f>
        <v>-3771493.5370000117</v>
      </c>
      <c r="I575" s="102">
        <f>IF(G575&lt;0,IF(H575=0,0,IF(OR(G575=0,F575=0),"N.M.",IF(ABS(H575/G575)&gt;=10,"N.M.",H575/(-G575)))),IF(H575=0,0,IF(OR(G575=0,F575=0),"N.M.",IF(ABS(H575/G575)&gt;=10,"N.M.",H575/G575))))</f>
        <v>-0.6456741370859224</v>
      </c>
      <c r="J575" s="115"/>
      <c r="K575" s="131">
        <f>+K572-K574</f>
        <v>28009181.218999993</v>
      </c>
      <c r="L575" s="131">
        <f>+L572-L574</f>
        <v>14881811.627999928</v>
      </c>
      <c r="M575" s="135">
        <f>+K575-L575</f>
        <v>13127369.591000065</v>
      </c>
      <c r="N575" s="102">
        <f>IF(L575&lt;0,IF(M575=0,0,IF(OR(L575=0,K575=0),"N.M.",IF(ABS(M575/L575)&gt;=10,"N.M.",M575/(-L575)))),IF(M575=0,0,IF(OR(L575=0,K575=0),"N.M.",IF(ABS(M575/L575)&gt;=10,"N.M.",M575/L575))))</f>
        <v>0.8821083023454682</v>
      </c>
      <c r="O575" s="115"/>
      <c r="P575" s="131">
        <f>+P572-P574</f>
        <v>11407954.057000058</v>
      </c>
      <c r="Q575" s="131">
        <f>+Q572-Q574</f>
        <v>6449469.071999951</v>
      </c>
      <c r="R575" s="135">
        <f>+P575-Q575</f>
        <v>4958484.9850001065</v>
      </c>
      <c r="S575" s="102">
        <f>IF(Q575&lt;0,IF(R575=0,0,IF(OR(Q575=0,P575=0),"N.M.",IF(ABS(R575/Q575)&gt;=10,"N.M.",R575/(-Q575)))),IF(R575=0,0,IF(OR(Q575=0,P575=0),"N.M.",IF(ABS(R575/Q575)&gt;=10,"N.M.",R575/Q575))))</f>
        <v>0.7688206470400986</v>
      </c>
      <c r="T575" s="115"/>
      <c r="U575" s="131">
        <f>+U572-U574</f>
        <v>48409244.69200006</v>
      </c>
      <c r="V575" s="131">
        <f>+V572-V574</f>
        <v>19692105.923999842</v>
      </c>
      <c r="W575" s="135">
        <f>+U575-V575</f>
        <v>28717138.76800022</v>
      </c>
      <c r="X575" s="102">
        <f>IF(V575&lt;0,IF(W575=0,0,IF(OR(V575=0,U575=0),"N.M.",IF(ABS(W575/V575)&gt;=10,"N.M.",W575/(-V575)))),IF(W575=0,0,IF(OR(V575=0,U575=0),"N.M.",IF(ABS(W575/V575)&gt;=10,"N.M.",W575/V575))))</f>
        <v>1.458307144945888</v>
      </c>
    </row>
    <row r="576" spans="6:24" ht="13.5" thickTop="1">
      <c r="F576" s="36" t="str">
        <f>IF(ABS(F150-F392-F405-F447-F455-F461+F536-F568+F570-F572)&gt;$C$579,$C$580," ")</f>
        <v> </v>
      </c>
      <c r="G576" s="36" t="str">
        <f>IF(ABS(G150-G392-G405-G447-G455-G461+G536-G568+G570-G572)&gt;$C$579,$C$580," ")</f>
        <v> </v>
      </c>
      <c r="H576" s="36" t="str">
        <f>IF(ABS(H150-H392-H405-H447-H455-H461+H536-H568+H570-H572)&gt;$C$579,$C$580," ")</f>
        <v> </v>
      </c>
      <c r="I576" s="117"/>
      <c r="K576" s="36" t="str">
        <f>IF(ABS(K150-K392-K405-K447-K455-K461+K536-K568+K570-K572)&gt;$C$579,$C$580," ")</f>
        <v> </v>
      </c>
      <c r="L576" s="36" t="str">
        <f>IF(ABS(L150-L392-L405-L447-L455-L461+L536-L568+L570-L572)&gt;$C$579,$C$580," ")</f>
        <v> </v>
      </c>
      <c r="M576" s="36" t="str">
        <f>IF(ABS(M150-M392-M405-M447-M455-M461+M536-M568+M570-M572)&gt;$C$579,$C$580," ")</f>
        <v> </v>
      </c>
      <c r="N576" s="117"/>
      <c r="P576" s="36" t="str">
        <f>IF(ABS(P150-P392-P405-P447-P455-P461+P536-P568+P570-P572)&gt;$C$579,$C$580," ")</f>
        <v> </v>
      </c>
      <c r="Q576" s="36" t="str">
        <f>IF(ABS(Q150-Q392-Q405-Q447-Q455-Q461+Q536-Q568+Q570-Q572)&gt;$C$579,$C$580," ")</f>
        <v> </v>
      </c>
      <c r="R576" s="36"/>
      <c r="S576" s="117"/>
      <c r="U576" s="36" t="str">
        <f>IF(ABS(U150-U392-U405-U447-U455-U461+U536-U568+U570-U572)&gt;$C$579,$C$580," ")</f>
        <v> </v>
      </c>
      <c r="V576" s="36" t="str">
        <f>IF(ABS(V150-V392-V405-V447-V455-V461+V536-V568+V570-V572)&gt;$C$579,$C$580," ")</f>
        <v> </v>
      </c>
      <c r="W576" s="36" t="str">
        <f>IF(ABS(W150-W392-W405-W447-W455-W461+W536-W568+W570-W572)&gt;$C$579,$C$580," ")</f>
        <v> </v>
      </c>
      <c r="X576" s="117"/>
    </row>
    <row r="577" spans="6:24" ht="12.75">
      <c r="F577" s="17" t="s">
        <v>207</v>
      </c>
      <c r="G577" s="17"/>
      <c r="I577" s="118"/>
      <c r="K577" s="17"/>
      <c r="L577" s="17"/>
      <c r="N577" s="118"/>
      <c r="P577" s="17"/>
      <c r="Q577" s="17"/>
      <c r="S577" s="118"/>
      <c r="U577" s="17"/>
      <c r="V577" s="17"/>
      <c r="X577" s="118"/>
    </row>
    <row r="578" spans="2:24" s="38" customFormat="1" ht="12.75" hidden="1" outlineLevel="2">
      <c r="B578" s="39" t="s">
        <v>271</v>
      </c>
      <c r="C578" s="136" t="s">
        <v>177</v>
      </c>
      <c r="D578" s="40"/>
      <c r="E578" s="40"/>
      <c r="F578" s="87"/>
      <c r="G578" s="87"/>
      <c r="H578" s="41"/>
      <c r="I578" s="119"/>
      <c r="J578" s="120"/>
      <c r="K578" s="87"/>
      <c r="L578" s="87"/>
      <c r="M578" s="41"/>
      <c r="N578" s="119"/>
      <c r="O578" s="120"/>
      <c r="P578" s="87"/>
      <c r="Q578" s="87"/>
      <c r="R578" s="41"/>
      <c r="S578" s="119"/>
      <c r="T578" s="120"/>
      <c r="U578" s="87"/>
      <c r="V578" s="87"/>
      <c r="W578" s="41"/>
      <c r="X578" s="119"/>
    </row>
    <row r="579" spans="1:24" s="38" customFormat="1" ht="12.75" hidden="1" outlineLevel="2">
      <c r="A579" s="40"/>
      <c r="B579" s="38" t="s">
        <v>272</v>
      </c>
      <c r="C579" s="48">
        <v>0.001</v>
      </c>
      <c r="D579" s="40"/>
      <c r="E579" s="40"/>
      <c r="F579" s="87"/>
      <c r="G579" s="87"/>
      <c r="H579" s="41"/>
      <c r="I579" s="119"/>
      <c r="J579" s="120"/>
      <c r="K579" s="87"/>
      <c r="L579" s="87"/>
      <c r="M579" s="41"/>
      <c r="N579" s="119"/>
      <c r="O579" s="120"/>
      <c r="P579" s="87"/>
      <c r="Q579" s="87"/>
      <c r="R579" s="41"/>
      <c r="S579" s="119"/>
      <c r="T579" s="120"/>
      <c r="U579" s="87"/>
      <c r="V579" s="87"/>
      <c r="W579" s="41"/>
      <c r="X579" s="119"/>
    </row>
    <row r="580" spans="1:24" s="38" customFormat="1" ht="12.75" hidden="1" outlineLevel="2">
      <c r="A580" s="40"/>
      <c r="B580" s="38" t="s">
        <v>273</v>
      </c>
      <c r="C580" s="48" t="s">
        <v>274</v>
      </c>
      <c r="D580" s="40"/>
      <c r="E580" s="40"/>
      <c r="F580" s="87"/>
      <c r="G580" s="87"/>
      <c r="H580" s="41"/>
      <c r="I580" s="119"/>
      <c r="J580" s="120"/>
      <c r="K580" s="87"/>
      <c r="L580" s="87"/>
      <c r="M580" s="41"/>
      <c r="N580" s="119"/>
      <c r="O580" s="120"/>
      <c r="P580" s="87"/>
      <c r="Q580" s="87"/>
      <c r="R580" s="41"/>
      <c r="S580" s="119"/>
      <c r="T580" s="120"/>
      <c r="U580" s="87"/>
      <c r="V580" s="87"/>
      <c r="W580" s="41"/>
      <c r="X580" s="119"/>
    </row>
    <row r="581" spans="1:24" s="38" customFormat="1" ht="12.75" hidden="1" outlineLevel="2">
      <c r="A581" s="40"/>
      <c r="B581" s="38" t="s">
        <v>273</v>
      </c>
      <c r="C581" s="48" t="s">
        <v>275</v>
      </c>
      <c r="F581" s="87"/>
      <c r="G581" s="87"/>
      <c r="H581" s="41"/>
      <c r="I581" s="119"/>
      <c r="J581" s="120"/>
      <c r="K581" s="87"/>
      <c r="L581" s="87"/>
      <c r="M581" s="41"/>
      <c r="N581" s="119"/>
      <c r="O581" s="120"/>
      <c r="P581" s="87"/>
      <c r="Q581" s="87"/>
      <c r="R581" s="41"/>
      <c r="S581" s="119"/>
      <c r="T581" s="120"/>
      <c r="U581" s="87"/>
      <c r="V581" s="87"/>
      <c r="W581" s="41"/>
      <c r="X581" s="119"/>
    </row>
    <row r="582" spans="1:24" s="38" customFormat="1" ht="12.75" hidden="1" outlineLevel="2">
      <c r="A582" s="40"/>
      <c r="B582" s="38" t="s">
        <v>276</v>
      </c>
      <c r="C582" s="48">
        <f>COUNTIF($F$463:$X$576,+C580)</f>
        <v>0</v>
      </c>
      <c r="F582" s="87"/>
      <c r="G582" s="87"/>
      <c r="H582" s="41"/>
      <c r="I582" s="119"/>
      <c r="J582" s="120"/>
      <c r="K582" s="87"/>
      <c r="L582" s="87"/>
      <c r="M582" s="41"/>
      <c r="N582" s="119"/>
      <c r="O582" s="120"/>
      <c r="P582" s="87"/>
      <c r="Q582" s="87"/>
      <c r="R582" s="41"/>
      <c r="S582" s="119"/>
      <c r="T582" s="120"/>
      <c r="U582" s="87"/>
      <c r="V582" s="87"/>
      <c r="W582" s="41"/>
      <c r="X582" s="119"/>
    </row>
    <row r="583" spans="1:24" s="38" customFormat="1" ht="12.75" hidden="1" outlineLevel="2">
      <c r="A583" s="40"/>
      <c r="B583" s="38" t="s">
        <v>276</v>
      </c>
      <c r="C583" s="48">
        <f>COUNTIF($F$463:$X$576,+C581)</f>
        <v>0</v>
      </c>
      <c r="F583" s="87"/>
      <c r="G583" s="87"/>
      <c r="H583" s="41"/>
      <c r="I583" s="119"/>
      <c r="J583" s="120"/>
      <c r="K583" s="87"/>
      <c r="L583" s="87"/>
      <c r="M583" s="41"/>
      <c r="N583" s="119"/>
      <c r="O583" s="120"/>
      <c r="P583" s="87"/>
      <c r="Q583" s="87"/>
      <c r="R583" s="41"/>
      <c r="S583" s="119"/>
      <c r="T583" s="120"/>
      <c r="U583" s="87"/>
      <c r="V583" s="87"/>
      <c r="W583" s="41"/>
      <c r="X583" s="119"/>
    </row>
    <row r="584" spans="1:24" s="38" customFormat="1" ht="12.75" hidden="1" outlineLevel="2">
      <c r="A584" s="40"/>
      <c r="B584" s="38" t="s">
        <v>277</v>
      </c>
      <c r="C584" s="48">
        <f>SUM(C582:C583)</f>
        <v>0</v>
      </c>
      <c r="F584" s="87"/>
      <c r="G584" s="87"/>
      <c r="H584" s="41"/>
      <c r="I584" s="119"/>
      <c r="J584" s="120"/>
      <c r="K584" s="87"/>
      <c r="L584" s="87"/>
      <c r="M584" s="41"/>
      <c r="N584" s="119"/>
      <c r="O584" s="120"/>
      <c r="P584" s="87"/>
      <c r="Q584" s="87"/>
      <c r="R584" s="41"/>
      <c r="S584" s="119"/>
      <c r="T584" s="120"/>
      <c r="U584" s="87"/>
      <c r="V584" s="87"/>
      <c r="W584" s="41"/>
      <c r="X584" s="119"/>
    </row>
    <row r="585" spans="1:24" s="38" customFormat="1" ht="12.75" hidden="1" outlineLevel="2">
      <c r="A585" s="40"/>
      <c r="B585" s="42" t="s">
        <v>429</v>
      </c>
      <c r="C585" s="137" t="s">
        <v>178</v>
      </c>
      <c r="D585" s="43"/>
      <c r="E585" s="43"/>
      <c r="F585" s="88"/>
      <c r="G585" s="88"/>
      <c r="H585" s="41"/>
      <c r="I585" s="119"/>
      <c r="J585" s="120"/>
      <c r="K585" s="88"/>
      <c r="L585" s="88"/>
      <c r="M585" s="41"/>
      <c r="N585" s="119"/>
      <c r="O585" s="120"/>
      <c r="P585" s="88"/>
      <c r="Q585" s="88"/>
      <c r="R585" s="41"/>
      <c r="S585" s="119"/>
      <c r="T585" s="120"/>
      <c r="U585" s="88"/>
      <c r="V585" s="88"/>
      <c r="W585" s="41"/>
      <c r="X585" s="119"/>
    </row>
    <row r="586" spans="1:24" s="38" customFormat="1" ht="12.75" hidden="1" outlineLevel="2">
      <c r="A586" s="40"/>
      <c r="B586" s="42" t="s">
        <v>278</v>
      </c>
      <c r="C586" s="137" t="s">
        <v>179</v>
      </c>
      <c r="D586" s="43"/>
      <c r="E586" s="43"/>
      <c r="F586" s="88"/>
      <c r="G586" s="88"/>
      <c r="H586" s="41"/>
      <c r="I586" s="119"/>
      <c r="J586" s="120"/>
      <c r="K586" s="88"/>
      <c r="L586" s="88"/>
      <c r="M586" s="41"/>
      <c r="N586" s="119"/>
      <c r="O586" s="120"/>
      <c r="P586" s="88"/>
      <c r="Q586" s="88"/>
      <c r="R586" s="41"/>
      <c r="S586" s="119"/>
      <c r="T586" s="120"/>
      <c r="U586" s="88"/>
      <c r="V586" s="88"/>
      <c r="W586" s="41"/>
      <c r="X586" s="119"/>
    </row>
    <row r="587" spans="1:24" s="38" customFormat="1" ht="12.75" hidden="1" outlineLevel="2">
      <c r="A587" s="40"/>
      <c r="B587" s="42" t="s">
        <v>279</v>
      </c>
      <c r="C587" s="137" t="s">
        <v>179</v>
      </c>
      <c r="D587" s="43"/>
      <c r="E587" s="43"/>
      <c r="F587" s="88"/>
      <c r="G587" s="88"/>
      <c r="H587" s="41"/>
      <c r="I587" s="119"/>
      <c r="J587" s="120"/>
      <c r="K587" s="88"/>
      <c r="L587" s="88"/>
      <c r="M587" s="41"/>
      <c r="N587" s="119"/>
      <c r="O587" s="120"/>
      <c r="P587" s="88"/>
      <c r="Q587" s="88"/>
      <c r="R587" s="41"/>
      <c r="S587" s="119"/>
      <c r="T587" s="120"/>
      <c r="U587" s="88"/>
      <c r="V587" s="88"/>
      <c r="W587" s="41"/>
      <c r="X587" s="119"/>
    </row>
    <row r="588" spans="1:24" s="38" customFormat="1" ht="12.75" hidden="1" outlineLevel="2">
      <c r="A588" s="40"/>
      <c r="B588" s="44" t="s">
        <v>288</v>
      </c>
      <c r="C588" s="137" t="s">
        <v>180</v>
      </c>
      <c r="D588" s="44"/>
      <c r="E588" s="44"/>
      <c r="F588" s="87"/>
      <c r="G588" s="87"/>
      <c r="H588" s="41"/>
      <c r="I588" s="119"/>
      <c r="J588" s="120"/>
      <c r="K588" s="87"/>
      <c r="L588" s="87"/>
      <c r="M588" s="41"/>
      <c r="N588" s="119"/>
      <c r="O588" s="120"/>
      <c r="P588" s="87"/>
      <c r="Q588" s="87"/>
      <c r="R588" s="41"/>
      <c r="S588" s="119"/>
      <c r="T588" s="120"/>
      <c r="U588" s="87"/>
      <c r="V588" s="87"/>
      <c r="W588" s="41"/>
      <c r="X588" s="119"/>
    </row>
    <row r="589" spans="1:24" s="38" customFormat="1" ht="12.75" hidden="1" outlineLevel="2">
      <c r="A589" s="40"/>
      <c r="B589" s="44" t="s">
        <v>280</v>
      </c>
      <c r="C589" s="137" t="s">
        <v>181</v>
      </c>
      <c r="D589" s="44"/>
      <c r="E589" s="44"/>
      <c r="F589" s="87"/>
      <c r="G589" s="87"/>
      <c r="H589" s="41"/>
      <c r="I589" s="119"/>
      <c r="J589" s="120"/>
      <c r="K589" s="87"/>
      <c r="L589" s="87"/>
      <c r="M589" s="41"/>
      <c r="N589" s="119"/>
      <c r="O589" s="120"/>
      <c r="P589" s="87"/>
      <c r="Q589" s="87"/>
      <c r="R589" s="41"/>
      <c r="S589" s="119"/>
      <c r="T589" s="120"/>
      <c r="U589" s="87"/>
      <c r="V589" s="87"/>
      <c r="W589" s="41"/>
      <c r="X589" s="119"/>
    </row>
    <row r="590" spans="1:24" s="38" customFormat="1" ht="12.75" hidden="1" outlineLevel="2">
      <c r="A590" s="40"/>
      <c r="B590" s="44" t="s">
        <v>281</v>
      </c>
      <c r="C590" s="137" t="s">
        <v>182</v>
      </c>
      <c r="D590" s="44"/>
      <c r="E590" s="44"/>
      <c r="F590" s="87"/>
      <c r="G590" s="87"/>
      <c r="H590" s="41"/>
      <c r="I590" s="119"/>
      <c r="J590" s="120"/>
      <c r="K590" s="87"/>
      <c r="L590" s="87"/>
      <c r="M590" s="41"/>
      <c r="N590" s="119"/>
      <c r="O590" s="120"/>
      <c r="P590" s="87"/>
      <c r="Q590" s="87"/>
      <c r="R590" s="41"/>
      <c r="S590" s="119"/>
      <c r="T590" s="120"/>
      <c r="U590" s="87"/>
      <c r="V590" s="87"/>
      <c r="W590" s="41"/>
      <c r="X590" s="119"/>
    </row>
    <row r="591" spans="1:24" s="38" customFormat="1" ht="12.75" hidden="1" outlineLevel="2">
      <c r="A591" s="40"/>
      <c r="B591" s="44" t="s">
        <v>282</v>
      </c>
      <c r="C591" s="137" t="s">
        <v>183</v>
      </c>
      <c r="D591" s="44"/>
      <c r="E591" s="44"/>
      <c r="F591" s="87"/>
      <c r="G591" s="87"/>
      <c r="H591" s="41"/>
      <c r="I591" s="119"/>
      <c r="J591" s="120"/>
      <c r="K591" s="87"/>
      <c r="L591" s="87"/>
      <c r="M591" s="41"/>
      <c r="N591" s="119"/>
      <c r="O591" s="120"/>
      <c r="P591" s="87"/>
      <c r="Q591" s="87"/>
      <c r="R591" s="41"/>
      <c r="S591" s="119"/>
      <c r="T591" s="120"/>
      <c r="U591" s="87"/>
      <c r="V591" s="87"/>
      <c r="W591" s="41"/>
      <c r="X591" s="119"/>
    </row>
    <row r="592" spans="1:24" s="38" customFormat="1" ht="12.75" hidden="1" outlineLevel="2">
      <c r="A592" s="40"/>
      <c r="B592" s="44" t="s">
        <v>283</v>
      </c>
      <c r="C592" s="137" t="s">
        <v>184</v>
      </c>
      <c r="D592" s="44"/>
      <c r="E592" s="44"/>
      <c r="F592" s="87"/>
      <c r="G592" s="87"/>
      <c r="H592" s="41"/>
      <c r="I592" s="119"/>
      <c r="J592" s="120"/>
      <c r="K592" s="87"/>
      <c r="L592" s="87"/>
      <c r="M592" s="41"/>
      <c r="N592" s="119"/>
      <c r="O592" s="120"/>
      <c r="P592" s="87"/>
      <c r="Q592" s="87"/>
      <c r="R592" s="41"/>
      <c r="S592" s="119"/>
      <c r="T592" s="120"/>
      <c r="U592" s="87"/>
      <c r="V592" s="87"/>
      <c r="W592" s="41"/>
      <c r="X592" s="119"/>
    </row>
    <row r="593" spans="1:24" s="38" customFormat="1" ht="12.75" hidden="1" outlineLevel="2">
      <c r="A593" s="40"/>
      <c r="B593" s="44" t="s">
        <v>284</v>
      </c>
      <c r="C593" s="137" t="s">
        <v>185</v>
      </c>
      <c r="D593" s="44"/>
      <c r="E593" s="44"/>
      <c r="F593" s="87"/>
      <c r="G593" s="87"/>
      <c r="H593" s="41"/>
      <c r="I593" s="119"/>
      <c r="J593" s="120"/>
      <c r="K593" s="87"/>
      <c r="L593" s="87"/>
      <c r="M593" s="41"/>
      <c r="N593" s="119"/>
      <c r="O593" s="120"/>
      <c r="P593" s="87"/>
      <c r="Q593" s="87"/>
      <c r="R593" s="41"/>
      <c r="S593" s="119"/>
      <c r="T593" s="120"/>
      <c r="U593" s="87"/>
      <c r="V593" s="87"/>
      <c r="W593" s="41"/>
      <c r="X593" s="119"/>
    </row>
    <row r="594" spans="1:24" s="38" customFormat="1" ht="12.75" hidden="1" outlineLevel="2">
      <c r="A594" s="40"/>
      <c r="B594" s="44" t="s">
        <v>285</v>
      </c>
      <c r="C594" s="137" t="s">
        <v>186</v>
      </c>
      <c r="D594" s="44"/>
      <c r="E594" s="44"/>
      <c r="F594" s="87"/>
      <c r="G594" s="87"/>
      <c r="H594" s="41"/>
      <c r="I594" s="119"/>
      <c r="J594" s="120"/>
      <c r="K594" s="87"/>
      <c r="L594" s="87"/>
      <c r="M594" s="41"/>
      <c r="N594" s="119"/>
      <c r="O594" s="120"/>
      <c r="P594" s="87"/>
      <c r="Q594" s="87"/>
      <c r="R594" s="41"/>
      <c r="S594" s="119"/>
      <c r="T594" s="120"/>
      <c r="U594" s="87"/>
      <c r="V594" s="87"/>
      <c r="W594" s="41"/>
      <c r="X594" s="119"/>
    </row>
    <row r="595" spans="1:24" s="38" customFormat="1" ht="12.75" hidden="1" outlineLevel="2">
      <c r="A595" s="40"/>
      <c r="B595" s="44" t="s">
        <v>286</v>
      </c>
      <c r="C595" s="137" t="s">
        <v>187</v>
      </c>
      <c r="D595" s="44"/>
      <c r="E595" s="44"/>
      <c r="F595" s="87"/>
      <c r="G595" s="87"/>
      <c r="H595" s="41"/>
      <c r="I595" s="119"/>
      <c r="J595" s="120"/>
      <c r="K595" s="87"/>
      <c r="L595" s="87"/>
      <c r="M595" s="41"/>
      <c r="N595" s="119"/>
      <c r="O595" s="120"/>
      <c r="P595" s="87"/>
      <c r="Q595" s="87"/>
      <c r="R595" s="41"/>
      <c r="S595" s="119"/>
      <c r="T595" s="120"/>
      <c r="U595" s="87"/>
      <c r="V595" s="87"/>
      <c r="W595" s="41"/>
      <c r="X595" s="119"/>
    </row>
    <row r="596" spans="1:24" s="38" customFormat="1" ht="12.75" hidden="1" outlineLevel="2">
      <c r="A596" s="40"/>
      <c r="B596" s="41" t="s">
        <v>287</v>
      </c>
      <c r="C596" s="49" t="str">
        <f>UPPER(TEXT(NvsElapsedTime,"hh:mm:ss"))</f>
        <v>00:00:34</v>
      </c>
      <c r="D596" s="41"/>
      <c r="E596" s="41"/>
      <c r="F596" s="87"/>
      <c r="G596" s="87"/>
      <c r="H596" s="41"/>
      <c r="I596" s="119"/>
      <c r="J596" s="120"/>
      <c r="K596" s="87"/>
      <c r="L596" s="87"/>
      <c r="M596" s="41"/>
      <c r="N596" s="119"/>
      <c r="O596" s="120"/>
      <c r="P596" s="87"/>
      <c r="Q596" s="87"/>
      <c r="R596" s="41"/>
      <c r="S596" s="119"/>
      <c r="T596" s="120"/>
      <c r="U596" s="87"/>
      <c r="V596" s="87"/>
      <c r="W596" s="41"/>
      <c r="X596" s="119"/>
    </row>
    <row r="597" spans="2:24" s="38" customFormat="1" ht="12.75" collapsed="1">
      <c r="B597" s="45" t="s">
        <v>208</v>
      </c>
      <c r="C597" s="50"/>
      <c r="D597" s="46"/>
      <c r="E597" s="46"/>
      <c r="F597" s="89"/>
      <c r="G597" s="89"/>
      <c r="H597" s="41"/>
      <c r="I597" s="119"/>
      <c r="J597" s="120"/>
      <c r="K597" s="89"/>
      <c r="L597" s="89"/>
      <c r="M597" s="41"/>
      <c r="N597" s="119"/>
      <c r="O597" s="120"/>
      <c r="P597" s="89"/>
      <c r="Q597" s="89"/>
      <c r="R597" s="41"/>
      <c r="S597" s="119"/>
      <c r="T597" s="120"/>
      <c r="U597" s="89"/>
      <c r="V597" s="89"/>
      <c r="W597" s="41"/>
      <c r="X597" s="119"/>
    </row>
    <row r="598" spans="9:24" ht="12.75">
      <c r="I598" s="118"/>
      <c r="N598" s="118"/>
      <c r="S598" s="118"/>
      <c r="X598" s="118"/>
    </row>
    <row r="599" spans="9:24" ht="12.75">
      <c r="I599" s="118"/>
      <c r="N599" s="118"/>
      <c r="S599" s="118"/>
      <c r="X599" s="118"/>
    </row>
  </sheetData>
  <sheetProtection/>
  <printOptions horizontalCentered="1"/>
  <pageMargins left="0.25" right="0.72" top="0.8" bottom="0.5" header="0.25" footer="0.25"/>
  <pageSetup fitToHeight="0" horizontalDpi="600" verticalDpi="600" orientation="landscape" scale="65" r:id="rId2"/>
  <headerFooter alignWithMargins="0">
    <oddFooter>&amp;L&amp;D&amp;CPage &amp;P of &amp;N&amp;R&amp;Z&amp;F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190</v>
      </c>
      <c r="C2" s="3" t="s">
        <v>440</v>
      </c>
    </row>
    <row r="3" spans="1:3" ht="12.75">
      <c r="A3" s="6" t="s">
        <v>191</v>
      </c>
      <c r="C3" s="3" t="s">
        <v>204</v>
      </c>
    </row>
    <row r="4" spans="1:3" ht="12.75">
      <c r="A4" s="6" t="s">
        <v>192</v>
      </c>
      <c r="C4" s="3" t="s">
        <v>205</v>
      </c>
    </row>
    <row r="5" spans="1:3" ht="12.75">
      <c r="A5" s="6" t="s">
        <v>193</v>
      </c>
      <c r="C5" s="3" t="s">
        <v>439</v>
      </c>
    </row>
    <row r="6" spans="1:3" ht="12.75">
      <c r="A6" s="6" t="s">
        <v>194</v>
      </c>
      <c r="C6" s="3" t="s">
        <v>440</v>
      </c>
    </row>
    <row r="7" spans="1:3" ht="12.75">
      <c r="A7" s="6" t="s">
        <v>195</v>
      </c>
      <c r="C7" s="4">
        <v>40881</v>
      </c>
    </row>
    <row r="8" spans="1:3" ht="12.75">
      <c r="A8" s="6" t="s">
        <v>196</v>
      </c>
      <c r="C8" s="3" t="s">
        <v>441</v>
      </c>
    </row>
    <row r="9" spans="1:3" ht="12.75">
      <c r="A9" s="6" t="s">
        <v>197</v>
      </c>
      <c r="C9" s="3" t="s">
        <v>442</v>
      </c>
    </row>
    <row r="10" spans="1:3" ht="25.5">
      <c r="A10" s="6" t="s">
        <v>198</v>
      </c>
      <c r="C10" s="3" t="s">
        <v>443</v>
      </c>
    </row>
    <row r="11" spans="1:3" ht="12.75">
      <c r="A11" s="6" t="s">
        <v>199</v>
      </c>
      <c r="C11" s="3" t="s">
        <v>206</v>
      </c>
    </row>
    <row r="12" spans="1:3" ht="38.25">
      <c r="A12" s="6" t="s">
        <v>200</v>
      </c>
      <c r="C12" s="3" t="s">
        <v>444</v>
      </c>
    </row>
    <row r="13" spans="1:3" ht="12.75">
      <c r="A13" s="6" t="s">
        <v>201</v>
      </c>
      <c r="C13" s="3"/>
    </row>
    <row r="14" spans="1:3" ht="12.75">
      <c r="A14" s="6" t="s">
        <v>202</v>
      </c>
      <c r="C14" s="3"/>
    </row>
    <row r="15" spans="1:3" ht="12.75">
      <c r="A15" s="6" t="s">
        <v>203</v>
      </c>
      <c r="C15" s="3"/>
    </row>
    <row r="18" spans="1:5" ht="25.5">
      <c r="A18" s="6" t="s">
        <v>216</v>
      </c>
      <c r="C18" s="6" t="s">
        <v>204</v>
      </c>
      <c r="E18" s="2" t="s">
        <v>217</v>
      </c>
    </row>
    <row r="20" spans="1:5" ht="12.75">
      <c r="A20" s="6" t="s">
        <v>218</v>
      </c>
      <c r="C20" s="6" t="s">
        <v>204</v>
      </c>
      <c r="E20" s="2" t="s">
        <v>219</v>
      </c>
    </row>
    <row r="22" spans="1:5" ht="51">
      <c r="A22" s="6" t="s">
        <v>209</v>
      </c>
      <c r="C22" s="6" t="s">
        <v>204</v>
      </c>
      <c r="E22" s="2" t="s">
        <v>210</v>
      </c>
    </row>
    <row r="24" spans="1:5" ht="25.5">
      <c r="A24" s="6" t="s">
        <v>220</v>
      </c>
      <c r="C24" s="6" t="s">
        <v>204</v>
      </c>
      <c r="E24" s="2" t="s">
        <v>221</v>
      </c>
    </row>
    <row r="26" spans="1:5" ht="38.25">
      <c r="A26" s="6" t="s">
        <v>211</v>
      </c>
      <c r="C26" s="6" t="s">
        <v>204</v>
      </c>
      <c r="E26" s="2" t="s">
        <v>212</v>
      </c>
    </row>
    <row r="28" spans="1:5" ht="38.25">
      <c r="A28" s="6" t="s">
        <v>213</v>
      </c>
      <c r="C28" s="6" t="s">
        <v>204</v>
      </c>
      <c r="E28" s="2" t="s">
        <v>222</v>
      </c>
    </row>
    <row r="30" spans="1:5" ht="12.75">
      <c r="A30" s="7">
        <v>38923</v>
      </c>
      <c r="C30" s="6" t="s">
        <v>204</v>
      </c>
      <c r="E30" s="2" t="s">
        <v>223</v>
      </c>
    </row>
    <row r="32" spans="1:5" ht="25.5">
      <c r="A32" s="6" t="s">
        <v>224</v>
      </c>
      <c r="C32" s="6" t="s">
        <v>204</v>
      </c>
      <c r="E32" s="2" t="s">
        <v>225</v>
      </c>
    </row>
    <row r="34" spans="1:5" ht="76.5">
      <c r="A34" s="6" t="s">
        <v>214</v>
      </c>
      <c r="C34" s="6" t="s">
        <v>204</v>
      </c>
      <c r="E34" s="2" t="s">
        <v>215</v>
      </c>
    </row>
    <row r="36" spans="1:5" ht="12.75">
      <c r="A36" s="7">
        <v>39692</v>
      </c>
      <c r="C36" s="6" t="s">
        <v>204</v>
      </c>
      <c r="E36" s="2" t="s">
        <v>226</v>
      </c>
    </row>
    <row r="38" spans="1:5" ht="25.5">
      <c r="A38" s="6" t="s">
        <v>227</v>
      </c>
      <c r="C38" s="6" t="s">
        <v>204</v>
      </c>
      <c r="E38" s="2" t="s">
        <v>228</v>
      </c>
    </row>
    <row r="40" spans="1:5" ht="12.75">
      <c r="A40" s="6" t="s">
        <v>229</v>
      </c>
      <c r="C40" s="6" t="s">
        <v>204</v>
      </c>
      <c r="E40" s="2" t="s">
        <v>230</v>
      </c>
    </row>
    <row r="42" spans="1:5" ht="25.5">
      <c r="A42" s="6" t="s">
        <v>231</v>
      </c>
      <c r="C42" s="6" t="s">
        <v>204</v>
      </c>
      <c r="E42" s="2" t="s">
        <v>232</v>
      </c>
    </row>
    <row r="44" spans="1:5" ht="38.25">
      <c r="A44" s="6" t="s">
        <v>233</v>
      </c>
      <c r="C44" s="6" t="s">
        <v>204</v>
      </c>
      <c r="E44" s="2" t="s">
        <v>234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Income Statement</dc:title>
  <dc:subject/>
  <dc:creator>Financial Reporting / Neal Hartley</dc:creator>
  <cp:keywords/>
  <dc:description>Acct:   PRPT_ACCOUNT
BU:     Scope-based
Sunset: 12/4/2011 1:00:00 AM</dc:description>
  <cp:lastModifiedBy>American Electric Power®</cp:lastModifiedBy>
  <cp:lastPrinted>2012-01-26T00:51:42Z</cp:lastPrinted>
  <dcterms:created xsi:type="dcterms:W3CDTF">1997-11-19T15:48:19Z</dcterms:created>
  <dcterms:modified xsi:type="dcterms:W3CDTF">2012-01-26T00:51:43Z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Income Statement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Regulated style Comparative Income Statement</vt:lpwstr>
  </property>
</Properties>
</file>