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"V2009-08-31"</definedName>
    <definedName name="NvsAutoDrillOk">"VN"</definedName>
    <definedName name="NvsDrillHyperLink" localSheetId="0">"http://psfinweb.aepsc.com/psp/fcm90prd_newwin/EMPLOYEE/ERP/c/REPORT_BOOKS.IC_RUN_DRILLDOWN.GBL?Action=A&amp;NVS_INSTANCE=1745743_1763960"</definedName>
    <definedName name="NvsElapsedTime">0.000451388885267079</definedName>
    <definedName name="NvsEndTime">40066.6521412037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"V2009-08-31"</definedName>
    <definedName name="NvsValTbl.CURRENCY_CD">"CURRENCY_CD_TBL"</definedName>
    <definedName name="_xlnm.Print_Area" localSheetId="0">'Sheet1'!$B$2:$H$504</definedName>
    <definedName name="_xlnm.Print_Titles" localSheetId="0">'Sheet1'!$B:$C,'Sheet1'!$2:$8</definedName>
    <definedName name="Reserved_Section">'Sheet1'!$AK$508:$AP$524</definedName>
  </definedNames>
  <calcPr fullCalcOnLoad="1"/>
</workbook>
</file>

<file path=xl/sharedStrings.xml><?xml version="1.0" encoding="utf-8"?>
<sst xmlns="http://schemas.openxmlformats.org/spreadsheetml/2006/main" count="1488" uniqueCount="1417">
  <si>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</si>
  <si>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</si>
  <si>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</si>
  <si>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</si>
  <si>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</si>
  <si>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</si>
  <si>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</si>
  <si>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</si>
  <si>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</si>
  <si>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</si>
  <si>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</si>
  <si>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</si>
  <si>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</si>
  <si>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</si>
  <si>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</si>
  <si>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</si>
  <si>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</si>
  <si>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</si>
  <si>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</si>
  <si>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</si>
  <si>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</si>
  <si>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</si>
  <si>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</si>
  <si>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</si>
  <si>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</si>
  <si>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</si>
  <si>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</si>
  <si>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</si>
  <si>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</si>
  <si>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</si>
  <si>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</si>
  <si>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</si>
  <si>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</si>
  <si>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</si>
  <si>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</si>
  <si>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</si>
  <si>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</si>
  <si>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</si>
  <si>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</si>
  <si>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</si>
  <si>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</si>
  <si>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</si>
  <si>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</si>
  <si>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</si>
  <si>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</si>
  <si>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</si>
  <si>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</si>
  <si>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</si>
  <si>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</si>
  <si>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</si>
  <si>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</si>
  <si>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</si>
  <si>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</si>
  <si>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</si>
  <si>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</si>
  <si>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</si>
  <si>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</si>
  <si>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</si>
  <si>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</si>
  <si>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</si>
  <si>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</si>
  <si>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</si>
  <si>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</si>
  <si>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</si>
  <si>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</si>
  <si>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</si>
  <si>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</si>
  <si>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</si>
  <si>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</si>
  <si>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</si>
  <si>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</si>
  <si>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</si>
  <si>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</si>
  <si>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</si>
  <si>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</si>
  <si>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</si>
  <si>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</si>
  <si>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</si>
  <si>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</si>
  <si>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</si>
  <si>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</si>
  <si>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</si>
  <si>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</si>
  <si>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</si>
  <si>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</si>
  <si>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</si>
  <si>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</si>
  <si>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</si>
  <si>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</si>
  <si>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</si>
  <si>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</si>
  <si>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</si>
  <si>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</si>
  <si>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</si>
  <si>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</si>
  <si>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</si>
  <si>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</si>
  <si>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</si>
  <si>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%,V4118002</t>
  </si>
  <si>
    <t>4118002</t>
  </si>
  <si>
    <t>Comp. Allow. Gains SO2</t>
  </si>
  <si>
    <t>%,V4118003</t>
  </si>
  <si>
    <t>4118003</t>
  </si>
  <si>
    <t>Comp. Allow. Gains-Seas NOx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</si>
  <si>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</si>
  <si>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</si>
  <si>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</si>
  <si>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</si>
  <si>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</si>
  <si>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</si>
  <si>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</si>
  <si>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</si>
  <si>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</si>
  <si>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</si>
  <si>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</si>
  <si>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</si>
  <si>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</si>
  <si>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</si>
  <si>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</si>
  <si>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</si>
  <si>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</si>
  <si>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</si>
  <si>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</si>
  <si>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</si>
  <si>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</si>
  <si>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</si>
  <si>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</si>
  <si>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</si>
  <si>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</si>
  <si>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</si>
  <si>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</si>
  <si>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</si>
  <si>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</si>
  <si>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</si>
  <si>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</si>
  <si>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</si>
  <si>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</si>
  <si>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</si>
  <si>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</si>
  <si>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</si>
  <si>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</si>
  <si>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</si>
  <si>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</si>
  <si>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</si>
  <si>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</si>
  <si>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</si>
  <si>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</si>
  <si>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</si>
  <si>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</si>
  <si>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</si>
  <si>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</si>
  <si>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</si>
  <si>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</si>
  <si>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</si>
  <si>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</si>
  <si>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</si>
  <si>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</si>
  <si>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</si>
  <si>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</si>
  <si>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</si>
  <si>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</si>
  <si>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</si>
  <si>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</si>
  <si>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</si>
  <si>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</si>
  <si>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</si>
  <si>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</si>
  <si>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</si>
  <si>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</si>
  <si>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</si>
  <si>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</si>
  <si>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</si>
  <si>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</si>
  <si>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</si>
  <si>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</si>
  <si>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</si>
  <si>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</si>
  <si>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</si>
  <si>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</si>
  <si>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</si>
  <si>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</si>
  <si>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</si>
  <si>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</si>
  <si>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</si>
  <si>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</si>
  <si>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</si>
  <si>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</si>
  <si>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</si>
  <si>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</si>
  <si>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</si>
  <si>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</si>
  <si>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</si>
  <si>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</si>
  <si>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</si>
  <si>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</si>
  <si>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</si>
  <si>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</si>
  <si>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</si>
  <si>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</si>
  <si>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</si>
  <si>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</si>
  <si>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</si>
  <si>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</si>
  <si>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</si>
  <si>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</si>
  <si>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</si>
  <si>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</si>
  <si>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</si>
  <si>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</si>
  <si>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</si>
  <si>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</si>
  <si>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</si>
  <si>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</si>
  <si>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</si>
  <si>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</si>
  <si>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</si>
  <si>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</si>
  <si>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</si>
  <si>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</si>
  <si>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</si>
  <si>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</si>
  <si>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</si>
  <si>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</si>
  <si>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</si>
  <si>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</si>
  <si>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</si>
  <si>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</si>
  <si>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</si>
  <si>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</si>
  <si>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</si>
  <si>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</si>
  <si>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</si>
  <si>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</si>
  <si>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</si>
  <si>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</si>
  <si>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</si>
  <si>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</si>
  <si>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</si>
  <si>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</si>
  <si>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</si>
  <si>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</si>
  <si>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</si>
  <si>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</si>
  <si>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</si>
  <si>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</si>
  <si>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</si>
  <si>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</si>
  <si>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</si>
  <si>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</si>
  <si>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</si>
  <si>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</si>
  <si>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</si>
  <si>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</si>
  <si>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</si>
  <si>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</si>
  <si>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</si>
  <si>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</si>
  <si>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</si>
  <si>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</si>
  <si>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</si>
  <si>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</si>
  <si>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</si>
  <si>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</si>
  <si>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</si>
  <si>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</si>
  <si>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</si>
  <si>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</si>
  <si>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</si>
  <si>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</si>
  <si>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</si>
  <si>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</si>
  <si>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</si>
  <si>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</si>
  <si>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</si>
  <si>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</si>
  <si>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</si>
  <si>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</si>
  <si>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</si>
  <si>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</si>
  <si>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</si>
  <si>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</si>
  <si>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</si>
  <si>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</si>
  <si>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</si>
  <si>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</si>
  <si>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</si>
  <si>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</si>
  <si>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</si>
  <si>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</si>
  <si>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</si>
  <si>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</si>
  <si>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</si>
  <si>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</si>
  <si>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</si>
  <si>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</si>
  <si>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</si>
  <si>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</si>
  <si>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</si>
  <si>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</si>
  <si>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</si>
  <si>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</si>
  <si>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</si>
  <si>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</si>
  <si>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</si>
  <si>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</si>
  <si>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</si>
  <si>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</si>
  <si>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</si>
  <si>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</si>
  <si>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</si>
  <si>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</si>
  <si>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</si>
  <si>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</si>
  <si>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</si>
  <si>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</si>
  <si>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</si>
  <si>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</si>
  <si>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</si>
  <si>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</si>
  <si>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</si>
  <si>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</si>
  <si>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</si>
  <si>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</si>
  <si>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</si>
  <si>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</si>
  <si>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</si>
  <si>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</si>
  <si>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</si>
  <si>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</si>
  <si>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</si>
  <si>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</si>
  <si>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</si>
  <si>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</si>
  <si>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</si>
  <si>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</si>
  <si>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</si>
  <si>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</si>
  <si>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</si>
  <si>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</si>
  <si>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</si>
  <si>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</si>
  <si>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</si>
  <si>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</si>
  <si>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</si>
  <si>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</si>
  <si>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</si>
  <si>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</si>
  <si>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</si>
  <si>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</si>
  <si>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</si>
  <si>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</si>
  <si>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</si>
  <si>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</si>
  <si>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</si>
  <si>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</si>
  <si>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</si>
  <si>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</si>
  <si>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</si>
  <si>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</si>
  <si>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%,V4560062</t>
  </si>
  <si>
    <t>4560062</t>
  </si>
  <si>
    <t>PJM TO Admin. Rev..-NonAff.</t>
  </si>
  <si>
    <t>%,V4560068</t>
  </si>
  <si>
    <t>4560068</t>
  </si>
  <si>
    <t>SECA Transmission Revenue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</si>
  <si>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</si>
  <si>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</si>
  <si>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</si>
  <si>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</si>
  <si>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</si>
  <si>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</si>
  <si>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</si>
  <si>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</si>
  <si>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</si>
  <si>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</si>
  <si>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</si>
  <si>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</si>
  <si>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</si>
  <si>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</si>
  <si>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</si>
  <si>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</si>
  <si>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</si>
  <si>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</si>
  <si>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</si>
  <si>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</si>
  <si>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</si>
  <si>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</si>
  <si>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</si>
  <si>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</si>
  <si>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</si>
  <si>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</si>
  <si>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</si>
  <si>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</si>
  <si>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</si>
  <si>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</si>
  <si>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</si>
  <si>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</si>
  <si>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</si>
  <si>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</si>
  <si>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</si>
  <si>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</si>
  <si>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</si>
  <si>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</si>
  <si>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</si>
  <si>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%,V4491003</t>
  </si>
  <si>
    <t>4491003</t>
  </si>
  <si>
    <t>Prov Rate Refund - Retail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</si>
  <si>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</si>
  <si>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</si>
  <si>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</si>
  <si>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</si>
  <si>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</si>
  <si>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</si>
  <si>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</si>
  <si>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</si>
  <si>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</si>
  <si>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</si>
  <si>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</si>
  <si>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</si>
  <si>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</si>
  <si>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</si>
  <si>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</si>
  <si>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</si>
  <si>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</si>
  <si>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</si>
  <si>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</si>
  <si>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</si>
  <si>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</si>
  <si>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</si>
  <si>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</si>
  <si>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</si>
  <si>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</si>
  <si>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</si>
  <si>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</si>
  <si>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</si>
  <si>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</si>
  <si>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</si>
  <si>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</si>
  <si>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</si>
  <si>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</si>
  <si>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</si>
  <si>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</si>
  <si>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</si>
  <si>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</si>
  <si>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</si>
  <si>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</si>
  <si>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</si>
  <si>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</si>
  <si>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</si>
  <si>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</si>
  <si>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</si>
  <si>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</si>
  <si>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</si>
  <si>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</si>
  <si>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</si>
  <si>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</si>
  <si>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</si>
  <si>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</si>
  <si>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</si>
  <si>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</si>
  <si>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</si>
  <si>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</si>
  <si>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</si>
  <si>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</si>
  <si>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</si>
  <si>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</si>
  <si>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</si>
  <si>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</si>
  <si>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</si>
  <si>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</si>
  <si>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</si>
  <si>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</si>
  <si>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</si>
  <si>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</si>
  <si>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</si>
  <si>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</si>
  <si>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</si>
  <si>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</si>
  <si>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</si>
  <si>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</si>
  <si>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</si>
  <si>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</si>
  <si>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</si>
  <si>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</si>
  <si>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</si>
  <si>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</si>
  <si>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</si>
  <si>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</si>
  <si>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</si>
  <si>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</si>
  <si>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</si>
  <si>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</si>
  <si>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</si>
  <si>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</si>
  <si>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</si>
  <si>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</si>
  <si>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</si>
  <si>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</si>
  <si>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</si>
  <si>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</si>
  <si>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</si>
  <si>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</si>
  <si>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</si>
  <si>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%,V5020003</t>
  </si>
  <si>
    <t>5020003</t>
  </si>
  <si>
    <t>%,V5020004</t>
  </si>
  <si>
    <t>5020004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</si>
  <si>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</si>
  <si>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</si>
  <si>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</si>
  <si>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</si>
  <si>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</si>
  <si>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</si>
  <si>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</si>
  <si>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</si>
  <si>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</si>
  <si>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</si>
  <si>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</si>
  <si>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</si>
  <si>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</si>
  <si>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</si>
  <si>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</si>
  <si>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</si>
  <si>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%,V5090003</t>
  </si>
  <si>
    <t>5090003</t>
  </si>
  <si>
    <t>%,V5090005</t>
  </si>
  <si>
    <t>5090005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</si>
  <si>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</si>
  <si>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</si>
  <si>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</si>
  <si>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</si>
  <si>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</si>
  <si>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</si>
  <si>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</si>
  <si>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</si>
  <si>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</si>
  <si>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</si>
  <si>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</si>
  <si>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</si>
  <si>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</si>
  <si>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</si>
  <si>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</si>
  <si>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</si>
  <si>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</si>
  <si>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</si>
  <si>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</si>
  <si>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</si>
  <si>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</si>
  <si>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</si>
  <si>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</si>
  <si>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</si>
  <si>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</si>
  <si>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</si>
  <si>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</si>
  <si>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</si>
  <si>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</si>
  <si>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</si>
  <si>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</si>
  <si>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</si>
  <si>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</si>
  <si>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</si>
  <si>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</si>
  <si>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</si>
  <si>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</si>
  <si>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</si>
  <si>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</si>
  <si>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</si>
  <si>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</si>
  <si>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</si>
  <si>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</si>
  <si>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</si>
  <si>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</si>
  <si>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</si>
  <si>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</si>
  <si>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</si>
  <si>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</si>
  <si>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</si>
  <si>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</si>
  <si>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</si>
  <si>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</si>
  <si>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</si>
  <si>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</si>
  <si>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</si>
  <si>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</si>
  <si>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</si>
  <si>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</si>
  <si>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</si>
  <si>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</si>
  <si>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</si>
  <si>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</si>
  <si>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</si>
  <si>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</si>
  <si>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</si>
  <si>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</si>
  <si>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</si>
  <si>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</si>
  <si>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</si>
  <si>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</si>
  <si>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</si>
  <si>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</si>
  <si>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</si>
  <si>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</si>
  <si>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</si>
  <si>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</si>
  <si>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</si>
  <si>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</si>
  <si>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</si>
  <si>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</si>
  <si>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</si>
  <si>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</si>
  <si>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</si>
  <si>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</si>
  <si>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</si>
  <si>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</si>
  <si>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</si>
  <si>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</si>
  <si>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</si>
  <si>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</si>
  <si>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</si>
  <si>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</si>
  <si>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</si>
  <si>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</si>
  <si>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</si>
  <si>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</si>
  <si>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</si>
  <si>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</si>
  <si>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</si>
  <si>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</si>
  <si>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</si>
  <si>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</si>
  <si>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</si>
  <si>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</si>
  <si>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</si>
  <si>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</si>
  <si>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</si>
  <si>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</si>
  <si>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</si>
  <si>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</si>
  <si>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</si>
  <si>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</si>
  <si>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</si>
  <si>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</si>
  <si>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</si>
  <si>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</si>
  <si>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</si>
  <si>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</si>
  <si>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</si>
  <si>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</si>
  <si>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</si>
  <si>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</si>
  <si>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</si>
  <si>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</si>
  <si>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</si>
  <si>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</si>
  <si>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</si>
  <si>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</si>
  <si>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</si>
  <si>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</si>
  <si>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</si>
  <si>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</si>
  <si>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</si>
  <si>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</si>
  <si>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</si>
  <si>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</si>
  <si>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</si>
  <si>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</si>
  <si>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</si>
  <si>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</si>
  <si>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</si>
  <si>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</si>
  <si>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</si>
  <si>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</si>
  <si>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</si>
  <si>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</si>
  <si>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</si>
  <si>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</si>
  <si>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</si>
  <si>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</si>
  <si>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</si>
  <si>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</si>
  <si>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</si>
  <si>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</si>
  <si>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</si>
  <si>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</si>
  <si>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</si>
  <si>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</si>
  <si>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</si>
  <si>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</si>
  <si>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</si>
  <si>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</si>
  <si>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</si>
  <si>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</si>
  <si>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</si>
  <si>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</si>
  <si>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</si>
  <si>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</si>
  <si>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</si>
  <si>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</si>
  <si>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</si>
  <si>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</si>
  <si>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</si>
  <si>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</si>
  <si>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</si>
  <si>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</si>
  <si>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</si>
  <si>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</si>
  <si>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</si>
  <si>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</si>
  <si>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</si>
  <si>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</si>
  <si>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</si>
  <si>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</si>
  <si>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</si>
  <si>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</si>
  <si>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</si>
  <si>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</si>
  <si>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</si>
  <si>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</si>
  <si>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</si>
  <si>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</si>
  <si>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</si>
  <si>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</si>
  <si>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</si>
  <si>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</si>
  <si>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</si>
  <si>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</si>
  <si>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</si>
  <si>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</si>
  <si>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</si>
  <si>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</si>
  <si>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</si>
  <si>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</si>
  <si>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</si>
  <si>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</si>
  <si>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</si>
  <si>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</si>
  <si>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</si>
  <si>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</si>
  <si>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</si>
  <si>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</si>
  <si>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</si>
  <si>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</si>
  <si>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</si>
  <si>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</si>
  <si>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</si>
  <si>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</si>
  <si>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</si>
  <si>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</si>
  <si>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</si>
  <si>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</si>
  <si>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</si>
  <si>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</si>
  <si>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</si>
  <si>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</si>
  <si>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</si>
  <si>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</si>
  <si>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</si>
  <si>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</si>
  <si>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</si>
  <si>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</si>
  <si>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</si>
  <si>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</si>
  <si>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</si>
  <si>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</si>
  <si>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</si>
  <si>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</si>
  <si>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</si>
  <si>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</si>
  <si>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</si>
  <si>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</si>
  <si>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</si>
  <si>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</si>
  <si>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</si>
  <si>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</si>
  <si>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</si>
  <si>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</si>
  <si>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</si>
  <si>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</si>
  <si>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</si>
  <si>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</si>
  <si>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</si>
  <si>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</si>
  <si>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</si>
  <si>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</si>
  <si>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</si>
  <si>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</si>
  <si>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</si>
  <si>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</si>
  <si>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</si>
  <si>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</si>
  <si>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</si>
  <si>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</si>
  <si>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</si>
  <si>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</si>
  <si>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</si>
  <si>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</si>
  <si>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</si>
  <si>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</si>
  <si>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</si>
  <si>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</si>
  <si>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</si>
  <si>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</si>
  <si>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</si>
  <si>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</si>
  <si>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</si>
  <si>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</si>
  <si>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</si>
  <si>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</si>
  <si>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</si>
  <si>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</si>
  <si>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</si>
  <si>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</si>
  <si>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</si>
  <si>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</si>
  <si>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</si>
  <si>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</si>
  <si>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</si>
  <si>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</si>
  <si>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</si>
  <si>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</si>
  <si>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</si>
  <si>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</si>
  <si>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</si>
  <si>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</si>
  <si>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</si>
  <si>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</si>
  <si>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</si>
  <si>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</si>
  <si>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</si>
  <si>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</si>
  <si>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</si>
  <si>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</si>
  <si>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</si>
  <si>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</si>
  <si>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</si>
  <si>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</si>
  <si>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</si>
  <si>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</si>
  <si>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</si>
  <si>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</si>
  <si>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</si>
  <si>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</si>
  <si>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</si>
  <si>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</si>
  <si>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</si>
  <si>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</si>
  <si>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</si>
  <si>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</si>
  <si>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</si>
  <si>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</si>
  <si>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</si>
  <si>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</si>
  <si>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</si>
  <si>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</si>
  <si>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</si>
  <si>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</si>
  <si>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</si>
  <si>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</si>
  <si>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</si>
  <si>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</si>
  <si>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</si>
  <si>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</si>
  <si>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</si>
  <si>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</si>
  <si>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</si>
  <si>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</si>
  <si>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</si>
  <si>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</si>
  <si>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</si>
  <si>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</si>
  <si>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</si>
  <si>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</si>
  <si>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</si>
  <si>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</si>
  <si>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</si>
  <si>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</si>
  <si>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</si>
  <si>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</si>
  <si>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</si>
  <si>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</si>
  <si>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</si>
  <si>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</si>
  <si>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</si>
  <si>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</si>
  <si>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</si>
  <si>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</si>
  <si>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</si>
  <si>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%,V408100607</t>
  </si>
  <si>
    <t>408100607</t>
  </si>
  <si>
    <t>%,V408100608</t>
  </si>
  <si>
    <t>408100608</t>
  </si>
  <si>
    <t>%,V408100609</t>
  </si>
  <si>
    <t>408100609</t>
  </si>
  <si>
    <t>%,V4081007</t>
  </si>
  <si>
    <t>4081007</t>
  </si>
  <si>
    <t>%,V408100806</t>
  </si>
  <si>
    <t>408100806</t>
  </si>
  <si>
    <t>%,V408100807</t>
  </si>
  <si>
    <t>408100807</t>
  </si>
  <si>
    <t>%,V408100808</t>
  </si>
  <si>
    <t>408100808</t>
  </si>
  <si>
    <t>%,V408100809</t>
  </si>
  <si>
    <t>408100809</t>
  </si>
  <si>
    <t>%,V408101407</t>
  </si>
  <si>
    <t>408101407</t>
  </si>
  <si>
    <t>%,V408101408</t>
  </si>
  <si>
    <t>408101408</t>
  </si>
  <si>
    <t>%,V408101409</t>
  </si>
  <si>
    <t>408101409</t>
  </si>
  <si>
    <t>%,V408101707</t>
  </si>
  <si>
    <t>408101707</t>
  </si>
  <si>
    <t>%,V408101708</t>
  </si>
  <si>
    <t>408101708</t>
  </si>
  <si>
    <t>%,V408101709</t>
  </si>
  <si>
    <t>408101709</t>
  </si>
  <si>
    <t>%,V408101807</t>
  </si>
  <si>
    <t>408101807</t>
  </si>
  <si>
    <t>%,V408101808</t>
  </si>
  <si>
    <t>408101808</t>
  </si>
  <si>
    <t>%,V408101809</t>
  </si>
  <si>
    <t>408101809</t>
  </si>
  <si>
    <t>%,V408101900</t>
  </si>
  <si>
    <t>408101900</t>
  </si>
  <si>
    <t>%,V408101907</t>
  </si>
  <si>
    <t>408101907</t>
  </si>
  <si>
    <t>%,V408101908</t>
  </si>
  <si>
    <t>408101908</t>
  </si>
  <si>
    <t>%,V408101909</t>
  </si>
  <si>
    <t>408101909</t>
  </si>
  <si>
    <t>%,V408102208</t>
  </si>
  <si>
    <t>408102208</t>
  </si>
  <si>
    <t>%,V408102209</t>
  </si>
  <si>
    <t>408102209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</si>
  <si>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</si>
  <si>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</si>
  <si>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</si>
  <si>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</si>
  <si>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</si>
  <si>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</si>
  <si>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</si>
  <si>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</si>
  <si>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</si>
  <si>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</si>
  <si>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</si>
  <si>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</si>
  <si>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</si>
  <si>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</si>
  <si>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</si>
  <si>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</si>
  <si>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</si>
  <si>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</si>
  <si>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</si>
  <si>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</si>
  <si>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%,V408103609</t>
  </si>
  <si>
    <t>408103609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</si>
  <si>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</si>
  <si>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</si>
  <si>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</si>
  <si>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</si>
  <si>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</si>
  <si>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</si>
  <si>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</si>
  <si>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</si>
  <si>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</si>
  <si>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</si>
  <si>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</si>
  <si>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</si>
  <si>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</si>
  <si>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</si>
  <si>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</si>
  <si>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</si>
  <si>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</si>
  <si>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</si>
  <si>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</si>
  <si>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</si>
  <si>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</si>
  <si>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</si>
  <si>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</si>
  <si>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</si>
  <si>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</si>
  <si>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</si>
  <si>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</si>
  <si>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</si>
  <si>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</si>
  <si>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</si>
  <si>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</si>
  <si>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</si>
  <si>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</si>
  <si>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</si>
  <si>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</si>
  <si>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</si>
  <si>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</si>
  <si>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</si>
  <si>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</si>
  <si>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</si>
  <si>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</si>
  <si>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</si>
  <si>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</si>
  <si>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</si>
  <si>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%,V4210021</t>
  </si>
  <si>
    <t>4210021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</si>
  <si>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</si>
  <si>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</si>
  <si>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</si>
  <si>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</si>
  <si>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</si>
  <si>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</si>
  <si>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</si>
  <si>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</si>
  <si>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</si>
  <si>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</si>
  <si>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</si>
  <si>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</si>
  <si>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</si>
  <si>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</si>
  <si>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</si>
  <si>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</si>
  <si>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</si>
  <si>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</si>
  <si>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</si>
  <si>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</si>
  <si>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</si>
  <si>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</si>
  <si>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</si>
  <si>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</si>
  <si>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</si>
  <si>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</si>
  <si>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</si>
  <si>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</si>
  <si>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</si>
  <si>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</si>
  <si>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</si>
  <si>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</si>
  <si>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%,V408200508</t>
  </si>
  <si>
    <t>408200508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</si>
  <si>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</si>
  <si>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</si>
  <si>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</si>
  <si>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</si>
  <si>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</si>
  <si>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</si>
  <si>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</si>
  <si>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</si>
  <si>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</si>
  <si>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</si>
  <si>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</si>
  <si>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</si>
  <si>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</si>
  <si>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</si>
  <si>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</si>
  <si>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</si>
  <si>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</si>
  <si>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</si>
  <si>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</si>
  <si>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</si>
  <si>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</si>
  <si>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</si>
  <si>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%,V4265054</t>
  </si>
  <si>
    <t>4265054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</si>
  <si>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</si>
  <si>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</si>
  <si>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</si>
  <si>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</si>
  <si>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</si>
  <si>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</si>
  <si>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</si>
  <si>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</si>
  <si>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</si>
  <si>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</si>
  <si>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</si>
  <si>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</si>
  <si>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</si>
  <si>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</si>
  <si>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</si>
  <si>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</si>
  <si>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</si>
  <si>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</si>
  <si>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</si>
  <si>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</si>
  <si>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</si>
  <si>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</si>
  <si>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</si>
  <si>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</si>
  <si>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</si>
  <si>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</si>
  <si>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</si>
  <si>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</si>
  <si>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</si>
  <si>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</si>
  <si>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</si>
  <si>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</si>
  <si>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</si>
  <si>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</si>
  <si>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</si>
  <si>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</si>
  <si>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</si>
  <si>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</si>
  <si>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</si>
  <si>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</si>
  <si>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</si>
  <si>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</si>
  <si>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</si>
  <si>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</si>
  <si>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</si>
  <si>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</si>
  <si>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</si>
  <si>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</si>
  <si>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</si>
  <si>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</si>
  <si>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</si>
  <si>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</si>
  <si>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</si>
  <si>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</si>
  <si>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</si>
  <si>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</si>
  <si>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</si>
  <si>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</si>
  <si>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</si>
  <si>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</si>
  <si>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</si>
  <si>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</si>
  <si>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</si>
  <si>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</si>
  <si>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</si>
  <si>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</si>
  <si>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</si>
  <si>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</si>
  <si>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</si>
  <si>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</si>
  <si>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</si>
  <si>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</si>
  <si>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</si>
  <si>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</si>
  <si>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</si>
  <si>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</si>
  <si>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</si>
  <si>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</si>
  <si>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</si>
  <si>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</si>
  <si>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</si>
  <si>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</si>
  <si>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</si>
  <si>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</si>
  <si>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</si>
  <si>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</si>
  <si>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</si>
  <si>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</si>
  <si>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Trona Expense</t>
  </si>
  <si>
    <t>Limestone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</si>
  <si>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</si>
  <si>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</si>
  <si>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</si>
  <si>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</si>
  <si>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</si>
  <si>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Voluntary CO2 Compliance Exp</t>
  </si>
  <si>
    <t>Misc Stm Pwr Exp Environmental</t>
  </si>
  <si>
    <t>Allowance Consumption SO2</t>
  </si>
  <si>
    <t>CO2 Allowance Consumption</t>
  </si>
  <si>
    <t>An. NOx Cons. Exp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</si>
  <si>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</si>
  <si>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</si>
  <si>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</si>
  <si>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</si>
  <si>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</si>
  <si>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Other Pwr Exp-Green Power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</si>
  <si>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</si>
  <si>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</si>
  <si>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</si>
  <si>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</si>
  <si>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</si>
  <si>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</si>
  <si>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</si>
  <si>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</si>
  <si>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</si>
  <si>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</si>
  <si>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</si>
  <si>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</si>
  <si>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</si>
  <si>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</si>
  <si>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</si>
  <si>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</si>
  <si>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</si>
  <si>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</si>
  <si>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</si>
  <si>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</si>
  <si>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</si>
  <si>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</si>
  <si>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</si>
  <si>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</si>
  <si>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</si>
  <si>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</si>
  <si>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</si>
  <si>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</si>
  <si>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</si>
  <si>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</si>
  <si>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</si>
  <si>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</si>
  <si>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</si>
  <si>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</si>
  <si>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</si>
  <si>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</si>
  <si>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</si>
  <si>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</si>
  <si>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</si>
  <si>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</si>
  <si>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</si>
  <si>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</si>
  <si>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</si>
  <si>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</si>
  <si>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</si>
  <si>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</si>
  <si>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</si>
  <si>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</si>
  <si>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</si>
  <si>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</si>
  <si>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</si>
  <si>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</si>
  <si>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</si>
  <si>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</si>
  <si>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</si>
  <si>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</si>
  <si>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</si>
  <si>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</si>
  <si>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</si>
  <si>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</si>
  <si>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</si>
  <si>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</si>
  <si>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</si>
  <si>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</si>
  <si>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</si>
  <si>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</si>
  <si>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</si>
  <si>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</si>
  <si>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</si>
  <si>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</si>
  <si>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</si>
  <si>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</si>
  <si>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</si>
  <si>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</si>
  <si>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</si>
  <si>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</si>
  <si>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</si>
  <si>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</si>
  <si>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</si>
  <si>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</si>
  <si>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</si>
  <si>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</si>
  <si>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</si>
  <si>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</si>
  <si>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</si>
  <si>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</si>
  <si>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</si>
  <si>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</si>
  <si>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</si>
  <si>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</si>
  <si>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</si>
  <si>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</si>
  <si>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</si>
  <si>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</si>
  <si>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</si>
  <si>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</si>
  <si>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</si>
  <si>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</si>
  <si>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</si>
  <si>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</si>
  <si>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</si>
  <si>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</si>
  <si>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</si>
  <si>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</si>
  <si>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</si>
  <si>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</si>
  <si>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</si>
  <si>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</si>
  <si>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</si>
  <si>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</si>
  <si>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</si>
  <si>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</si>
  <si>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</si>
  <si>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</si>
  <si>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</si>
  <si>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</si>
  <si>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</si>
  <si>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</si>
  <si>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</si>
  <si>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</si>
  <si>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</si>
  <si>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</si>
  <si>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</si>
  <si>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</si>
  <si>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</si>
  <si>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</si>
  <si>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</si>
  <si>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</si>
  <si>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</si>
  <si>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</si>
  <si>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</si>
  <si>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</si>
  <si>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</si>
  <si>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</si>
  <si>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</si>
  <si>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</si>
  <si>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</si>
  <si>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</si>
  <si>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</si>
  <si>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</si>
  <si>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</si>
  <si>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</si>
  <si>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</si>
  <si>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</si>
  <si>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</si>
  <si>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</si>
  <si>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</si>
  <si>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</si>
  <si>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</si>
  <si>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</si>
  <si>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</si>
  <si>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MAINTENANCE</t>
  </si>
  <si>
    <t>Depreciation Exp</t>
  </si>
  <si>
    <t>Depr Exp - Removal Cost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</si>
  <si>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</si>
  <si>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</si>
  <si>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</si>
  <si>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</si>
  <si>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</si>
  <si>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</si>
  <si>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</si>
  <si>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</si>
  <si>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</si>
  <si>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</si>
  <si>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</si>
  <si>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</si>
  <si>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</si>
  <si>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</si>
  <si>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</si>
  <si>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</si>
  <si>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</si>
  <si>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</si>
  <si>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</si>
  <si>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</si>
  <si>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</si>
  <si>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</si>
  <si>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</si>
  <si>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</si>
  <si>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</si>
  <si>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</si>
  <si>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</si>
  <si>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</si>
  <si>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</si>
  <si>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</si>
  <si>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</si>
  <si>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</si>
  <si>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</si>
  <si>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</si>
  <si>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</si>
  <si>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</si>
  <si>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</si>
  <si>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</si>
  <si>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MTM Credit Reserve (B/L)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</si>
  <si>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</si>
  <si>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</si>
  <si>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</si>
  <si>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</si>
  <si>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</si>
  <si>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</si>
  <si>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</si>
  <si>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</si>
  <si>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</si>
  <si>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</si>
  <si>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</si>
  <si>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</si>
  <si>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</si>
  <si>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</si>
  <si>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</si>
  <si>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</si>
  <si>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</si>
  <si>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</si>
  <si>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</si>
  <si>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</si>
  <si>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</si>
  <si>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</si>
  <si>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</si>
  <si>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</si>
  <si>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</si>
  <si>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</si>
  <si>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</si>
  <si>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</si>
  <si>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Loss-Seas NOx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</si>
  <si>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</si>
  <si>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</si>
  <si>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</si>
  <si>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</si>
  <si>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</si>
  <si>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</si>
  <si>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</si>
  <si>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</si>
  <si>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</si>
  <si>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</si>
  <si>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</si>
  <si>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</si>
  <si>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</si>
  <si>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</si>
  <si>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</si>
  <si>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</si>
  <si>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</si>
  <si>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</si>
  <si>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</si>
  <si>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</si>
  <si>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</si>
  <si>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</si>
  <si>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</si>
  <si>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</si>
  <si>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</si>
  <si>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</si>
  <si>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</si>
  <si>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2009-08-31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</si>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</sst>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6"/>
  <sheetViews>
    <sheetView tabSelected="1" zoomScale="68" zoomScaleNormal="68" zoomScalePageLayoutView="0" workbookViewId="0" topLeftCell="A1">
      <pane xSplit="3" ySplit="7" topLeftCell="D461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" sqref="C4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IF(AN526="error",AN527,AN526)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IF(AN526="error",AN527,AN526)</f>
        <v>KYP CORP CONSOLIDATED</v>
      </c>
      <c r="M2" s="6"/>
      <c r="N2" s="12"/>
      <c r="O2" s="10"/>
      <c r="P2" s="24"/>
      <c r="Q2" s="20"/>
      <c r="R2" s="20"/>
      <c r="S2" s="22"/>
      <c r="T2" s="79" t="str">
        <f>IF(AN526="error",AN527,AN526)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IF(AN526="error",AN527,AN526)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AO510*1</f>
        <v>40056</v>
      </c>
      <c r="C4" s="30"/>
      <c r="D4" s="7"/>
      <c r="E4" s="6"/>
      <c r="F4" s="6"/>
      <c r="G4" s="6"/>
      <c r="H4" s="10"/>
      <c r="I4" s="10"/>
      <c r="J4" s="10"/>
      <c r="K4" s="22"/>
      <c r="L4" s="19">
        <f>AO510*1</f>
        <v>40056</v>
      </c>
      <c r="M4" s="6"/>
      <c r="N4" s="12"/>
      <c r="O4" s="10"/>
      <c r="P4" s="24"/>
      <c r="Q4" s="20"/>
      <c r="R4" s="20"/>
      <c r="S4" s="22"/>
      <c r="T4" s="19">
        <f>AO510*1</f>
        <v>40056</v>
      </c>
      <c r="U4" s="30"/>
      <c r="V4" s="10"/>
      <c r="W4" s="10"/>
      <c r="X4" s="20"/>
      <c r="Y4" s="20"/>
      <c r="Z4" s="20"/>
      <c r="AA4" s="22"/>
      <c r="AB4" s="19">
        <f>AO510*1</f>
        <v>40056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1413</v>
      </c>
      <c r="C5" s="56">
        <f>IF(AO523&gt;0,"REPORT HAS "&amp;AO523&amp;"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09/10/09 15:39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09/10/09 15:39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09/10/09 15:39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09/10/09 15:39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TEXT($AO$510,"YYYY")</f>
        <v>2009</v>
      </c>
      <c r="F7" s="66"/>
      <c r="G7" s="78">
        <f>+E7-1</f>
        <v>2008</v>
      </c>
      <c r="H7" s="63"/>
      <c r="I7" s="63" t="s">
        <v>24</v>
      </c>
      <c r="J7" s="63"/>
      <c r="K7" s="68" t="s">
        <v>25</v>
      </c>
      <c r="L7" s="63"/>
      <c r="M7" s="67" t="str">
        <f>TEXT($AO$510,"YYYY")</f>
        <v>2009</v>
      </c>
      <c r="N7" s="66"/>
      <c r="O7" s="78">
        <f>+M7-1</f>
        <v>2008</v>
      </c>
      <c r="P7" s="63"/>
      <c r="Q7" s="63" t="s">
        <v>24</v>
      </c>
      <c r="R7" s="63"/>
      <c r="S7" s="68" t="s">
        <v>25</v>
      </c>
      <c r="T7" s="63"/>
      <c r="U7" s="67" t="str">
        <f>TEXT($AO$510,"YYYY")</f>
        <v>2009</v>
      </c>
      <c r="V7" s="63"/>
      <c r="W7" s="78">
        <f>+U7-1</f>
        <v>2008</v>
      </c>
      <c r="X7" s="63"/>
      <c r="Y7" s="63" t="s">
        <v>24</v>
      </c>
      <c r="Z7" s="63"/>
      <c r="AA7" s="68" t="s">
        <v>25</v>
      </c>
      <c r="AB7" s="63"/>
      <c r="AC7" s="67" t="str">
        <f>TEXT($AO$510,"YYYY")</f>
        <v>2009</v>
      </c>
      <c r="AD7" s="63"/>
      <c r="AE7" s="78">
        <f>+AC7-1</f>
        <v>2008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0</v>
      </c>
      <c r="I10" s="9">
        <f aca="true" t="shared" si="0" ref="I10:I41">+E10-G10</f>
        <v>0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0</v>
      </c>
      <c r="M10" s="9">
        <v>0</v>
      </c>
      <c r="O10" s="9">
        <v>0</v>
      </c>
      <c r="Q10" s="9">
        <f aca="true" t="shared" si="2" ref="Q10:Q41">+M10-O10</f>
        <v>0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0</v>
      </c>
      <c r="U10" s="9">
        <v>0</v>
      </c>
      <c r="W10" s="9">
        <v>0</v>
      </c>
      <c r="Y10" s="9">
        <f aca="true" t="shared" si="4" ref="Y10:Y41">+U10-W10</f>
        <v>0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0</v>
      </c>
      <c r="AC10" s="9">
        <v>0</v>
      </c>
      <c r="AE10" s="9">
        <v>1373445.35</v>
      </c>
      <c r="AG10" s="9">
        <f aca="true" t="shared" si="6" ref="AG10:AG41">+AC10-AE10</f>
        <v>-1373445.35</v>
      </c>
      <c r="AI10" s="21" t="str">
        <f aca="true" t="shared" si="7" ref="AI10:AI41">IF(AE10&lt;0,IF(AG10=0,0,IF(OR(AE10=0,AC10=0),"N.M.",IF(ABS(AG10/AE10)&gt;=10,"N.M.",AG10/(-AE10)))),IF(AG10=0,0,IF(OR(AE10=0,AC10=0),"N.M.",IF(ABS(AG10/AE10)&gt;=10,"N.M.",AG10/AE10))))</f>
        <v>N.M.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69.57000000000001</v>
      </c>
      <c r="O11" s="9">
        <v>0</v>
      </c>
      <c r="Q11" s="9">
        <f t="shared" si="2"/>
        <v>69.57000000000001</v>
      </c>
      <c r="S11" s="21" t="str">
        <f t="shared" si="3"/>
        <v>N.M.</v>
      </c>
      <c r="U11" s="9">
        <v>38629.72</v>
      </c>
      <c r="W11" s="9">
        <v>277912.07</v>
      </c>
      <c r="Y11" s="9">
        <f t="shared" si="4"/>
        <v>-239282.35</v>
      </c>
      <c r="AA11" s="21">
        <f t="shared" si="5"/>
        <v>-0.8610002077275737</v>
      </c>
      <c r="AC11" s="9">
        <v>322600.81000000006</v>
      </c>
      <c r="AE11" s="9">
        <v>277912.07</v>
      </c>
      <c r="AG11" s="9">
        <f t="shared" si="6"/>
        <v>44688.74000000005</v>
      </c>
      <c r="AI11" s="21">
        <f t="shared" si="7"/>
        <v>0.16080172408488788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0</v>
      </c>
      <c r="G12" s="5">
        <v>0</v>
      </c>
      <c r="I12" s="9">
        <f t="shared" si="0"/>
        <v>0</v>
      </c>
      <c r="K12" s="21">
        <f t="shared" si="1"/>
        <v>0</v>
      </c>
      <c r="M12" s="9">
        <v>0</v>
      </c>
      <c r="O12" s="9">
        <v>0</v>
      </c>
      <c r="Q12" s="9">
        <f t="shared" si="2"/>
        <v>0</v>
      </c>
      <c r="S12" s="21">
        <f t="shared" si="3"/>
        <v>0</v>
      </c>
      <c r="U12" s="9">
        <v>0</v>
      </c>
      <c r="W12" s="9">
        <v>0</v>
      </c>
      <c r="Y12" s="9">
        <f t="shared" si="4"/>
        <v>0</v>
      </c>
      <c r="AA12" s="21">
        <f t="shared" si="5"/>
        <v>0</v>
      </c>
      <c r="AC12" s="9">
        <v>118500</v>
      </c>
      <c r="AE12" s="9">
        <v>0</v>
      </c>
      <c r="AG12" s="9">
        <f t="shared" si="6"/>
        <v>118500</v>
      </c>
      <c r="AI12" s="21" t="str">
        <f t="shared" si="7"/>
        <v>N.M.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0</v>
      </c>
      <c r="G13" s="5">
        <v>0</v>
      </c>
      <c r="I13" s="9">
        <f t="shared" si="0"/>
        <v>0</v>
      </c>
      <c r="K13" s="21">
        <f t="shared" si="1"/>
        <v>0</v>
      </c>
      <c r="M13" s="9">
        <v>0</v>
      </c>
      <c r="O13" s="9">
        <v>0</v>
      </c>
      <c r="Q13" s="9">
        <f t="shared" si="2"/>
        <v>0</v>
      </c>
      <c r="S13" s="21">
        <f t="shared" si="3"/>
        <v>0</v>
      </c>
      <c r="U13" s="9">
        <v>0</v>
      </c>
      <c r="W13" s="9">
        <v>0</v>
      </c>
      <c r="Y13" s="9">
        <f t="shared" si="4"/>
        <v>0</v>
      </c>
      <c r="AA13" s="21">
        <f t="shared" si="5"/>
        <v>0</v>
      </c>
      <c r="AC13" s="9">
        <v>0</v>
      </c>
      <c r="AE13" s="9">
        <v>-3.69</v>
      </c>
      <c r="AG13" s="9">
        <f t="shared" si="6"/>
        <v>3.69</v>
      </c>
      <c r="AI13" s="21" t="str">
        <f t="shared" si="7"/>
        <v>N.M.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6120179.02</v>
      </c>
      <c r="G14" s="5">
        <v>5824779.89</v>
      </c>
      <c r="I14" s="9">
        <f t="shared" si="0"/>
        <v>295399.1299999999</v>
      </c>
      <c r="K14" s="21">
        <f t="shared" si="1"/>
        <v>0.05071421333999969</v>
      </c>
      <c r="M14" s="9">
        <v>17900891.79</v>
      </c>
      <c r="O14" s="9">
        <v>17551307.34</v>
      </c>
      <c r="Q14" s="9">
        <f t="shared" si="2"/>
        <v>349584.44999999925</v>
      </c>
      <c r="S14" s="21">
        <f t="shared" si="3"/>
        <v>0.019917858153123722</v>
      </c>
      <c r="U14" s="9">
        <v>56826339.23</v>
      </c>
      <c r="W14" s="9">
        <v>54676426.51</v>
      </c>
      <c r="Y14" s="9">
        <f t="shared" si="4"/>
        <v>2149912.719999999</v>
      </c>
      <c r="AA14" s="21">
        <f t="shared" si="5"/>
        <v>0.03932065164512521</v>
      </c>
      <c r="AC14" s="9">
        <v>84759439.99</v>
      </c>
      <c r="AE14" s="9">
        <v>80902761.72</v>
      </c>
      <c r="AG14" s="9">
        <f t="shared" si="6"/>
        <v>3856678.269999996</v>
      </c>
      <c r="AI14" s="21">
        <f t="shared" si="7"/>
        <v>0.04767053915103352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3720918.14</v>
      </c>
      <c r="G15" s="5">
        <v>3690608.13</v>
      </c>
      <c r="I15" s="9">
        <f t="shared" si="0"/>
        <v>30310.010000000242</v>
      </c>
      <c r="K15" s="21">
        <f t="shared" si="1"/>
        <v>0.008212741351111759</v>
      </c>
      <c r="M15" s="9">
        <v>10958799.33</v>
      </c>
      <c r="O15" s="9">
        <v>11103237.37</v>
      </c>
      <c r="Q15" s="9">
        <f t="shared" si="2"/>
        <v>-144438.0399999991</v>
      </c>
      <c r="S15" s="21">
        <f t="shared" si="3"/>
        <v>-0.01300864200113909</v>
      </c>
      <c r="U15" s="9">
        <v>28055207.68</v>
      </c>
      <c r="W15" s="9">
        <v>27762710.99</v>
      </c>
      <c r="Y15" s="9">
        <f t="shared" si="4"/>
        <v>292496.69000000134</v>
      </c>
      <c r="AA15" s="21">
        <f t="shared" si="5"/>
        <v>0.01053559539287634</v>
      </c>
      <c r="AC15" s="9">
        <v>41468585.6</v>
      </c>
      <c r="AE15" s="9">
        <v>41248446.18</v>
      </c>
      <c r="AG15" s="9">
        <f t="shared" si="6"/>
        <v>220139.4200000018</v>
      </c>
      <c r="AI15" s="21">
        <f t="shared" si="7"/>
        <v>0.00533691424494773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5787560.92</v>
      </c>
      <c r="G16" s="5">
        <v>4122462.04</v>
      </c>
      <c r="I16" s="9">
        <f t="shared" si="0"/>
        <v>1665098.88</v>
      </c>
      <c r="K16" s="21">
        <f t="shared" si="1"/>
        <v>0.40390884472522637</v>
      </c>
      <c r="M16" s="9">
        <v>18312788.57</v>
      </c>
      <c r="O16" s="9">
        <v>14587191.9</v>
      </c>
      <c r="Q16" s="9">
        <f t="shared" si="2"/>
        <v>3725596.67</v>
      </c>
      <c r="S16" s="21">
        <f t="shared" si="3"/>
        <v>0.25540190980828875</v>
      </c>
      <c r="U16" s="9">
        <v>51203730.04</v>
      </c>
      <c r="W16" s="9">
        <v>37396834.75</v>
      </c>
      <c r="Y16" s="9">
        <f t="shared" si="4"/>
        <v>13806895.29</v>
      </c>
      <c r="AA16" s="21">
        <f t="shared" si="5"/>
        <v>0.3691995694903029</v>
      </c>
      <c r="AC16" s="9">
        <v>79954903.97</v>
      </c>
      <c r="AE16" s="9">
        <v>50570106.61</v>
      </c>
      <c r="AG16" s="9">
        <f t="shared" si="6"/>
        <v>29384797.36</v>
      </c>
      <c r="AI16" s="21">
        <f t="shared" si="7"/>
        <v>0.5810705044902811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5141706.66</v>
      </c>
      <c r="G17" s="5">
        <v>4793381.92</v>
      </c>
      <c r="I17" s="9">
        <f t="shared" si="0"/>
        <v>348324.7400000002</v>
      </c>
      <c r="K17" s="21">
        <f t="shared" si="1"/>
        <v>0.07266784617070535</v>
      </c>
      <c r="M17" s="9">
        <v>15190937.26</v>
      </c>
      <c r="O17" s="9">
        <v>14994092.18</v>
      </c>
      <c r="Q17" s="9">
        <f t="shared" si="2"/>
        <v>196845.08000000007</v>
      </c>
      <c r="S17" s="21">
        <f t="shared" si="3"/>
        <v>0.013128175926686886</v>
      </c>
      <c r="U17" s="9">
        <v>37835237.63</v>
      </c>
      <c r="W17" s="9">
        <v>37214417.65</v>
      </c>
      <c r="Y17" s="9">
        <f t="shared" si="4"/>
        <v>620819.9800000042</v>
      </c>
      <c r="AA17" s="21">
        <f t="shared" si="5"/>
        <v>0.016682243582011397</v>
      </c>
      <c r="AC17" s="9">
        <v>55953335.82000001</v>
      </c>
      <c r="AE17" s="9">
        <v>55166998.76</v>
      </c>
      <c r="AG17" s="9">
        <f t="shared" si="6"/>
        <v>786337.0600000098</v>
      </c>
      <c r="AI17" s="21">
        <f t="shared" si="7"/>
        <v>0.014253758182875088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4446814.04</v>
      </c>
      <c r="G18" s="5">
        <v>4282163.26</v>
      </c>
      <c r="I18" s="9">
        <f t="shared" si="0"/>
        <v>164650.78000000026</v>
      </c>
      <c r="K18" s="21">
        <f t="shared" si="1"/>
        <v>0.03845037426247038</v>
      </c>
      <c r="M18" s="9">
        <v>13172523.43</v>
      </c>
      <c r="O18" s="9">
        <v>13192873.48</v>
      </c>
      <c r="Q18" s="9">
        <f t="shared" si="2"/>
        <v>-20350.050000000745</v>
      </c>
      <c r="S18" s="21">
        <f t="shared" si="3"/>
        <v>-0.0015425032333441847</v>
      </c>
      <c r="U18" s="9">
        <v>33108097.67</v>
      </c>
      <c r="W18" s="9">
        <v>31951725.58</v>
      </c>
      <c r="Y18" s="9">
        <f t="shared" si="4"/>
        <v>1156372.0900000036</v>
      </c>
      <c r="AA18" s="21">
        <f t="shared" si="5"/>
        <v>0.0361912250123927</v>
      </c>
      <c r="AC18" s="9">
        <v>49918446.81</v>
      </c>
      <c r="AE18" s="9">
        <v>48150878.3</v>
      </c>
      <c r="AG18" s="9">
        <f t="shared" si="6"/>
        <v>1767568.5100000054</v>
      </c>
      <c r="AI18" s="21">
        <f t="shared" si="7"/>
        <v>0.03670895677099218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2876541.87</v>
      </c>
      <c r="G19" s="5">
        <v>2781831.06</v>
      </c>
      <c r="I19" s="9">
        <f t="shared" si="0"/>
        <v>94710.81000000006</v>
      </c>
      <c r="K19" s="21">
        <f t="shared" si="1"/>
        <v>0.03404621199390881</v>
      </c>
      <c r="M19" s="9">
        <v>8988191.49</v>
      </c>
      <c r="O19" s="9">
        <v>8822896.85</v>
      </c>
      <c r="Q19" s="9">
        <f t="shared" si="2"/>
        <v>165294.6400000006</v>
      </c>
      <c r="S19" s="21">
        <f t="shared" si="3"/>
        <v>0.018734735632775827</v>
      </c>
      <c r="U19" s="9">
        <v>24734924.13</v>
      </c>
      <c r="W19" s="9">
        <v>23321565.12</v>
      </c>
      <c r="Y19" s="9">
        <f t="shared" si="4"/>
        <v>1413359.009999998</v>
      </c>
      <c r="AA19" s="21">
        <f t="shared" si="5"/>
        <v>0.060603094291812175</v>
      </c>
      <c r="AC19" s="9">
        <v>37268727.07</v>
      </c>
      <c r="AE19" s="9">
        <v>34830183.260000005</v>
      </c>
      <c r="AG19" s="9">
        <f t="shared" si="6"/>
        <v>2438543.809999995</v>
      </c>
      <c r="AI19" s="21">
        <f t="shared" si="7"/>
        <v>0.07001237380225012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836742.49</v>
      </c>
      <c r="G20" s="5">
        <v>739861.16</v>
      </c>
      <c r="I20" s="9">
        <f t="shared" si="0"/>
        <v>96881.32999999996</v>
      </c>
      <c r="K20" s="21">
        <f t="shared" si="1"/>
        <v>0.13094528438281577</v>
      </c>
      <c r="M20" s="9">
        <v>2397979.07</v>
      </c>
      <c r="O20" s="9">
        <v>2157505.16</v>
      </c>
      <c r="Q20" s="9">
        <f t="shared" si="2"/>
        <v>240473.90999999968</v>
      </c>
      <c r="S20" s="21">
        <f t="shared" si="3"/>
        <v>0.11145925138830244</v>
      </c>
      <c r="U20" s="9">
        <v>6537229.03</v>
      </c>
      <c r="W20" s="9">
        <v>6198023.81</v>
      </c>
      <c r="Y20" s="9">
        <f t="shared" si="4"/>
        <v>339205.22000000067</v>
      </c>
      <c r="AA20" s="21">
        <f t="shared" si="5"/>
        <v>0.0547279633635355</v>
      </c>
      <c r="AC20" s="9">
        <v>9986130.870000001</v>
      </c>
      <c r="AE20" s="9">
        <v>9651277.219999999</v>
      </c>
      <c r="AG20" s="9">
        <f t="shared" si="6"/>
        <v>334853.65000000224</v>
      </c>
      <c r="AI20" s="21">
        <f t="shared" si="7"/>
        <v>0.034695268032100136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896879.42</v>
      </c>
      <c r="G21" s="5">
        <v>760992.12</v>
      </c>
      <c r="I21" s="9">
        <f t="shared" si="0"/>
        <v>135887.30000000005</v>
      </c>
      <c r="K21" s="21">
        <f t="shared" si="1"/>
        <v>0.17856597516410558</v>
      </c>
      <c r="M21" s="9">
        <v>2728291.62</v>
      </c>
      <c r="O21" s="9">
        <v>2474583.2</v>
      </c>
      <c r="Q21" s="9">
        <f t="shared" si="2"/>
        <v>253708.41999999993</v>
      </c>
      <c r="S21" s="21">
        <f t="shared" si="3"/>
        <v>0.10252571827045456</v>
      </c>
      <c r="U21" s="9">
        <v>6555788.87</v>
      </c>
      <c r="W21" s="9">
        <v>6091208.1</v>
      </c>
      <c r="Y21" s="9">
        <f t="shared" si="4"/>
        <v>464580.7700000005</v>
      </c>
      <c r="AA21" s="21">
        <f t="shared" si="5"/>
        <v>0.07627071056725192</v>
      </c>
      <c r="AC21" s="9">
        <v>9540739.57</v>
      </c>
      <c r="AE21" s="9">
        <v>9013844.26</v>
      </c>
      <c r="AG21" s="9">
        <f t="shared" si="6"/>
        <v>526895.3100000005</v>
      </c>
      <c r="AI21" s="21">
        <f t="shared" si="7"/>
        <v>0.05845400639305039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4056051.8</v>
      </c>
      <c r="G22" s="5">
        <v>2700591.6</v>
      </c>
      <c r="I22" s="9">
        <f t="shared" si="0"/>
        <v>1355460.1999999997</v>
      </c>
      <c r="K22" s="21">
        <f t="shared" si="1"/>
        <v>0.5019123217298016</v>
      </c>
      <c r="M22" s="9">
        <v>12934047.55</v>
      </c>
      <c r="O22" s="9">
        <v>10002709.45</v>
      </c>
      <c r="Q22" s="9">
        <f t="shared" si="2"/>
        <v>2931338.1000000015</v>
      </c>
      <c r="S22" s="21">
        <f t="shared" si="3"/>
        <v>0.29305440837332347</v>
      </c>
      <c r="U22" s="9">
        <v>30009794.83</v>
      </c>
      <c r="W22" s="9">
        <v>22123383.49</v>
      </c>
      <c r="Y22" s="9">
        <f t="shared" si="4"/>
        <v>7886411.34</v>
      </c>
      <c r="AA22" s="21">
        <f t="shared" si="5"/>
        <v>0.35647401508746346</v>
      </c>
      <c r="AC22" s="9">
        <v>46170604.9</v>
      </c>
      <c r="AE22" s="9">
        <v>29903552.45</v>
      </c>
      <c r="AG22" s="9">
        <f t="shared" si="6"/>
        <v>16267052.45</v>
      </c>
      <c r="AI22" s="21">
        <f t="shared" si="7"/>
        <v>0.5439839456265003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8617583.52</v>
      </c>
      <c r="G23" s="5">
        <v>6629651.44</v>
      </c>
      <c r="I23" s="9">
        <f t="shared" si="0"/>
        <v>1987932.0799999991</v>
      </c>
      <c r="K23" s="21">
        <f t="shared" si="1"/>
        <v>0.2998546903998318</v>
      </c>
      <c r="M23" s="9">
        <v>26712602.47</v>
      </c>
      <c r="O23" s="9">
        <v>22799766.29</v>
      </c>
      <c r="Q23" s="9">
        <f t="shared" si="2"/>
        <v>3912836.1799999997</v>
      </c>
      <c r="S23" s="21">
        <f t="shared" si="3"/>
        <v>0.17161738108325145</v>
      </c>
      <c r="U23" s="9">
        <v>66382168.24</v>
      </c>
      <c r="W23" s="9">
        <v>51146393.28</v>
      </c>
      <c r="Y23" s="9">
        <f t="shared" si="4"/>
        <v>15235774.96</v>
      </c>
      <c r="AA23" s="21">
        <f t="shared" si="5"/>
        <v>0.2978856177911124</v>
      </c>
      <c r="AC23" s="9">
        <v>103299119.83000001</v>
      </c>
      <c r="AE23" s="9">
        <v>67221843.88</v>
      </c>
      <c r="AG23" s="9">
        <f t="shared" si="6"/>
        <v>36077275.95000002</v>
      </c>
      <c r="AI23" s="21">
        <f t="shared" si="7"/>
        <v>0.5366897702836416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84113.36</v>
      </c>
      <c r="G24" s="5">
        <v>94503.68000000001</v>
      </c>
      <c r="I24" s="9">
        <f t="shared" si="0"/>
        <v>-10390.320000000007</v>
      </c>
      <c r="K24" s="21">
        <f t="shared" si="1"/>
        <v>-0.1099461946878683</v>
      </c>
      <c r="M24" s="9">
        <v>263628.49</v>
      </c>
      <c r="O24" s="9">
        <v>276569.59</v>
      </c>
      <c r="Q24" s="9">
        <f t="shared" si="2"/>
        <v>-12941.100000000035</v>
      </c>
      <c r="S24" s="21">
        <f t="shared" si="3"/>
        <v>-0.04679147841235919</v>
      </c>
      <c r="U24" s="9">
        <v>676187.83</v>
      </c>
      <c r="W24" s="9">
        <v>685407.28</v>
      </c>
      <c r="Y24" s="9">
        <f t="shared" si="4"/>
        <v>-9219.45000000007</v>
      </c>
      <c r="AA24" s="21">
        <f t="shared" si="5"/>
        <v>-0.01345105351084113</v>
      </c>
      <c r="AC24" s="9">
        <v>1001141.2</v>
      </c>
      <c r="AE24" s="9">
        <v>1074975.1400000001</v>
      </c>
      <c r="AG24" s="9">
        <f t="shared" si="6"/>
        <v>-73833.94000000018</v>
      </c>
      <c r="AI24" s="21">
        <f t="shared" si="7"/>
        <v>-0.06868432324862896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23983.13</v>
      </c>
      <c r="G25" s="5">
        <v>19819.11</v>
      </c>
      <c r="I25" s="9">
        <f t="shared" si="0"/>
        <v>4164.02</v>
      </c>
      <c r="K25" s="21">
        <f t="shared" si="1"/>
        <v>0.21010126085379213</v>
      </c>
      <c r="M25" s="9">
        <v>70069.33</v>
      </c>
      <c r="O25" s="9">
        <v>58279.98</v>
      </c>
      <c r="Q25" s="9">
        <f t="shared" si="2"/>
        <v>11789.349999999999</v>
      </c>
      <c r="S25" s="21">
        <f t="shared" si="3"/>
        <v>0.20228816138921116</v>
      </c>
      <c r="U25" s="9">
        <v>194874.98</v>
      </c>
      <c r="W25" s="9">
        <v>144487.37</v>
      </c>
      <c r="Y25" s="9">
        <f t="shared" si="4"/>
        <v>50387.610000000015</v>
      </c>
      <c r="AA25" s="21">
        <f t="shared" si="5"/>
        <v>0.3487336644026396</v>
      </c>
      <c r="AC25" s="9">
        <v>321447.24</v>
      </c>
      <c r="AE25" s="9">
        <v>216100.06</v>
      </c>
      <c r="AG25" s="9">
        <f t="shared" si="6"/>
        <v>105347.18</v>
      </c>
      <c r="AI25" s="21">
        <f t="shared" si="7"/>
        <v>0.48749259949303114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1667293.25</v>
      </c>
      <c r="G26" s="5">
        <v>3914350.14</v>
      </c>
      <c r="I26" s="9">
        <f t="shared" si="0"/>
        <v>-2247056.89</v>
      </c>
      <c r="K26" s="21">
        <f t="shared" si="1"/>
        <v>-0.5740561803702109</v>
      </c>
      <c r="M26" s="9">
        <v>4897466.19</v>
      </c>
      <c r="O26" s="9">
        <v>13063964.6</v>
      </c>
      <c r="Q26" s="9">
        <f t="shared" si="2"/>
        <v>-8166498.409999999</v>
      </c>
      <c r="S26" s="21">
        <f t="shared" si="3"/>
        <v>-0.625116391543192</v>
      </c>
      <c r="U26" s="9">
        <v>8451626.29</v>
      </c>
      <c r="W26" s="9">
        <v>21857679.51</v>
      </c>
      <c r="Y26" s="9">
        <f t="shared" si="4"/>
        <v>-13406053.220000003</v>
      </c>
      <c r="AA26" s="21">
        <f t="shared" si="5"/>
        <v>-0.6133337811027316</v>
      </c>
      <c r="AC26" s="9">
        <v>12459508.569999998</v>
      </c>
      <c r="AE26" s="9">
        <v>28080530.683000002</v>
      </c>
      <c r="AG26" s="9">
        <f t="shared" si="6"/>
        <v>-15621022.113000004</v>
      </c>
      <c r="AI26" s="21">
        <f t="shared" si="7"/>
        <v>-0.5562936929271424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4974.77</v>
      </c>
      <c r="G27" s="5">
        <v>2386.03</v>
      </c>
      <c r="I27" s="9">
        <f t="shared" si="0"/>
        <v>2588.7400000000002</v>
      </c>
      <c r="K27" s="21">
        <f t="shared" si="1"/>
        <v>1.0849570206577452</v>
      </c>
      <c r="M27" s="9">
        <v>16191.12</v>
      </c>
      <c r="O27" s="9">
        <v>6787.25</v>
      </c>
      <c r="Q27" s="9">
        <f t="shared" si="2"/>
        <v>9403.87</v>
      </c>
      <c r="S27" s="21">
        <f t="shared" si="3"/>
        <v>1.3855199086522525</v>
      </c>
      <c r="U27" s="9">
        <v>57299.01</v>
      </c>
      <c r="W27" s="9">
        <v>17290.15</v>
      </c>
      <c r="Y27" s="9">
        <f t="shared" si="4"/>
        <v>40008.86</v>
      </c>
      <c r="AA27" s="21">
        <f t="shared" si="5"/>
        <v>2.3139683577065555</v>
      </c>
      <c r="AC27" s="9">
        <v>66785.06</v>
      </c>
      <c r="AE27" s="9">
        <v>25933.020000000004</v>
      </c>
      <c r="AG27" s="9">
        <f t="shared" si="6"/>
        <v>40852.03999999999</v>
      </c>
      <c r="AI27" s="21">
        <f t="shared" si="7"/>
        <v>1.5752904983684888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67850.14</v>
      </c>
      <c r="G28" s="5">
        <v>61645.46</v>
      </c>
      <c r="I28" s="9">
        <f t="shared" si="0"/>
        <v>6204.68</v>
      </c>
      <c r="K28" s="21">
        <f t="shared" si="1"/>
        <v>0.10065104551089407</v>
      </c>
      <c r="M28" s="9">
        <v>198820.37</v>
      </c>
      <c r="O28" s="9">
        <v>185272.55000000002</v>
      </c>
      <c r="Q28" s="9">
        <f t="shared" si="2"/>
        <v>13547.819999999978</v>
      </c>
      <c r="S28" s="21">
        <f t="shared" si="3"/>
        <v>0.07312373041770072</v>
      </c>
      <c r="U28" s="9">
        <v>502498.16000000003</v>
      </c>
      <c r="W28" s="9">
        <v>492887.63</v>
      </c>
      <c r="Y28" s="9">
        <f t="shared" si="4"/>
        <v>9610.530000000028</v>
      </c>
      <c r="AA28" s="21">
        <f t="shared" si="5"/>
        <v>0.01949841995426022</v>
      </c>
      <c r="AC28" s="9">
        <v>755555.9500000001</v>
      </c>
      <c r="AE28" s="9">
        <v>735582.92</v>
      </c>
      <c r="AG28" s="9">
        <f t="shared" si="6"/>
        <v>19973.030000000028</v>
      </c>
      <c r="AI28" s="21">
        <f t="shared" si="7"/>
        <v>0.02715265601871238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6170318.53</v>
      </c>
      <c r="G29" s="5">
        <v>16472595.34</v>
      </c>
      <c r="I29" s="9">
        <f t="shared" si="0"/>
        <v>-10302276.809999999</v>
      </c>
      <c r="K29" s="21">
        <f t="shared" si="1"/>
        <v>-0.6254191642153214</v>
      </c>
      <c r="M29" s="9">
        <v>17836939.08</v>
      </c>
      <c r="O29" s="9">
        <v>38800697.35</v>
      </c>
      <c r="Q29" s="9">
        <f t="shared" si="2"/>
        <v>-20963758.270000003</v>
      </c>
      <c r="S29" s="21">
        <f t="shared" si="3"/>
        <v>-0.540293337537141</v>
      </c>
      <c r="U29" s="9">
        <v>39715865.76</v>
      </c>
      <c r="W29" s="9">
        <v>94977175.92</v>
      </c>
      <c r="Y29" s="9">
        <f t="shared" si="4"/>
        <v>-55261310.160000004</v>
      </c>
      <c r="AA29" s="21">
        <f t="shared" si="5"/>
        <v>-0.5818377902344352</v>
      </c>
      <c r="AC29" s="9">
        <v>79068607.91999999</v>
      </c>
      <c r="AE29" s="9">
        <v>139828578.23000002</v>
      </c>
      <c r="AG29" s="9">
        <f t="shared" si="6"/>
        <v>-60759970.31000003</v>
      </c>
      <c r="AI29" s="21">
        <f t="shared" si="7"/>
        <v>-0.43453184663050565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-5137683.98</v>
      </c>
      <c r="G30" s="5">
        <v>-14287590.36</v>
      </c>
      <c r="I30" s="9">
        <f t="shared" si="0"/>
        <v>9149906.379999999</v>
      </c>
      <c r="K30" s="21">
        <f t="shared" si="1"/>
        <v>0.6404093447147234</v>
      </c>
      <c r="M30" s="9">
        <v>-14882575.91</v>
      </c>
      <c r="O30" s="9">
        <v>-35833639.97</v>
      </c>
      <c r="Q30" s="9">
        <f t="shared" si="2"/>
        <v>20951064.06</v>
      </c>
      <c r="S30" s="21">
        <f t="shared" si="3"/>
        <v>0.5846758542403249</v>
      </c>
      <c r="U30" s="9">
        <v>-34940505.18</v>
      </c>
      <c r="W30" s="9">
        <v>-89708235.66</v>
      </c>
      <c r="Y30" s="9">
        <f t="shared" si="4"/>
        <v>54767730.48</v>
      </c>
      <c r="AA30" s="21">
        <f t="shared" si="5"/>
        <v>0.610509504250794</v>
      </c>
      <c r="AC30" s="9">
        <v>-72075374.44</v>
      </c>
      <c r="AE30" s="9">
        <v>-134044001.25999999</v>
      </c>
      <c r="AG30" s="9">
        <f t="shared" si="6"/>
        <v>61968626.81999999</v>
      </c>
      <c r="AI30" s="21">
        <f t="shared" si="7"/>
        <v>0.4623006343999075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0</v>
      </c>
      <c r="I31" s="9">
        <f t="shared" si="0"/>
        <v>0</v>
      </c>
      <c r="K31" s="21">
        <f t="shared" si="1"/>
        <v>0</v>
      </c>
      <c r="M31" s="9">
        <v>0</v>
      </c>
      <c r="O31" s="9">
        <v>0</v>
      </c>
      <c r="Q31" s="9">
        <f t="shared" si="2"/>
        <v>0</v>
      </c>
      <c r="S31" s="21">
        <f t="shared" si="3"/>
        <v>0</v>
      </c>
      <c r="U31" s="9">
        <v>0</v>
      </c>
      <c r="W31" s="9">
        <v>0</v>
      </c>
      <c r="Y31" s="9">
        <f t="shared" si="4"/>
        <v>0</v>
      </c>
      <c r="AA31" s="21">
        <f t="shared" si="5"/>
        <v>0</v>
      </c>
      <c r="AC31" s="9">
        <v>0</v>
      </c>
      <c r="AE31" s="9">
        <v>-1000.3100000000001</v>
      </c>
      <c r="AG31" s="9">
        <f t="shared" si="6"/>
        <v>1000.3100000000001</v>
      </c>
      <c r="AI31" s="21" t="str">
        <f t="shared" si="7"/>
        <v>N.M.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263225.21</v>
      </c>
      <c r="G32" s="5">
        <v>140108.66</v>
      </c>
      <c r="I32" s="9">
        <f t="shared" si="0"/>
        <v>123116.55000000002</v>
      </c>
      <c r="K32" s="21">
        <f t="shared" si="1"/>
        <v>0.8787219148338156</v>
      </c>
      <c r="M32" s="9">
        <v>673445.01</v>
      </c>
      <c r="O32" s="9">
        <v>356530.86</v>
      </c>
      <c r="Q32" s="9">
        <f t="shared" si="2"/>
        <v>316914.15</v>
      </c>
      <c r="S32" s="21">
        <f t="shared" si="3"/>
        <v>0.8888828024592318</v>
      </c>
      <c r="U32" s="9">
        <v>1958192.5</v>
      </c>
      <c r="W32" s="9">
        <v>1452673.12</v>
      </c>
      <c r="Y32" s="9">
        <f t="shared" si="4"/>
        <v>505519.3799999999</v>
      </c>
      <c r="AA32" s="21">
        <f t="shared" si="5"/>
        <v>0.34799252016172766</v>
      </c>
      <c r="AC32" s="9">
        <v>2866106.4529999997</v>
      </c>
      <c r="AE32" s="9">
        <v>2050020.25</v>
      </c>
      <c r="AG32" s="9">
        <f t="shared" si="6"/>
        <v>816086.2029999997</v>
      </c>
      <c r="AI32" s="21">
        <f t="shared" si="7"/>
        <v>0.39808689840990585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2261284.59</v>
      </c>
      <c r="G33" s="5">
        <v>2835132.92</v>
      </c>
      <c r="I33" s="9">
        <f t="shared" si="0"/>
        <v>-573848.3300000001</v>
      </c>
      <c r="K33" s="21">
        <f t="shared" si="1"/>
        <v>-0.20240614679893038</v>
      </c>
      <c r="M33" s="9">
        <v>6809971.68</v>
      </c>
      <c r="O33" s="9">
        <v>9732285.03</v>
      </c>
      <c r="Q33" s="9">
        <f t="shared" si="2"/>
        <v>-2922313.3499999996</v>
      </c>
      <c r="S33" s="21">
        <f t="shared" si="3"/>
        <v>-0.3002700127454035</v>
      </c>
      <c r="U33" s="9">
        <v>20128383.61</v>
      </c>
      <c r="W33" s="9">
        <v>19916313.22</v>
      </c>
      <c r="Y33" s="9">
        <f t="shared" si="4"/>
        <v>212070.3900000006</v>
      </c>
      <c r="AA33" s="21">
        <f t="shared" si="5"/>
        <v>0.010648074654049882</v>
      </c>
      <c r="AC33" s="9">
        <v>32046387.240000002</v>
      </c>
      <c r="AE33" s="9">
        <v>28372467.509999998</v>
      </c>
      <c r="AG33" s="9">
        <f t="shared" si="6"/>
        <v>3673919.730000004</v>
      </c>
      <c r="AI33" s="21">
        <f t="shared" si="7"/>
        <v>0.12948890429445784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229017.02000000002</v>
      </c>
      <c r="G34" s="5">
        <v>185309.99</v>
      </c>
      <c r="I34" s="9">
        <f t="shared" si="0"/>
        <v>43707.03000000003</v>
      </c>
      <c r="K34" s="21">
        <f t="shared" si="1"/>
        <v>0.23585900576649985</v>
      </c>
      <c r="M34" s="9">
        <v>667353.41</v>
      </c>
      <c r="O34" s="9">
        <v>668544.71</v>
      </c>
      <c r="Q34" s="9">
        <f t="shared" si="2"/>
        <v>-1191.2999999999302</v>
      </c>
      <c r="S34" s="21">
        <f t="shared" si="3"/>
        <v>-0.0017819301868381102</v>
      </c>
      <c r="U34" s="9">
        <v>2519198.77</v>
      </c>
      <c r="W34" s="9">
        <v>1626255.4500000002</v>
      </c>
      <c r="Y34" s="9">
        <f t="shared" si="4"/>
        <v>892943.3199999998</v>
      </c>
      <c r="AA34" s="21">
        <f t="shared" si="5"/>
        <v>0.5490793712635981</v>
      </c>
      <c r="AC34" s="9">
        <v>3294615.35</v>
      </c>
      <c r="AE34" s="9">
        <v>2352941.6300000004</v>
      </c>
      <c r="AG34" s="9">
        <f t="shared" si="6"/>
        <v>941673.7199999997</v>
      </c>
      <c r="AI34" s="21">
        <f t="shared" si="7"/>
        <v>0.40021125385928064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0</v>
      </c>
      <c r="G35" s="5">
        <v>-842137.5700000001</v>
      </c>
      <c r="I35" s="9">
        <f t="shared" si="0"/>
        <v>842137.5700000001</v>
      </c>
      <c r="K35" s="21" t="str">
        <f t="shared" si="1"/>
        <v>N.M.</v>
      </c>
      <c r="M35" s="9">
        <v>0</v>
      </c>
      <c r="O35" s="9">
        <v>-3348871.56</v>
      </c>
      <c r="Q35" s="9">
        <f t="shared" si="2"/>
        <v>3348871.56</v>
      </c>
      <c r="S35" s="21" t="str">
        <f t="shared" si="3"/>
        <v>N.M.</v>
      </c>
      <c r="U35" s="9">
        <v>0</v>
      </c>
      <c r="W35" s="9">
        <v>-7020475.95</v>
      </c>
      <c r="Y35" s="9">
        <f t="shared" si="4"/>
        <v>7020475.95</v>
      </c>
      <c r="AA35" s="21" t="str">
        <f t="shared" si="5"/>
        <v>N.M.</v>
      </c>
      <c r="AC35" s="9">
        <v>-4540392.0600000005</v>
      </c>
      <c r="AE35" s="9">
        <v>-12107285.29</v>
      </c>
      <c r="AG35" s="9">
        <f t="shared" si="6"/>
        <v>7566893.229999999</v>
      </c>
      <c r="AI35" s="21">
        <f t="shared" si="7"/>
        <v>0.6249867785183741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-4908.17</v>
      </c>
      <c r="G36" s="5">
        <v>-14179.95</v>
      </c>
      <c r="I36" s="9">
        <f t="shared" si="0"/>
        <v>9271.78</v>
      </c>
      <c r="K36" s="21">
        <f t="shared" si="1"/>
        <v>0.6538654931787489</v>
      </c>
      <c r="M36" s="9">
        <v>-16045.68</v>
      </c>
      <c r="O36" s="9">
        <v>-46471.29</v>
      </c>
      <c r="Q36" s="9">
        <f t="shared" si="2"/>
        <v>30425.61</v>
      </c>
      <c r="S36" s="21">
        <f t="shared" si="3"/>
        <v>0.6547184293786551</v>
      </c>
      <c r="U36" s="9">
        <v>-88120.09</v>
      </c>
      <c r="W36" s="9">
        <v>-64558.47</v>
      </c>
      <c r="Y36" s="9">
        <f t="shared" si="4"/>
        <v>-23561.619999999995</v>
      </c>
      <c r="AA36" s="21">
        <f t="shared" si="5"/>
        <v>-0.36496558855871264</v>
      </c>
      <c r="AC36" s="9">
        <v>-126814.65</v>
      </c>
      <c r="AE36" s="9">
        <v>125607.89000000001</v>
      </c>
      <c r="AG36" s="9">
        <f t="shared" si="6"/>
        <v>-252422.54</v>
      </c>
      <c r="AI36" s="21">
        <f t="shared" si="7"/>
        <v>-2.00960735826388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-73889.65000000001</v>
      </c>
      <c r="G37" s="5">
        <v>-88771.78</v>
      </c>
      <c r="I37" s="9">
        <f t="shared" si="0"/>
        <v>14882.12999999999</v>
      </c>
      <c r="K37" s="21">
        <f t="shared" si="1"/>
        <v>0.16764483037289543</v>
      </c>
      <c r="M37" s="9">
        <v>-96276.07</v>
      </c>
      <c r="O37" s="9">
        <v>-904287.11</v>
      </c>
      <c r="Q37" s="9">
        <f t="shared" si="2"/>
        <v>808011.04</v>
      </c>
      <c r="S37" s="21">
        <f t="shared" si="3"/>
        <v>0.8935337362046442</v>
      </c>
      <c r="U37" s="9">
        <v>-167452.95</v>
      </c>
      <c r="W37" s="9">
        <v>-1236754.48</v>
      </c>
      <c r="Y37" s="9">
        <f t="shared" si="4"/>
        <v>1069301.53</v>
      </c>
      <c r="AA37" s="21">
        <f t="shared" si="5"/>
        <v>0.8646029161745992</v>
      </c>
      <c r="AC37" s="9">
        <v>-569666.13</v>
      </c>
      <c r="AE37" s="9">
        <v>-827718.85</v>
      </c>
      <c r="AG37" s="9">
        <f t="shared" si="6"/>
        <v>258052.71999999997</v>
      </c>
      <c r="AI37" s="21">
        <f t="shared" si="7"/>
        <v>0.31176373475123825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-1488301.04</v>
      </c>
      <c r="G38" s="5">
        <v>-1762111.76</v>
      </c>
      <c r="I38" s="9">
        <f t="shared" si="0"/>
        <v>273810.72</v>
      </c>
      <c r="K38" s="21">
        <f t="shared" si="1"/>
        <v>0.1553878285222953</v>
      </c>
      <c r="M38" s="9">
        <v>-4173653.22</v>
      </c>
      <c r="O38" s="9">
        <v>-1327066.12</v>
      </c>
      <c r="Q38" s="9">
        <f t="shared" si="2"/>
        <v>-2846587.1</v>
      </c>
      <c r="S38" s="21">
        <f t="shared" si="3"/>
        <v>-2.1450228116742216</v>
      </c>
      <c r="U38" s="9">
        <v>-6795390.0600000005</v>
      </c>
      <c r="W38" s="9">
        <v>-1471969.9</v>
      </c>
      <c r="Y38" s="9">
        <f t="shared" si="4"/>
        <v>-5323420.16</v>
      </c>
      <c r="AA38" s="21">
        <f t="shared" si="5"/>
        <v>-3.616527865141808</v>
      </c>
      <c r="AC38" s="9">
        <v>-9870445.33</v>
      </c>
      <c r="AE38" s="9">
        <v>60463.29000000004</v>
      </c>
      <c r="AG38" s="9">
        <f t="shared" si="6"/>
        <v>-9930908.620000001</v>
      </c>
      <c r="AI38" s="21" t="str">
        <f t="shared" si="7"/>
        <v>N.M.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-88926.75</v>
      </c>
      <c r="G39" s="5">
        <v>3456073.62</v>
      </c>
      <c r="I39" s="9">
        <f t="shared" si="0"/>
        <v>-3545000.37</v>
      </c>
      <c r="K39" s="21">
        <f t="shared" si="1"/>
        <v>-1.0257305716768845</v>
      </c>
      <c r="M39" s="9">
        <v>-603390.36</v>
      </c>
      <c r="O39" s="9">
        <v>13907232.29</v>
      </c>
      <c r="Q39" s="9">
        <f t="shared" si="2"/>
        <v>-14510622.649999999</v>
      </c>
      <c r="S39" s="21">
        <f t="shared" si="3"/>
        <v>-1.0433868038886405</v>
      </c>
      <c r="U39" s="9">
        <v>-1544753.51</v>
      </c>
      <c r="W39" s="9">
        <v>25660771.06</v>
      </c>
      <c r="Y39" s="9">
        <f t="shared" si="4"/>
        <v>-27205524.57</v>
      </c>
      <c r="AA39" s="21">
        <f t="shared" si="5"/>
        <v>-1.0601990293428074</v>
      </c>
      <c r="AC39" s="9">
        <v>293858.31000000006</v>
      </c>
      <c r="AE39" s="9">
        <v>30962923.09</v>
      </c>
      <c r="AG39" s="9">
        <f t="shared" si="6"/>
        <v>-30669064.78</v>
      </c>
      <c r="AI39" s="21">
        <f t="shared" si="7"/>
        <v>-0.9905093485797242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0</v>
      </c>
      <c r="G40" s="5">
        <v>0</v>
      </c>
      <c r="I40" s="9">
        <f t="shared" si="0"/>
        <v>0</v>
      </c>
      <c r="K40" s="21">
        <f t="shared" si="1"/>
        <v>0</v>
      </c>
      <c r="M40" s="9">
        <v>0</v>
      </c>
      <c r="O40" s="9">
        <v>0</v>
      </c>
      <c r="Q40" s="9">
        <f t="shared" si="2"/>
        <v>0</v>
      </c>
      <c r="S40" s="21">
        <f t="shared" si="3"/>
        <v>0</v>
      </c>
      <c r="U40" s="9">
        <v>0</v>
      </c>
      <c r="W40" s="9">
        <v>0</v>
      </c>
      <c r="Y40" s="9">
        <f t="shared" si="4"/>
        <v>0</v>
      </c>
      <c r="AA40" s="21">
        <f t="shared" si="5"/>
        <v>0</v>
      </c>
      <c r="AC40" s="9">
        <v>0</v>
      </c>
      <c r="AE40" s="9">
        <v>8058513</v>
      </c>
      <c r="AG40" s="9">
        <f t="shared" si="6"/>
        <v>-8058513</v>
      </c>
      <c r="AI40" s="21" t="str">
        <f t="shared" si="7"/>
        <v>N.M.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0</v>
      </c>
      <c r="G41" s="5">
        <v>-61128.05</v>
      </c>
      <c r="I41" s="9">
        <f t="shared" si="0"/>
        <v>61128.05</v>
      </c>
      <c r="K41" s="21" t="str">
        <f t="shared" si="1"/>
        <v>N.M.</v>
      </c>
      <c r="M41" s="9">
        <v>0</v>
      </c>
      <c r="O41" s="9">
        <v>-205176.23</v>
      </c>
      <c r="Q41" s="9">
        <f t="shared" si="2"/>
        <v>205176.23</v>
      </c>
      <c r="S41" s="21" t="str">
        <f t="shared" si="3"/>
        <v>N.M.</v>
      </c>
      <c r="U41" s="9">
        <v>15177.82</v>
      </c>
      <c r="W41" s="9">
        <v>-356742.62</v>
      </c>
      <c r="Y41" s="9">
        <f t="shared" si="4"/>
        <v>371920.44</v>
      </c>
      <c r="AA41" s="21">
        <f t="shared" si="5"/>
        <v>1.042545575294592</v>
      </c>
      <c r="AC41" s="9">
        <v>10660.99</v>
      </c>
      <c r="AE41" s="9">
        <v>-515389.43</v>
      </c>
      <c r="AG41" s="9">
        <f t="shared" si="6"/>
        <v>526050.42</v>
      </c>
      <c r="AI41" s="21">
        <f t="shared" si="7"/>
        <v>1.0206853097472333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-552390.53</v>
      </c>
      <c r="G42" s="5">
        <v>-672368.36</v>
      </c>
      <c r="I42" s="9">
        <f aca="true" t="shared" si="8" ref="I42:I73">+E42-G42</f>
        <v>119977.82999999996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0.17844062442200576</v>
      </c>
      <c r="M42" s="9">
        <v>-1317442.1099999999</v>
      </c>
      <c r="O42" s="9">
        <v>-3330978.7</v>
      </c>
      <c r="Q42" s="9">
        <f aca="true" t="shared" si="10" ref="Q42:Q73">+M42-O42</f>
        <v>2013536.5900000003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0.6044879812650858</v>
      </c>
      <c r="U42" s="9">
        <v>-5604212.18</v>
      </c>
      <c r="W42" s="9">
        <v>-5559216.16</v>
      </c>
      <c r="Y42" s="9">
        <f aca="true" t="shared" si="12" ref="Y42:Y73">+U42-W42</f>
        <v>-44996.01999999955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-0.00809395042483823</v>
      </c>
      <c r="AC42" s="9">
        <v>-7536430.449999999</v>
      </c>
      <c r="AE42" s="9">
        <v>-8463203.97</v>
      </c>
      <c r="AG42" s="9">
        <f aca="true" t="shared" si="14" ref="AG42:AG73">+AC42-AE42</f>
        <v>926773.5200000014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0.1095062252174458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48143.450000000004</v>
      </c>
      <c r="G43" s="5">
        <v>-29311.68</v>
      </c>
      <c r="I43" s="9">
        <f t="shared" si="8"/>
        <v>77455.13</v>
      </c>
      <c r="K43" s="21">
        <f t="shared" si="9"/>
        <v>2.64246641611808</v>
      </c>
      <c r="M43" s="9">
        <v>234962.7</v>
      </c>
      <c r="O43" s="9">
        <v>167245.69</v>
      </c>
      <c r="Q43" s="9">
        <f t="shared" si="10"/>
        <v>67717.01000000001</v>
      </c>
      <c r="S43" s="21">
        <f t="shared" si="11"/>
        <v>0.40489539670648617</v>
      </c>
      <c r="U43" s="9">
        <v>769979.5</v>
      </c>
      <c r="W43" s="9">
        <v>266714.71</v>
      </c>
      <c r="Y43" s="9">
        <f t="shared" si="12"/>
        <v>503264.79</v>
      </c>
      <c r="AA43" s="21">
        <f t="shared" si="13"/>
        <v>1.8869030133358597</v>
      </c>
      <c r="AC43" s="9">
        <v>1212585.17</v>
      </c>
      <c r="AE43" s="9">
        <v>426249.74</v>
      </c>
      <c r="AG43" s="9">
        <f t="shared" si="14"/>
        <v>786335.4299999999</v>
      </c>
      <c r="AI43" s="21">
        <f t="shared" si="15"/>
        <v>1.8447763276055018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160192.42</v>
      </c>
      <c r="G44" s="5">
        <v>403786.43</v>
      </c>
      <c r="I44" s="9">
        <f t="shared" si="8"/>
        <v>-243594.00999999998</v>
      </c>
      <c r="K44" s="21">
        <f t="shared" si="9"/>
        <v>-0.6032743844313936</v>
      </c>
      <c r="M44" s="9">
        <v>567828.0700000001</v>
      </c>
      <c r="O44" s="9">
        <v>863378.86</v>
      </c>
      <c r="Q44" s="9">
        <f t="shared" si="10"/>
        <v>-295550.7899999999</v>
      </c>
      <c r="S44" s="21">
        <f t="shared" si="11"/>
        <v>-0.342318770695868</v>
      </c>
      <c r="U44" s="9">
        <v>1100263.67</v>
      </c>
      <c r="W44" s="9">
        <v>1648015.15</v>
      </c>
      <c r="Y44" s="9">
        <f t="shared" si="12"/>
        <v>-547751.48</v>
      </c>
      <c r="AA44" s="21">
        <f t="shared" si="13"/>
        <v>-0.3323704154054652</v>
      </c>
      <c r="AC44" s="9">
        <v>1895440.85</v>
      </c>
      <c r="AE44" s="9">
        <v>2157469.71</v>
      </c>
      <c r="AG44" s="9">
        <f t="shared" si="14"/>
        <v>-262028.85999999987</v>
      </c>
      <c r="AI44" s="21">
        <f t="shared" si="15"/>
        <v>-0.1214519299091341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236684.63</v>
      </c>
      <c r="G45" s="5">
        <v>441201.94</v>
      </c>
      <c r="I45" s="9">
        <f t="shared" si="8"/>
        <v>-204517.31</v>
      </c>
      <c r="K45" s="21">
        <f t="shared" si="9"/>
        <v>-0.46354580852477667</v>
      </c>
      <c r="M45" s="9">
        <v>814892.49</v>
      </c>
      <c r="O45" s="9">
        <v>2720696.5</v>
      </c>
      <c r="Q45" s="9">
        <f t="shared" si="10"/>
        <v>-1905804.01</v>
      </c>
      <c r="S45" s="21">
        <f t="shared" si="11"/>
        <v>-0.7004838687446395</v>
      </c>
      <c r="U45" s="9">
        <v>1787992.54</v>
      </c>
      <c r="W45" s="9">
        <v>4037249.04</v>
      </c>
      <c r="Y45" s="9">
        <f t="shared" si="12"/>
        <v>-2249256.5</v>
      </c>
      <c r="AA45" s="21">
        <f t="shared" si="13"/>
        <v>-0.5571260226245542</v>
      </c>
      <c r="AC45" s="9">
        <v>3206736.96</v>
      </c>
      <c r="AE45" s="9">
        <v>6941083.890000001</v>
      </c>
      <c r="AG45" s="9">
        <f t="shared" si="14"/>
        <v>-3734346.9300000006</v>
      </c>
      <c r="AI45" s="21">
        <f t="shared" si="15"/>
        <v>-0.5380063098473804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521073.25</v>
      </c>
      <c r="G46" s="5">
        <v>581934.46</v>
      </c>
      <c r="I46" s="9">
        <f t="shared" si="8"/>
        <v>-60861.20999999996</v>
      </c>
      <c r="K46" s="21">
        <f t="shared" si="9"/>
        <v>-0.10458430318768194</v>
      </c>
      <c r="M46" s="9">
        <v>1446884.78</v>
      </c>
      <c r="O46" s="9">
        <v>3172569.78</v>
      </c>
      <c r="Q46" s="9">
        <f t="shared" si="10"/>
        <v>-1725684.9999999998</v>
      </c>
      <c r="S46" s="21">
        <f t="shared" si="11"/>
        <v>-0.5439391785418822</v>
      </c>
      <c r="U46" s="9">
        <v>6181491.36</v>
      </c>
      <c r="W46" s="9">
        <v>5023380.4</v>
      </c>
      <c r="Y46" s="9">
        <f t="shared" si="12"/>
        <v>1158110.96</v>
      </c>
      <c r="AA46" s="21">
        <f t="shared" si="13"/>
        <v>0.23054414911520535</v>
      </c>
      <c r="AC46" s="9">
        <v>8330040.25</v>
      </c>
      <c r="AE46" s="9">
        <v>7521918.390000001</v>
      </c>
      <c r="AG46" s="9">
        <f t="shared" si="14"/>
        <v>808121.8599999994</v>
      </c>
      <c r="AI46" s="21">
        <f t="shared" si="15"/>
        <v>0.10743560593190633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2823674.01</v>
      </c>
      <c r="G47" s="5">
        <v>6041209.53</v>
      </c>
      <c r="I47" s="9">
        <f t="shared" si="8"/>
        <v>-3217535.5200000005</v>
      </c>
      <c r="K47" s="21">
        <f t="shared" si="9"/>
        <v>-0.5325979017979865</v>
      </c>
      <c r="M47" s="9">
        <v>7113395.47</v>
      </c>
      <c r="O47" s="9">
        <v>19991236.99</v>
      </c>
      <c r="Q47" s="9">
        <f t="shared" si="10"/>
        <v>-12877841.52</v>
      </c>
      <c r="S47" s="21">
        <f t="shared" si="11"/>
        <v>-0.6441743213009652</v>
      </c>
      <c r="U47" s="9">
        <v>14382646.36</v>
      </c>
      <c r="W47" s="9">
        <v>47403382.16</v>
      </c>
      <c r="Y47" s="9">
        <f t="shared" si="12"/>
        <v>-33020735.799999997</v>
      </c>
      <c r="AA47" s="21">
        <f t="shared" si="13"/>
        <v>-0.696590291564968</v>
      </c>
      <c r="AC47" s="9">
        <v>28081658.06</v>
      </c>
      <c r="AE47" s="9">
        <v>67062093.92999999</v>
      </c>
      <c r="AG47" s="9">
        <f t="shared" si="14"/>
        <v>-38980435.86999999</v>
      </c>
      <c r="AI47" s="21">
        <f t="shared" si="15"/>
        <v>-0.5812588540806393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-493.69</v>
      </c>
      <c r="G48" s="5">
        <v>-4027.3</v>
      </c>
      <c r="I48" s="9">
        <f t="shared" si="8"/>
        <v>3533.61</v>
      </c>
      <c r="K48" s="21">
        <f t="shared" si="9"/>
        <v>0.877414148436918</v>
      </c>
      <c r="M48" s="9">
        <v>-1770.69</v>
      </c>
      <c r="O48" s="9">
        <v>-9933.710000000001</v>
      </c>
      <c r="Q48" s="9">
        <f t="shared" si="10"/>
        <v>8163.02</v>
      </c>
      <c r="S48" s="21">
        <f t="shared" si="11"/>
        <v>0.8217493766175981</v>
      </c>
      <c r="U48" s="9">
        <v>-3475.46</v>
      </c>
      <c r="W48" s="9">
        <v>-19614.54</v>
      </c>
      <c r="Y48" s="9">
        <f t="shared" si="12"/>
        <v>16139.080000000002</v>
      </c>
      <c r="AA48" s="21">
        <f t="shared" si="13"/>
        <v>0.8228120567701308</v>
      </c>
      <c r="AC48" s="9">
        <v>-3214.44</v>
      </c>
      <c r="AE48" s="9">
        <v>-20144.27</v>
      </c>
      <c r="AG48" s="9">
        <f t="shared" si="14"/>
        <v>16929.83</v>
      </c>
      <c r="AI48" s="21">
        <f t="shared" si="15"/>
        <v>0.840429064940055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471.58</v>
      </c>
      <c r="G49" s="5">
        <v>-22.23</v>
      </c>
      <c r="I49" s="9">
        <f t="shared" si="8"/>
        <v>493.81</v>
      </c>
      <c r="K49" s="21" t="str">
        <f t="shared" si="9"/>
        <v>N.M.</v>
      </c>
      <c r="M49" s="9">
        <v>2479.81</v>
      </c>
      <c r="O49" s="9">
        <v>7981.5</v>
      </c>
      <c r="Q49" s="9">
        <f t="shared" si="10"/>
        <v>-5501.6900000000005</v>
      </c>
      <c r="S49" s="21">
        <f t="shared" si="11"/>
        <v>-0.6893052684332519</v>
      </c>
      <c r="U49" s="9">
        <v>7888.74</v>
      </c>
      <c r="W49" s="9">
        <v>162819.98</v>
      </c>
      <c r="Y49" s="9">
        <f t="shared" si="12"/>
        <v>-154931.24000000002</v>
      </c>
      <c r="AA49" s="21">
        <f t="shared" si="13"/>
        <v>-0.9515493123141276</v>
      </c>
      <c r="AC49" s="9">
        <v>7894.5</v>
      </c>
      <c r="AE49" s="9">
        <v>168325.2</v>
      </c>
      <c r="AG49" s="9">
        <f t="shared" si="14"/>
        <v>-160430.7</v>
      </c>
      <c r="AI49" s="21">
        <f t="shared" si="15"/>
        <v>-0.9530997141248013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15354.49</v>
      </c>
      <c r="G50" s="5">
        <v>61150.43</v>
      </c>
      <c r="I50" s="9">
        <f t="shared" si="8"/>
        <v>-45795.94</v>
      </c>
      <c r="K50" s="21">
        <f t="shared" si="9"/>
        <v>-0.7489062628014227</v>
      </c>
      <c r="M50" s="9">
        <v>4238.92</v>
      </c>
      <c r="O50" s="9">
        <v>175359.47</v>
      </c>
      <c r="Q50" s="9">
        <f t="shared" si="10"/>
        <v>-171120.55</v>
      </c>
      <c r="S50" s="21">
        <f t="shared" si="11"/>
        <v>-0.9758272535837386</v>
      </c>
      <c r="U50" s="9">
        <v>-137940.96</v>
      </c>
      <c r="W50" s="9">
        <v>726910.56</v>
      </c>
      <c r="Y50" s="9">
        <f t="shared" si="12"/>
        <v>-864851.52</v>
      </c>
      <c r="AA50" s="21">
        <f t="shared" si="13"/>
        <v>-1.1897633183372656</v>
      </c>
      <c r="AC50" s="9">
        <v>-336057.54000000004</v>
      </c>
      <c r="AE50" s="9">
        <v>910690.18</v>
      </c>
      <c r="AG50" s="9">
        <f t="shared" si="14"/>
        <v>-1246747.7200000002</v>
      </c>
      <c r="AI50" s="21">
        <f t="shared" si="15"/>
        <v>-1.3690141250891714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14759.16</v>
      </c>
      <c r="G51" s="5">
        <v>-704.44</v>
      </c>
      <c r="I51" s="9">
        <f t="shared" si="8"/>
        <v>15463.6</v>
      </c>
      <c r="K51" s="21" t="str">
        <f t="shared" si="9"/>
        <v>N.M.</v>
      </c>
      <c r="M51" s="9">
        <v>13129.02</v>
      </c>
      <c r="O51" s="9">
        <v>-10945.83</v>
      </c>
      <c r="Q51" s="9">
        <f t="shared" si="10"/>
        <v>24074.85</v>
      </c>
      <c r="S51" s="21">
        <f t="shared" si="11"/>
        <v>2.1994540386612984</v>
      </c>
      <c r="U51" s="9">
        <v>9814.84</v>
      </c>
      <c r="W51" s="9">
        <v>-38097.51</v>
      </c>
      <c r="Y51" s="9">
        <f t="shared" si="12"/>
        <v>47912.350000000006</v>
      </c>
      <c r="AA51" s="21">
        <f t="shared" si="13"/>
        <v>1.2576241859376112</v>
      </c>
      <c r="AC51" s="9">
        <v>5537.54</v>
      </c>
      <c r="AE51" s="9">
        <v>-40327.75</v>
      </c>
      <c r="AG51" s="9">
        <f t="shared" si="14"/>
        <v>45865.29</v>
      </c>
      <c r="AI51" s="21">
        <f t="shared" si="15"/>
        <v>1.1373133884236042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11669.89</v>
      </c>
      <c r="G52" s="5">
        <v>3012865.48</v>
      </c>
      <c r="I52" s="9">
        <f t="shared" si="8"/>
        <v>-3001195.59</v>
      </c>
      <c r="K52" s="21">
        <f t="shared" si="9"/>
        <v>-0.9961266475129849</v>
      </c>
      <c r="M52" s="9">
        <v>40946.78</v>
      </c>
      <c r="O52" s="9">
        <v>7342556.5</v>
      </c>
      <c r="Q52" s="9">
        <f t="shared" si="10"/>
        <v>-7301609.72</v>
      </c>
      <c r="S52" s="21">
        <f t="shared" si="11"/>
        <v>-0.9944233619448485</v>
      </c>
      <c r="U52" s="9">
        <v>504491.25</v>
      </c>
      <c r="W52" s="9">
        <v>12729096.26</v>
      </c>
      <c r="Y52" s="9">
        <f t="shared" si="12"/>
        <v>-12224605.01</v>
      </c>
      <c r="AA52" s="21">
        <f t="shared" si="13"/>
        <v>-0.9603670802941984</v>
      </c>
      <c r="AC52" s="9">
        <v>8502124.26</v>
      </c>
      <c r="AE52" s="9">
        <v>20392478.689999998</v>
      </c>
      <c r="AG52" s="9">
        <f t="shared" si="14"/>
        <v>-11890354.429999998</v>
      </c>
      <c r="AI52" s="21">
        <f t="shared" si="15"/>
        <v>-0.5830754863473636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12300.44</v>
      </c>
      <c r="G53" s="5">
        <v>112088.27</v>
      </c>
      <c r="I53" s="9">
        <f t="shared" si="8"/>
        <v>-99787.83</v>
      </c>
      <c r="K53" s="21">
        <f t="shared" si="9"/>
        <v>-0.8902611308034284</v>
      </c>
      <c r="M53" s="9">
        <v>-33774.03</v>
      </c>
      <c r="O53" s="9">
        <v>152453.77</v>
      </c>
      <c r="Q53" s="9">
        <f t="shared" si="10"/>
        <v>-186227.8</v>
      </c>
      <c r="S53" s="21">
        <f t="shared" si="11"/>
        <v>-1.2215362073368208</v>
      </c>
      <c r="U53" s="9">
        <v>-164209.87</v>
      </c>
      <c r="W53" s="9">
        <v>219711.7</v>
      </c>
      <c r="Y53" s="9">
        <f t="shared" si="12"/>
        <v>-383921.57</v>
      </c>
      <c r="AA53" s="21">
        <f t="shared" si="13"/>
        <v>-1.7473879178942222</v>
      </c>
      <c r="AC53" s="9">
        <v>-147740.9</v>
      </c>
      <c r="AE53" s="9">
        <v>275542.55</v>
      </c>
      <c r="AG53" s="9">
        <f t="shared" si="14"/>
        <v>-423283.44999999995</v>
      </c>
      <c r="AI53" s="21">
        <f t="shared" si="15"/>
        <v>-1.536181798419155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1380.23</v>
      </c>
      <c r="G54" s="5">
        <v>-730.73</v>
      </c>
      <c r="I54" s="9">
        <f t="shared" si="8"/>
        <v>2110.96</v>
      </c>
      <c r="K54" s="21">
        <f t="shared" si="9"/>
        <v>2.8888371902070533</v>
      </c>
      <c r="M54" s="9">
        <v>-6234.42</v>
      </c>
      <c r="O54" s="9">
        <v>-1412.66</v>
      </c>
      <c r="Q54" s="9">
        <f t="shared" si="10"/>
        <v>-4821.76</v>
      </c>
      <c r="S54" s="21">
        <f t="shared" si="11"/>
        <v>-3.413248764741693</v>
      </c>
      <c r="U54" s="9">
        <v>-1208.06</v>
      </c>
      <c r="W54" s="9">
        <v>10091.58</v>
      </c>
      <c r="Y54" s="9">
        <f t="shared" si="12"/>
        <v>-11299.64</v>
      </c>
      <c r="AA54" s="21">
        <f t="shared" si="13"/>
        <v>-1.1197096985804007</v>
      </c>
      <c r="AC54" s="9">
        <v>-15333.36</v>
      </c>
      <c r="AE54" s="9">
        <v>8918.9</v>
      </c>
      <c r="AG54" s="9">
        <f t="shared" si="14"/>
        <v>-24252.260000000002</v>
      </c>
      <c r="AI54" s="21">
        <f t="shared" si="15"/>
        <v>-2.719198555875725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-4808.76</v>
      </c>
      <c r="G55" s="5">
        <v>-1154.53</v>
      </c>
      <c r="I55" s="9">
        <f t="shared" si="8"/>
        <v>-3654.2300000000005</v>
      </c>
      <c r="K55" s="21">
        <f t="shared" si="9"/>
        <v>-3.1651234701566877</v>
      </c>
      <c r="M55" s="9">
        <v>-4809.28</v>
      </c>
      <c r="O55" s="9">
        <v>-1971.82</v>
      </c>
      <c r="Q55" s="9">
        <f t="shared" si="10"/>
        <v>-2837.46</v>
      </c>
      <c r="S55" s="21">
        <f t="shared" si="11"/>
        <v>-1.4390055887454232</v>
      </c>
      <c r="U55" s="9">
        <v>-4361.06</v>
      </c>
      <c r="W55" s="9">
        <v>-14460.39</v>
      </c>
      <c r="Y55" s="9">
        <f t="shared" si="12"/>
        <v>10099.329999999998</v>
      </c>
      <c r="AA55" s="21">
        <f t="shared" si="13"/>
        <v>0.6984133899569789</v>
      </c>
      <c r="AC55" s="9">
        <v>-73652.43</v>
      </c>
      <c r="AE55" s="9">
        <v>-11066.56</v>
      </c>
      <c r="AG55" s="9">
        <f t="shared" si="14"/>
        <v>-62585.869999999995</v>
      </c>
      <c r="AI55" s="21">
        <f t="shared" si="15"/>
        <v>-5.6554042087152645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-6354.38</v>
      </c>
      <c r="G56" s="5">
        <v>6513.81</v>
      </c>
      <c r="I56" s="9">
        <f t="shared" si="8"/>
        <v>-12868.19</v>
      </c>
      <c r="K56" s="21">
        <f t="shared" si="9"/>
        <v>-1.9755243091216967</v>
      </c>
      <c r="M56" s="9">
        <v>-10225.04</v>
      </c>
      <c r="O56" s="9">
        <v>-40215.85</v>
      </c>
      <c r="Q56" s="9">
        <f t="shared" si="10"/>
        <v>29990.809999999998</v>
      </c>
      <c r="S56" s="21">
        <f t="shared" si="11"/>
        <v>0.7457460180500971</v>
      </c>
      <c r="U56" s="9">
        <v>-73367.1</v>
      </c>
      <c r="W56" s="9">
        <v>-18010.2</v>
      </c>
      <c r="Y56" s="9">
        <f t="shared" si="12"/>
        <v>-55356.90000000001</v>
      </c>
      <c r="AA56" s="21">
        <f t="shared" si="13"/>
        <v>-3.073641603091582</v>
      </c>
      <c r="AC56" s="9">
        <v>-76828.78</v>
      </c>
      <c r="AE56" s="9">
        <v>-25728.58</v>
      </c>
      <c r="AG56" s="9">
        <f t="shared" si="14"/>
        <v>-51100.2</v>
      </c>
      <c r="AI56" s="21">
        <f t="shared" si="15"/>
        <v>-1.9861259346609876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-177665.64</v>
      </c>
      <c r="G57" s="5">
        <v>-1160551.41</v>
      </c>
      <c r="I57" s="9">
        <f t="shared" si="8"/>
        <v>982885.7699999999</v>
      </c>
      <c r="K57" s="21">
        <f t="shared" si="9"/>
        <v>0.8469127360760347</v>
      </c>
      <c r="M57" s="9">
        <v>-536890.28</v>
      </c>
      <c r="O57" s="9">
        <v>-6900925.74</v>
      </c>
      <c r="Q57" s="9">
        <f t="shared" si="10"/>
        <v>6364035.46</v>
      </c>
      <c r="S57" s="21">
        <f t="shared" si="11"/>
        <v>0.9222002525127881</v>
      </c>
      <c r="U57" s="9">
        <v>-115371.37</v>
      </c>
      <c r="W57" s="9">
        <v>-11435286.02</v>
      </c>
      <c r="Y57" s="9">
        <f t="shared" si="12"/>
        <v>11319914.65</v>
      </c>
      <c r="AA57" s="21">
        <f t="shared" si="13"/>
        <v>0.9899109327219086</v>
      </c>
      <c r="AC57" s="9">
        <v>-1245895.69</v>
      </c>
      <c r="AE57" s="9">
        <v>-14695018.219999999</v>
      </c>
      <c r="AG57" s="9">
        <f t="shared" si="14"/>
        <v>13449122.53</v>
      </c>
      <c r="AI57" s="21">
        <f t="shared" si="15"/>
        <v>0.9152164583025607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-60.83</v>
      </c>
      <c r="G58" s="5">
        <v>-1957.23</v>
      </c>
      <c r="I58" s="9">
        <f t="shared" si="8"/>
        <v>1896.4</v>
      </c>
      <c r="K58" s="21">
        <f t="shared" si="9"/>
        <v>0.9689203619400888</v>
      </c>
      <c r="M58" s="9">
        <v>-1774.24</v>
      </c>
      <c r="O58" s="9">
        <v>-383560.33</v>
      </c>
      <c r="Q58" s="9">
        <f t="shared" si="10"/>
        <v>381786.09</v>
      </c>
      <c r="S58" s="21">
        <f t="shared" si="11"/>
        <v>0.9953742870124238</v>
      </c>
      <c r="U58" s="9">
        <v>-282109.82</v>
      </c>
      <c r="W58" s="9">
        <v>-1244008.97</v>
      </c>
      <c r="Y58" s="9">
        <f t="shared" si="12"/>
        <v>961899.1499999999</v>
      </c>
      <c r="AA58" s="21">
        <f t="shared" si="13"/>
        <v>0.7732252525478172</v>
      </c>
      <c r="AC58" s="9">
        <v>-1572023.59</v>
      </c>
      <c r="AE58" s="9">
        <v>-2445292.42</v>
      </c>
      <c r="AG58" s="9">
        <f t="shared" si="14"/>
        <v>873268.8299999998</v>
      </c>
      <c r="AI58" s="21">
        <f t="shared" si="15"/>
        <v>0.3571224540907872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-0.02</v>
      </c>
      <c r="G59" s="5">
        <v>-12.97</v>
      </c>
      <c r="I59" s="9">
        <f t="shared" si="8"/>
        <v>12.950000000000001</v>
      </c>
      <c r="K59" s="21">
        <f t="shared" si="9"/>
        <v>0.9984579799537394</v>
      </c>
      <c r="M59" s="9">
        <v>0</v>
      </c>
      <c r="O59" s="9">
        <v>-12.96</v>
      </c>
      <c r="Q59" s="9">
        <f t="shared" si="10"/>
        <v>12.96</v>
      </c>
      <c r="S59" s="21" t="str">
        <f t="shared" si="11"/>
        <v>N.M.</v>
      </c>
      <c r="U59" s="9">
        <v>-0.01</v>
      </c>
      <c r="W59" s="9">
        <v>-12.92</v>
      </c>
      <c r="Y59" s="9">
        <f t="shared" si="12"/>
        <v>12.91</v>
      </c>
      <c r="AA59" s="21">
        <f t="shared" si="13"/>
        <v>0.9992260061919505</v>
      </c>
      <c r="AC59" s="9">
        <v>12.91</v>
      </c>
      <c r="AE59" s="9">
        <v>-12.92</v>
      </c>
      <c r="AG59" s="9">
        <f t="shared" si="14"/>
        <v>25.83</v>
      </c>
      <c r="AI59" s="21">
        <f t="shared" si="15"/>
        <v>1.9992260061919502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419995.38</v>
      </c>
      <c r="G60" s="5">
        <v>377588.16000000003</v>
      </c>
      <c r="I60" s="9">
        <f t="shared" si="8"/>
        <v>42407.21999999997</v>
      </c>
      <c r="K60" s="21">
        <f t="shared" si="9"/>
        <v>0.1123107779650717</v>
      </c>
      <c r="M60" s="9">
        <v>1111148.42</v>
      </c>
      <c r="O60" s="9">
        <v>-1014895.22</v>
      </c>
      <c r="Q60" s="9">
        <f t="shared" si="10"/>
        <v>2126043.6399999997</v>
      </c>
      <c r="S60" s="21">
        <f t="shared" si="11"/>
        <v>2.094840529448941</v>
      </c>
      <c r="U60" s="9">
        <v>2080710.39</v>
      </c>
      <c r="W60" s="9">
        <v>-1731871.6099999999</v>
      </c>
      <c r="Y60" s="9">
        <f t="shared" si="12"/>
        <v>3812582</v>
      </c>
      <c r="AA60" s="21">
        <f t="shared" si="13"/>
        <v>2.2014230027132324</v>
      </c>
      <c r="AC60" s="9">
        <v>2820402.3499999996</v>
      </c>
      <c r="AE60" s="9">
        <v>-2112039.69</v>
      </c>
      <c r="AG60" s="9">
        <f t="shared" si="14"/>
        <v>4932442.039999999</v>
      </c>
      <c r="AI60" s="21">
        <f t="shared" si="15"/>
        <v>2.3353926838373003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3</v>
      </c>
      <c r="G61" s="5">
        <v>-3311</v>
      </c>
      <c r="I61" s="9">
        <f t="shared" si="8"/>
        <v>3314</v>
      </c>
      <c r="K61" s="21">
        <f t="shared" si="9"/>
        <v>1.0009060706735124</v>
      </c>
      <c r="M61" s="9">
        <v>681</v>
      </c>
      <c r="O61" s="9">
        <v>5455</v>
      </c>
      <c r="Q61" s="9">
        <f t="shared" si="10"/>
        <v>-4774</v>
      </c>
      <c r="S61" s="21">
        <f t="shared" si="11"/>
        <v>-0.875160403299725</v>
      </c>
      <c r="U61" s="9">
        <v>-6650</v>
      </c>
      <c r="W61" s="9">
        <v>4118</v>
      </c>
      <c r="Y61" s="9">
        <f t="shared" si="12"/>
        <v>-10768</v>
      </c>
      <c r="AA61" s="21">
        <f t="shared" si="13"/>
        <v>-2.6148615832928606</v>
      </c>
      <c r="AC61" s="9">
        <v>-888</v>
      </c>
      <c r="AE61" s="9">
        <v>6392</v>
      </c>
      <c r="AG61" s="9">
        <f t="shared" si="14"/>
        <v>-7280</v>
      </c>
      <c r="AI61" s="21">
        <f t="shared" si="15"/>
        <v>-1.1389236545682102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58948.23</v>
      </c>
      <c r="G62" s="5">
        <v>41962.21</v>
      </c>
      <c r="I62" s="9">
        <f t="shared" si="8"/>
        <v>16986.020000000004</v>
      </c>
      <c r="K62" s="21">
        <f t="shared" si="9"/>
        <v>0.4047932651783594</v>
      </c>
      <c r="M62" s="9">
        <v>173912.11000000002</v>
      </c>
      <c r="O62" s="9">
        <v>125981.25</v>
      </c>
      <c r="Q62" s="9">
        <f t="shared" si="10"/>
        <v>47930.860000000015</v>
      </c>
      <c r="S62" s="21">
        <f t="shared" si="11"/>
        <v>0.38046026690479745</v>
      </c>
      <c r="U62" s="9">
        <v>435728.47000000003</v>
      </c>
      <c r="W62" s="9">
        <v>334632.79</v>
      </c>
      <c r="Y62" s="9">
        <f t="shared" si="12"/>
        <v>101095.68000000005</v>
      </c>
      <c r="AA62" s="21">
        <f t="shared" si="13"/>
        <v>0.3021093061442068</v>
      </c>
      <c r="AC62" s="9">
        <v>605799.05</v>
      </c>
      <c r="AE62" s="9">
        <v>526269.63</v>
      </c>
      <c r="AG62" s="9">
        <f t="shared" si="14"/>
        <v>79529.42000000004</v>
      </c>
      <c r="AI62" s="21">
        <f t="shared" si="15"/>
        <v>0.1511191516029531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-1054787.38</v>
      </c>
      <c r="G63" s="5">
        <v>-212729.1</v>
      </c>
      <c r="I63" s="9">
        <f t="shared" si="8"/>
        <v>-842058.2799999999</v>
      </c>
      <c r="K63" s="21">
        <f t="shared" si="9"/>
        <v>-3.958359622637429</v>
      </c>
      <c r="M63" s="9">
        <v>-3355195.42</v>
      </c>
      <c r="O63" s="9">
        <v>2011.02</v>
      </c>
      <c r="Q63" s="9">
        <f t="shared" si="10"/>
        <v>-3357206.44</v>
      </c>
      <c r="S63" s="21" t="str">
        <f t="shared" si="11"/>
        <v>N.M.</v>
      </c>
      <c r="U63" s="9">
        <v>-6815881.108</v>
      </c>
      <c r="W63" s="9">
        <v>287806.29</v>
      </c>
      <c r="Y63" s="9">
        <f t="shared" si="12"/>
        <v>-7103687.398</v>
      </c>
      <c r="AA63" s="21" t="str">
        <f t="shared" si="13"/>
        <v>N.M.</v>
      </c>
      <c r="AC63" s="9">
        <v>-9248942.359000001</v>
      </c>
      <c r="AE63" s="9">
        <v>96592.40999999997</v>
      </c>
      <c r="AG63" s="9">
        <f t="shared" si="14"/>
        <v>-9345534.769000001</v>
      </c>
      <c r="AI63" s="21" t="str">
        <f t="shared" si="15"/>
        <v>N.M.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1054787.38</v>
      </c>
      <c r="G64" s="5">
        <v>212729.1</v>
      </c>
      <c r="I64" s="9">
        <f t="shared" si="8"/>
        <v>842058.2799999999</v>
      </c>
      <c r="K64" s="21">
        <f t="shared" si="9"/>
        <v>3.958359622637429</v>
      </c>
      <c r="M64" s="9">
        <v>3355195.42</v>
      </c>
      <c r="O64" s="9">
        <v>-2011.02</v>
      </c>
      <c r="Q64" s="9">
        <f t="shared" si="10"/>
        <v>3357206.44</v>
      </c>
      <c r="S64" s="21" t="str">
        <f t="shared" si="11"/>
        <v>N.M.</v>
      </c>
      <c r="U64" s="9">
        <v>6815881.108</v>
      </c>
      <c r="W64" s="9">
        <v>-287806.29</v>
      </c>
      <c r="Y64" s="9">
        <f t="shared" si="12"/>
        <v>7103687.398</v>
      </c>
      <c r="AA64" s="21" t="str">
        <f t="shared" si="13"/>
        <v>N.M.</v>
      </c>
      <c r="AC64" s="9">
        <v>9248942.359000001</v>
      </c>
      <c r="AE64" s="9">
        <v>-96592.40999999997</v>
      </c>
      <c r="AG64" s="9">
        <f t="shared" si="14"/>
        <v>9345534.769000001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0</v>
      </c>
      <c r="G65" s="5">
        <v>-22715.36</v>
      </c>
      <c r="I65" s="9">
        <f t="shared" si="8"/>
        <v>22715.36</v>
      </c>
      <c r="K65" s="21" t="str">
        <f t="shared" si="9"/>
        <v>N.M.</v>
      </c>
      <c r="M65" s="9">
        <v>0</v>
      </c>
      <c r="O65" s="9">
        <v>-97812.96</v>
      </c>
      <c r="Q65" s="9">
        <f t="shared" si="10"/>
        <v>97812.96</v>
      </c>
      <c r="S65" s="21" t="str">
        <f t="shared" si="11"/>
        <v>N.M.</v>
      </c>
      <c r="U65" s="9">
        <v>8256.75</v>
      </c>
      <c r="W65" s="9">
        <v>-213514.57</v>
      </c>
      <c r="Y65" s="9">
        <f t="shared" si="12"/>
        <v>221771.32</v>
      </c>
      <c r="AA65" s="21">
        <f t="shared" si="13"/>
        <v>1.0386706630840228</v>
      </c>
      <c r="AC65" s="9">
        <v>-4016.6800000000003</v>
      </c>
      <c r="AE65" s="9">
        <v>-311012.65</v>
      </c>
      <c r="AG65" s="9">
        <f t="shared" si="14"/>
        <v>306995.97000000003</v>
      </c>
      <c r="AI65" s="21">
        <f t="shared" si="15"/>
        <v>0.9870851555394934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1351.97</v>
      </c>
      <c r="G66" s="5">
        <v>4248.13</v>
      </c>
      <c r="I66" s="9">
        <f t="shared" si="8"/>
        <v>-2896.16</v>
      </c>
      <c r="K66" s="21">
        <f t="shared" si="9"/>
        <v>-0.6817493814925626</v>
      </c>
      <c r="M66" s="9">
        <v>4383.86</v>
      </c>
      <c r="O66" s="9">
        <v>12320.86</v>
      </c>
      <c r="Q66" s="9">
        <f t="shared" si="10"/>
        <v>-7937.000000000001</v>
      </c>
      <c r="S66" s="21">
        <f t="shared" si="11"/>
        <v>-0.6441920450358174</v>
      </c>
      <c r="U66" s="9">
        <v>3339.41</v>
      </c>
      <c r="W66" s="9">
        <v>30115.600000000002</v>
      </c>
      <c r="Y66" s="9">
        <f t="shared" si="12"/>
        <v>-26776.190000000002</v>
      </c>
      <c r="AA66" s="21">
        <f t="shared" si="13"/>
        <v>-0.889113615534806</v>
      </c>
      <c r="AC66" s="9">
        <v>9942.869999999999</v>
      </c>
      <c r="AE66" s="9">
        <v>30115.600000000002</v>
      </c>
      <c r="AG66" s="9">
        <f t="shared" si="14"/>
        <v>-20172.730000000003</v>
      </c>
      <c r="AI66" s="21">
        <f t="shared" si="15"/>
        <v>-0.6698432041865346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-3827.35</v>
      </c>
      <c r="G67" s="5">
        <v>-461.64</v>
      </c>
      <c r="I67" s="9">
        <f t="shared" si="8"/>
        <v>-3365.71</v>
      </c>
      <c r="K67" s="21">
        <f t="shared" si="9"/>
        <v>-7.290767697773157</v>
      </c>
      <c r="M67" s="9">
        <v>-9830.65</v>
      </c>
      <c r="O67" s="9">
        <v>-1367.98</v>
      </c>
      <c r="Q67" s="9">
        <f t="shared" si="10"/>
        <v>-8462.67</v>
      </c>
      <c r="S67" s="21">
        <f t="shared" si="11"/>
        <v>-6.186252722993026</v>
      </c>
      <c r="U67" s="9">
        <v>-20747.39</v>
      </c>
      <c r="W67" s="9">
        <v>-184.42000000000002</v>
      </c>
      <c r="Y67" s="9">
        <f t="shared" si="12"/>
        <v>-20562.97</v>
      </c>
      <c r="AA67" s="21" t="str">
        <f t="shared" si="13"/>
        <v>N.M.</v>
      </c>
      <c r="AC67" s="9">
        <v>-7686.16</v>
      </c>
      <c r="AE67" s="9">
        <v>-184.42000000000002</v>
      </c>
      <c r="AG67" s="9">
        <f t="shared" si="14"/>
        <v>-7501.74</v>
      </c>
      <c r="AI67" s="21" t="str">
        <f t="shared" si="15"/>
        <v>N.M.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8935.52</v>
      </c>
      <c r="G68" s="5">
        <v>-30868.64</v>
      </c>
      <c r="I68" s="9">
        <f t="shared" si="8"/>
        <v>39804.16</v>
      </c>
      <c r="K68" s="21">
        <f t="shared" si="9"/>
        <v>1.289469182963681</v>
      </c>
      <c r="M68" s="9">
        <v>26281.5</v>
      </c>
      <c r="O68" s="9">
        <v>-30868.64</v>
      </c>
      <c r="Q68" s="9">
        <f t="shared" si="10"/>
        <v>57150.14</v>
      </c>
      <c r="S68" s="21">
        <f t="shared" si="11"/>
        <v>1.8513980531698189</v>
      </c>
      <c r="U68" s="9">
        <v>-50694.37</v>
      </c>
      <c r="W68" s="9">
        <v>78074.11</v>
      </c>
      <c r="Y68" s="9">
        <f t="shared" si="12"/>
        <v>-128768.48000000001</v>
      </c>
      <c r="AA68" s="21">
        <f t="shared" si="13"/>
        <v>-1.64931089192051</v>
      </c>
      <c r="AC68" s="9">
        <v>-111995.63</v>
      </c>
      <c r="AE68" s="9">
        <v>78074.11</v>
      </c>
      <c r="AG68" s="9">
        <f t="shared" si="14"/>
        <v>-190069.74</v>
      </c>
      <c r="AI68" s="21">
        <f t="shared" si="15"/>
        <v>-2.434478471800703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1892505.1400000001</v>
      </c>
      <c r="G69" s="5">
        <v>0</v>
      </c>
      <c r="I69" s="9">
        <f t="shared" si="8"/>
        <v>1892505.1400000001</v>
      </c>
      <c r="K69" s="21" t="str">
        <f t="shared" si="9"/>
        <v>N.M.</v>
      </c>
      <c r="M69" s="9">
        <v>5868249.67</v>
      </c>
      <c r="O69" s="9">
        <v>0</v>
      </c>
      <c r="Q69" s="9">
        <f t="shared" si="10"/>
        <v>5868249.67</v>
      </c>
      <c r="S69" s="21" t="str">
        <f t="shared" si="11"/>
        <v>N.M.</v>
      </c>
      <c r="U69" s="9">
        <v>13721344.87</v>
      </c>
      <c r="W69" s="9">
        <v>0</v>
      </c>
      <c r="Y69" s="9">
        <f t="shared" si="12"/>
        <v>13721344.87</v>
      </c>
      <c r="AA69" s="21" t="str">
        <f t="shared" si="13"/>
        <v>N.M.</v>
      </c>
      <c r="AC69" s="9">
        <v>13721344.87</v>
      </c>
      <c r="AE69" s="9">
        <v>0</v>
      </c>
      <c r="AG69" s="9">
        <f t="shared" si="14"/>
        <v>13721344.87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15619.16</v>
      </c>
      <c r="G70" s="5">
        <v>0</v>
      </c>
      <c r="I70" s="9">
        <f t="shared" si="8"/>
        <v>15619.16</v>
      </c>
      <c r="K70" s="21" t="str">
        <f t="shared" si="9"/>
        <v>N.M.</v>
      </c>
      <c r="M70" s="9">
        <v>15619.16</v>
      </c>
      <c r="O70" s="9">
        <v>0</v>
      </c>
      <c r="Q70" s="9">
        <f t="shared" si="10"/>
        <v>15619.16</v>
      </c>
      <c r="S70" s="21" t="str">
        <f t="shared" si="11"/>
        <v>N.M.</v>
      </c>
      <c r="U70" s="9">
        <v>15619.16</v>
      </c>
      <c r="W70" s="9">
        <v>0</v>
      </c>
      <c r="Y70" s="9">
        <f t="shared" si="12"/>
        <v>15619.16</v>
      </c>
      <c r="AA70" s="21" t="str">
        <f t="shared" si="13"/>
        <v>N.M.</v>
      </c>
      <c r="AC70" s="9">
        <v>15619.16</v>
      </c>
      <c r="AE70" s="9">
        <v>0</v>
      </c>
      <c r="AG70" s="9">
        <f t="shared" si="14"/>
        <v>15619.16</v>
      </c>
      <c r="AI70" s="21" t="str">
        <f t="shared" si="15"/>
        <v>N.M.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145138.07</v>
      </c>
      <c r="G71" s="5">
        <v>24034.43</v>
      </c>
      <c r="I71" s="9">
        <f t="shared" si="8"/>
        <v>121103.64000000001</v>
      </c>
      <c r="K71" s="21">
        <f t="shared" si="9"/>
        <v>5.038756483927433</v>
      </c>
      <c r="M71" s="9">
        <v>694138.12</v>
      </c>
      <c r="O71" s="9">
        <v>120485.07</v>
      </c>
      <c r="Q71" s="9">
        <f t="shared" si="10"/>
        <v>573653.05</v>
      </c>
      <c r="S71" s="21">
        <f t="shared" si="11"/>
        <v>4.761196138243519</v>
      </c>
      <c r="U71" s="9">
        <v>2154517</v>
      </c>
      <c r="W71" s="9">
        <v>218975.87</v>
      </c>
      <c r="Y71" s="9">
        <f t="shared" si="12"/>
        <v>1935541.13</v>
      </c>
      <c r="AA71" s="21">
        <f t="shared" si="13"/>
        <v>8.839061262777491</v>
      </c>
      <c r="AC71" s="9">
        <v>2601185.12</v>
      </c>
      <c r="AE71" s="9">
        <v>266390.85</v>
      </c>
      <c r="AG71" s="9">
        <f t="shared" si="14"/>
        <v>2334794.27</v>
      </c>
      <c r="AI71" s="21">
        <f t="shared" si="15"/>
        <v>8.764543789698484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-197344.53</v>
      </c>
      <c r="G72" s="5">
        <v>-179029.44</v>
      </c>
      <c r="I72" s="9">
        <f t="shared" si="8"/>
        <v>-18315.089999999997</v>
      </c>
      <c r="K72" s="21">
        <f t="shared" si="9"/>
        <v>-0.10230211299325964</v>
      </c>
      <c r="M72" s="9">
        <v>-836627.31</v>
      </c>
      <c r="O72" s="9">
        <v>-771202.9500000001</v>
      </c>
      <c r="Q72" s="9">
        <f t="shared" si="10"/>
        <v>-65424.359999999986</v>
      </c>
      <c r="S72" s="21">
        <f t="shared" si="11"/>
        <v>-0.08483416719295482</v>
      </c>
      <c r="U72" s="9">
        <v>-2446881.062</v>
      </c>
      <c r="W72" s="9">
        <v>-1678310.52</v>
      </c>
      <c r="Y72" s="9">
        <f t="shared" si="12"/>
        <v>-768570.5419999999</v>
      </c>
      <c r="AA72" s="21">
        <f t="shared" si="13"/>
        <v>-0.45794299257565274</v>
      </c>
      <c r="AC72" s="9">
        <v>-3091149.162</v>
      </c>
      <c r="AE72" s="9">
        <v>-2425484.44</v>
      </c>
      <c r="AG72" s="9">
        <f t="shared" si="14"/>
        <v>-665664.7220000001</v>
      </c>
      <c r="AI72" s="21">
        <f t="shared" si="15"/>
        <v>-0.27444609044781176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0</v>
      </c>
      <c r="G73" s="5">
        <v>0</v>
      </c>
      <c r="I73" s="9">
        <f t="shared" si="8"/>
        <v>0</v>
      </c>
      <c r="K73" s="21">
        <f t="shared" si="9"/>
        <v>0</v>
      </c>
      <c r="M73" s="9">
        <v>79194.72</v>
      </c>
      <c r="O73" s="9">
        <v>26.79</v>
      </c>
      <c r="Q73" s="9">
        <f t="shared" si="10"/>
        <v>79167.93000000001</v>
      </c>
      <c r="S73" s="21" t="str">
        <f t="shared" si="11"/>
        <v>N.M.</v>
      </c>
      <c r="U73" s="9">
        <v>79194.72</v>
      </c>
      <c r="W73" s="9">
        <v>0</v>
      </c>
      <c r="Y73" s="9">
        <f t="shared" si="12"/>
        <v>79194.72</v>
      </c>
      <c r="AA73" s="21" t="str">
        <f t="shared" si="13"/>
        <v>N.M.</v>
      </c>
      <c r="AC73" s="9">
        <v>78375.26</v>
      </c>
      <c r="AE73" s="9">
        <v>0</v>
      </c>
      <c r="AG73" s="9">
        <f t="shared" si="14"/>
        <v>78375.26</v>
      </c>
      <c r="AI73" s="21" t="str">
        <f t="shared" si="15"/>
        <v>N.M.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0</v>
      </c>
      <c r="G74" s="5">
        <v>0</v>
      </c>
      <c r="I74" s="9">
        <f aca="true" t="shared" si="16" ref="I74:I108">+E74-G74</f>
        <v>0</v>
      </c>
      <c r="K74" s="21">
        <f aca="true" t="shared" si="17" ref="K74:K108">IF(G74&lt;0,IF(I74=0,0,IF(OR(G74=0,E74=0),"N.M.",IF(ABS(I74/G74)&gt;=10,"N.M.",I74/(-G74)))),IF(I74=0,0,IF(OR(G74=0,E74=0),"N.M.",IF(ABS(I74/G74)&gt;=10,"N.M.",I74/G74))))</f>
        <v>0</v>
      </c>
      <c r="M74" s="9">
        <v>-13392.11</v>
      </c>
      <c r="O74" s="9">
        <v>0</v>
      </c>
      <c r="Q74" s="9">
        <f aca="true" t="shared" si="18" ref="Q74:Q108">+M74-O74</f>
        <v>-13392.11</v>
      </c>
      <c r="S74" s="21" t="str">
        <f aca="true" t="shared" si="19" ref="S74:S108">IF(O74&lt;0,IF(Q74=0,0,IF(OR(O74=0,M74=0),"N.M.",IF(ABS(Q74/O74)&gt;=10,"N.M.",Q74/(-O74)))),IF(Q74=0,0,IF(OR(O74=0,M74=0),"N.M.",IF(ABS(Q74/O74)&gt;=10,"N.M.",Q74/O74))))</f>
        <v>N.M.</v>
      </c>
      <c r="U74" s="9">
        <v>-13392.11</v>
      </c>
      <c r="W74" s="9">
        <v>0</v>
      </c>
      <c r="Y74" s="9">
        <f aca="true" t="shared" si="20" ref="Y74:Y108">+U74-W74</f>
        <v>-13392.11</v>
      </c>
      <c r="AA74" s="21" t="str">
        <f aca="true" t="shared" si="21" ref="AA74:AA108">IF(W74&lt;0,IF(Y74=0,0,IF(OR(W74=0,U74=0),"N.M.",IF(ABS(Y74/W74)&gt;=10,"N.M.",Y74/(-W74)))),IF(Y74=0,0,IF(OR(W74=0,U74=0),"N.M.",IF(ABS(Y74/W74)&gt;=10,"N.M.",Y74/W74))))</f>
        <v>N.M.</v>
      </c>
      <c r="AC74" s="9">
        <v>-13392.11</v>
      </c>
      <c r="AE74" s="9">
        <v>0</v>
      </c>
      <c r="AG74" s="9">
        <f aca="true" t="shared" si="22" ref="AG74:AG108">+AC74-AE74</f>
        <v>-13392.11</v>
      </c>
      <c r="AI74" s="21" t="str">
        <f aca="true" t="shared" si="23" ref="AI74:AI108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147636.6</v>
      </c>
      <c r="G75" s="5">
        <v>508342.62</v>
      </c>
      <c r="I75" s="9">
        <f t="shared" si="16"/>
        <v>-360706.02</v>
      </c>
      <c r="K75" s="21">
        <f t="shared" si="17"/>
        <v>-0.7095726500367017</v>
      </c>
      <c r="M75" s="9">
        <v>390816.93</v>
      </c>
      <c r="O75" s="9">
        <v>1839032.74</v>
      </c>
      <c r="Q75" s="9">
        <f t="shared" si="18"/>
        <v>-1448215.81</v>
      </c>
      <c r="S75" s="21">
        <f t="shared" si="19"/>
        <v>-0.7874877801251108</v>
      </c>
      <c r="U75" s="9">
        <v>874514.98</v>
      </c>
      <c r="W75" s="9">
        <v>3642882.86</v>
      </c>
      <c r="Y75" s="9">
        <f t="shared" si="20"/>
        <v>-2768367.88</v>
      </c>
      <c r="AA75" s="21">
        <f t="shared" si="21"/>
        <v>-0.759938759051945</v>
      </c>
      <c r="AC75" s="9">
        <v>1643703.77</v>
      </c>
      <c r="AE75" s="9">
        <v>4579250.05</v>
      </c>
      <c r="AG75" s="9">
        <f t="shared" si="22"/>
        <v>-2935546.28</v>
      </c>
      <c r="AI75" s="21">
        <f t="shared" si="23"/>
        <v>-0.6410539385155436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-1145338.06</v>
      </c>
      <c r="G76" s="5">
        <v>-2181451.29</v>
      </c>
      <c r="I76" s="9">
        <f t="shared" si="16"/>
        <v>1036113.23</v>
      </c>
      <c r="K76" s="21">
        <f t="shared" si="17"/>
        <v>0.4749650999541686</v>
      </c>
      <c r="M76" s="9">
        <v>-2894271.27</v>
      </c>
      <c r="O76" s="9">
        <v>-8811233.42</v>
      </c>
      <c r="Q76" s="9">
        <f t="shared" si="18"/>
        <v>5916962.15</v>
      </c>
      <c r="S76" s="21">
        <f t="shared" si="19"/>
        <v>0.6715248442481961</v>
      </c>
      <c r="U76" s="9">
        <v>-9272096.16</v>
      </c>
      <c r="W76" s="9">
        <v>-18263459.79</v>
      </c>
      <c r="Y76" s="9">
        <f t="shared" si="20"/>
        <v>8991363.629999999</v>
      </c>
      <c r="AA76" s="21">
        <f t="shared" si="21"/>
        <v>0.4923143661379616</v>
      </c>
      <c r="AC76" s="9">
        <v>-15678656.21</v>
      </c>
      <c r="AE76" s="9">
        <v>-24509391.89</v>
      </c>
      <c r="AG76" s="9">
        <f t="shared" si="22"/>
        <v>8830735.68</v>
      </c>
      <c r="AI76" s="21">
        <f t="shared" si="23"/>
        <v>0.36030007270816866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545429.41</v>
      </c>
      <c r="G77" s="5">
        <v>1031159.3</v>
      </c>
      <c r="I77" s="9">
        <f t="shared" si="16"/>
        <v>-485729.89</v>
      </c>
      <c r="K77" s="21">
        <f t="shared" si="17"/>
        <v>-0.47105223218177833</v>
      </c>
      <c r="M77" s="9">
        <v>1445245.98</v>
      </c>
      <c r="O77" s="9">
        <v>4016739.23</v>
      </c>
      <c r="Q77" s="9">
        <f t="shared" si="18"/>
        <v>-2571493.25</v>
      </c>
      <c r="S77" s="21">
        <f t="shared" si="19"/>
        <v>-0.6401942229144908</v>
      </c>
      <c r="U77" s="9">
        <v>5127255.65</v>
      </c>
      <c r="W77" s="9">
        <v>8560366.92</v>
      </c>
      <c r="Y77" s="9">
        <f t="shared" si="20"/>
        <v>-3433111.2699999996</v>
      </c>
      <c r="AA77" s="21">
        <f t="shared" si="21"/>
        <v>-0.40104721001842286</v>
      </c>
      <c r="AC77" s="9">
        <v>8739387.42</v>
      </c>
      <c r="AE77" s="9">
        <v>11597799.96</v>
      </c>
      <c r="AG77" s="9">
        <f t="shared" si="22"/>
        <v>-2858412.540000001</v>
      </c>
      <c r="AI77" s="21">
        <f t="shared" si="23"/>
        <v>-0.2464616177083986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-363943.26</v>
      </c>
      <c r="G78" s="5">
        <v>-1070176.41</v>
      </c>
      <c r="I78" s="9">
        <f t="shared" si="16"/>
        <v>706233.1499999999</v>
      </c>
      <c r="K78" s="21">
        <f t="shared" si="17"/>
        <v>0.659922180493588</v>
      </c>
      <c r="M78" s="9">
        <v>-784180.5</v>
      </c>
      <c r="O78" s="9">
        <v>-4226484.02</v>
      </c>
      <c r="Q78" s="9">
        <f t="shared" si="18"/>
        <v>3442303.5199999996</v>
      </c>
      <c r="S78" s="21">
        <f t="shared" si="19"/>
        <v>0.8144603182481688</v>
      </c>
      <c r="U78" s="9">
        <v>-1464336.88</v>
      </c>
      <c r="W78" s="9">
        <v>-8228931.29</v>
      </c>
      <c r="Y78" s="9">
        <f t="shared" si="20"/>
        <v>6764594.41</v>
      </c>
      <c r="AA78" s="21">
        <f t="shared" si="21"/>
        <v>0.822050175363659</v>
      </c>
      <c r="AC78" s="9">
        <v>-2993458.63</v>
      </c>
      <c r="AE78" s="9">
        <v>-10883938.08</v>
      </c>
      <c r="AG78" s="9">
        <f t="shared" si="22"/>
        <v>7890479.45</v>
      </c>
      <c r="AI78" s="21">
        <f t="shared" si="23"/>
        <v>0.724965485103164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1271286.26</v>
      </c>
      <c r="I79" s="9">
        <f t="shared" si="16"/>
        <v>-1271286.26</v>
      </c>
      <c r="K79" s="21" t="str">
        <f t="shared" si="17"/>
        <v>N.M.</v>
      </c>
      <c r="M79" s="9">
        <v>0</v>
      </c>
      <c r="O79" s="9">
        <v>4497255.04</v>
      </c>
      <c r="Q79" s="9">
        <f t="shared" si="18"/>
        <v>-4497255.04</v>
      </c>
      <c r="S79" s="21" t="str">
        <f t="shared" si="19"/>
        <v>N.M.</v>
      </c>
      <c r="U79" s="9">
        <v>0</v>
      </c>
      <c r="W79" s="9">
        <v>9688553.28</v>
      </c>
      <c r="Y79" s="9">
        <f t="shared" si="20"/>
        <v>-9688553.28</v>
      </c>
      <c r="AA79" s="21" t="str">
        <f t="shared" si="21"/>
        <v>N.M.</v>
      </c>
      <c r="AC79" s="9">
        <v>3760026.09</v>
      </c>
      <c r="AE79" s="9">
        <v>16689647.252</v>
      </c>
      <c r="AG79" s="9">
        <f t="shared" si="22"/>
        <v>-12929621.162</v>
      </c>
      <c r="AI79" s="21">
        <f t="shared" si="23"/>
        <v>-0.7747090736414805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-485987.01</v>
      </c>
      <c r="I80" s="9">
        <f t="shared" si="16"/>
        <v>485987.01</v>
      </c>
      <c r="K80" s="21" t="str">
        <f t="shared" si="17"/>
        <v>N.M.</v>
      </c>
      <c r="M80" s="9">
        <v>0</v>
      </c>
      <c r="O80" s="9">
        <v>-1465105.6</v>
      </c>
      <c r="Q80" s="9">
        <f t="shared" si="18"/>
        <v>1465105.6</v>
      </c>
      <c r="S80" s="21" t="str">
        <f t="shared" si="19"/>
        <v>N.M.</v>
      </c>
      <c r="U80" s="9">
        <v>0</v>
      </c>
      <c r="W80" s="9">
        <v>-3392290.67</v>
      </c>
      <c r="Y80" s="9">
        <f t="shared" si="20"/>
        <v>3392290.67</v>
      </c>
      <c r="AA80" s="21" t="str">
        <f t="shared" si="21"/>
        <v>N.M.</v>
      </c>
      <c r="AC80" s="9">
        <v>-2347158.64</v>
      </c>
      <c r="AE80" s="9">
        <v>-6074377.282</v>
      </c>
      <c r="AG80" s="9">
        <f t="shared" si="22"/>
        <v>3727218.6419999995</v>
      </c>
      <c r="AI80" s="21">
        <f t="shared" si="23"/>
        <v>0.6135968295951493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0</v>
      </c>
      <c r="G81" s="5">
        <v>-68744.13</v>
      </c>
      <c r="I81" s="9">
        <f t="shared" si="16"/>
        <v>68744.13</v>
      </c>
      <c r="K81" s="21" t="str">
        <f t="shared" si="17"/>
        <v>N.M.</v>
      </c>
      <c r="M81" s="9">
        <v>0</v>
      </c>
      <c r="O81" s="9">
        <v>-227860.01</v>
      </c>
      <c r="Q81" s="9">
        <f t="shared" si="18"/>
        <v>227860.01</v>
      </c>
      <c r="S81" s="21" t="str">
        <f t="shared" si="19"/>
        <v>N.M.</v>
      </c>
      <c r="U81" s="9">
        <v>0</v>
      </c>
      <c r="W81" s="9">
        <v>-538853.83</v>
      </c>
      <c r="Y81" s="9">
        <f t="shared" si="20"/>
        <v>538853.83</v>
      </c>
      <c r="AA81" s="21" t="str">
        <f t="shared" si="21"/>
        <v>N.M.</v>
      </c>
      <c r="AC81" s="9">
        <v>-404764.08</v>
      </c>
      <c r="AE81" s="9">
        <v>-985484.233</v>
      </c>
      <c r="AG81" s="9">
        <f t="shared" si="22"/>
        <v>580720.1529999999</v>
      </c>
      <c r="AI81" s="21">
        <f t="shared" si="23"/>
        <v>0.5892739158618279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10861.52</v>
      </c>
      <c r="G82" s="5">
        <v>0</v>
      </c>
      <c r="I82" s="9">
        <f t="shared" si="16"/>
        <v>10861.52</v>
      </c>
      <c r="K82" s="21" t="str">
        <f t="shared" si="17"/>
        <v>N.M.</v>
      </c>
      <c r="M82" s="9">
        <v>16973.33</v>
      </c>
      <c r="O82" s="9">
        <v>0</v>
      </c>
      <c r="Q82" s="9">
        <f t="shared" si="18"/>
        <v>16973.33</v>
      </c>
      <c r="S82" s="21" t="str">
        <f t="shared" si="19"/>
        <v>N.M.</v>
      </c>
      <c r="U82" s="9">
        <v>72340.72</v>
      </c>
      <c r="W82" s="9">
        <v>0</v>
      </c>
      <c r="Y82" s="9">
        <f t="shared" si="20"/>
        <v>72340.72</v>
      </c>
      <c r="AA82" s="21" t="str">
        <f t="shared" si="21"/>
        <v>N.M.</v>
      </c>
      <c r="AC82" s="9">
        <v>111104.44</v>
      </c>
      <c r="AE82" s="9">
        <v>0</v>
      </c>
      <c r="AG82" s="9">
        <f t="shared" si="22"/>
        <v>111104.44</v>
      </c>
      <c r="AI82" s="21" t="str">
        <f t="shared" si="23"/>
        <v>N.M.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-7029.38</v>
      </c>
      <c r="G83" s="5">
        <v>0</v>
      </c>
      <c r="I83" s="9">
        <f t="shared" si="16"/>
        <v>-7029.38</v>
      </c>
      <c r="K83" s="21" t="str">
        <f t="shared" si="17"/>
        <v>N.M.</v>
      </c>
      <c r="M83" s="9">
        <v>-11116.49</v>
      </c>
      <c r="O83" s="9">
        <v>0</v>
      </c>
      <c r="Q83" s="9">
        <f t="shared" si="18"/>
        <v>-11116.49</v>
      </c>
      <c r="S83" s="21" t="str">
        <f t="shared" si="19"/>
        <v>N.M.</v>
      </c>
      <c r="U83" s="9">
        <v>-11116.49</v>
      </c>
      <c r="W83" s="9">
        <v>0</v>
      </c>
      <c r="Y83" s="9">
        <f t="shared" si="20"/>
        <v>-11116.49</v>
      </c>
      <c r="AA83" s="21" t="str">
        <f t="shared" si="21"/>
        <v>N.M.</v>
      </c>
      <c r="AC83" s="9">
        <v>-11126.85</v>
      </c>
      <c r="AE83" s="9">
        <v>0</v>
      </c>
      <c r="AG83" s="9">
        <f t="shared" si="22"/>
        <v>-11126.85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-5786.92</v>
      </c>
      <c r="G84" s="5">
        <v>-60574.5</v>
      </c>
      <c r="I84" s="9">
        <f t="shared" si="16"/>
        <v>54787.58</v>
      </c>
      <c r="K84" s="21">
        <f t="shared" si="17"/>
        <v>0.9044660707063203</v>
      </c>
      <c r="M84" s="9">
        <v>-64941.19</v>
      </c>
      <c r="O84" s="9">
        <v>-294737.26</v>
      </c>
      <c r="Q84" s="9">
        <f t="shared" si="18"/>
        <v>229796.07</v>
      </c>
      <c r="S84" s="21">
        <f t="shared" si="19"/>
        <v>0.7796641320476414</v>
      </c>
      <c r="U84" s="9">
        <v>-222412.6</v>
      </c>
      <c r="W84" s="9">
        <v>-310413.35000000003</v>
      </c>
      <c r="Y84" s="9">
        <f t="shared" si="20"/>
        <v>88000.75000000003</v>
      </c>
      <c r="AA84" s="21">
        <f t="shared" si="21"/>
        <v>0.2834953780177303</v>
      </c>
      <c r="AC84" s="9">
        <v>-499096.82000000007</v>
      </c>
      <c r="AE84" s="9">
        <v>-348211.44000000006</v>
      </c>
      <c r="AG84" s="9">
        <f t="shared" si="22"/>
        <v>-150885.38</v>
      </c>
      <c r="AI84" s="21">
        <f t="shared" si="23"/>
        <v>-0.43331540169961097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188740.46</v>
      </c>
      <c r="G85" s="5">
        <v>117492.11</v>
      </c>
      <c r="I85" s="9">
        <f t="shared" si="16"/>
        <v>71248.34999999999</v>
      </c>
      <c r="K85" s="21">
        <f t="shared" si="17"/>
        <v>0.6064096559334919</v>
      </c>
      <c r="M85" s="9">
        <v>373571.78</v>
      </c>
      <c r="O85" s="9">
        <v>362295.31</v>
      </c>
      <c r="Q85" s="9">
        <f t="shared" si="18"/>
        <v>11276.47000000003</v>
      </c>
      <c r="S85" s="21">
        <f t="shared" si="19"/>
        <v>0.031125078599554684</v>
      </c>
      <c r="U85" s="9">
        <v>1251677.15</v>
      </c>
      <c r="W85" s="9">
        <v>1138032.17</v>
      </c>
      <c r="Y85" s="9">
        <f t="shared" si="20"/>
        <v>113644.97999999998</v>
      </c>
      <c r="AA85" s="21">
        <f t="shared" si="21"/>
        <v>0.09986095560022701</v>
      </c>
      <c r="AC85" s="9">
        <v>1794805.6199999999</v>
      </c>
      <c r="AE85" s="9">
        <v>1623841.5699999998</v>
      </c>
      <c r="AG85" s="9">
        <f t="shared" si="22"/>
        <v>170964.05000000005</v>
      </c>
      <c r="AI85" s="21">
        <f t="shared" si="23"/>
        <v>0.10528370079847141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37465.62</v>
      </c>
      <c r="G86" s="5">
        <v>35105.65</v>
      </c>
      <c r="I86" s="9">
        <f t="shared" si="16"/>
        <v>2359.970000000001</v>
      </c>
      <c r="K86" s="21">
        <f t="shared" si="17"/>
        <v>0.06722479145094881</v>
      </c>
      <c r="M86" s="9">
        <v>107513.29000000001</v>
      </c>
      <c r="O86" s="9">
        <v>111366.754</v>
      </c>
      <c r="Q86" s="9">
        <f t="shared" si="18"/>
        <v>-3853.4639999999927</v>
      </c>
      <c r="S86" s="21">
        <f t="shared" si="19"/>
        <v>-0.03460156520320232</v>
      </c>
      <c r="U86" s="9">
        <v>279880.26</v>
      </c>
      <c r="W86" s="9">
        <v>318693.224</v>
      </c>
      <c r="Y86" s="9">
        <f t="shared" si="20"/>
        <v>-38812.96399999998</v>
      </c>
      <c r="AA86" s="21">
        <f t="shared" si="21"/>
        <v>-0.1217878545167938</v>
      </c>
      <c r="AC86" s="9">
        <v>397045.5</v>
      </c>
      <c r="AE86" s="9">
        <v>438166.822</v>
      </c>
      <c r="AG86" s="9">
        <f t="shared" si="22"/>
        <v>-41121.321999999986</v>
      </c>
      <c r="AI86" s="21">
        <f t="shared" si="23"/>
        <v>-0.09384855250405058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405791.52</v>
      </c>
      <c r="G87" s="5">
        <v>7251233.79</v>
      </c>
      <c r="I87" s="9">
        <f t="shared" si="16"/>
        <v>-6845442.27</v>
      </c>
      <c r="K87" s="21">
        <f t="shared" si="17"/>
        <v>-0.9440382793119128</v>
      </c>
      <c r="M87" s="9">
        <v>925101.15</v>
      </c>
      <c r="O87" s="9">
        <v>7758197.5600000005</v>
      </c>
      <c r="Q87" s="9">
        <f t="shared" si="18"/>
        <v>-6833096.41</v>
      </c>
      <c r="S87" s="21">
        <f t="shared" si="19"/>
        <v>-0.880758237613119</v>
      </c>
      <c r="U87" s="9">
        <v>2988899.99</v>
      </c>
      <c r="W87" s="9">
        <v>9026329.43</v>
      </c>
      <c r="Y87" s="9">
        <f t="shared" si="20"/>
        <v>-6037429.4399999995</v>
      </c>
      <c r="AA87" s="21">
        <f t="shared" si="21"/>
        <v>-0.6688687230862568</v>
      </c>
      <c r="AC87" s="9">
        <v>4936698.11</v>
      </c>
      <c r="AE87" s="9">
        <v>10133452.25</v>
      </c>
      <c r="AG87" s="9">
        <f t="shared" si="22"/>
        <v>-5196754.14</v>
      </c>
      <c r="AI87" s="21">
        <f t="shared" si="23"/>
        <v>-0.512831561425673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2300</v>
      </c>
      <c r="G88" s="5">
        <v>2300</v>
      </c>
      <c r="I88" s="9">
        <f t="shared" si="16"/>
        <v>0</v>
      </c>
      <c r="K88" s="21">
        <f t="shared" si="17"/>
        <v>0</v>
      </c>
      <c r="M88" s="9">
        <v>17308.93</v>
      </c>
      <c r="O88" s="9">
        <v>16908.36</v>
      </c>
      <c r="Q88" s="9">
        <f t="shared" si="18"/>
        <v>400.5699999999997</v>
      </c>
      <c r="S88" s="21">
        <f t="shared" si="19"/>
        <v>0.023690647703266295</v>
      </c>
      <c r="U88" s="9">
        <v>38817.29</v>
      </c>
      <c r="W88" s="9">
        <v>41032.25</v>
      </c>
      <c r="Y88" s="9">
        <f t="shared" si="20"/>
        <v>-2214.959999999999</v>
      </c>
      <c r="AA88" s="21">
        <f t="shared" si="21"/>
        <v>-0.053980954005690626</v>
      </c>
      <c r="AC88" s="9">
        <v>80930.53</v>
      </c>
      <c r="AE88" s="9">
        <v>80400.03</v>
      </c>
      <c r="AG88" s="9">
        <f t="shared" si="22"/>
        <v>530.5</v>
      </c>
      <c r="AI88" s="21">
        <f t="shared" si="23"/>
        <v>0.006598256244431749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64538.25</v>
      </c>
      <c r="G89" s="5">
        <v>56983.85</v>
      </c>
      <c r="I89" s="9">
        <f t="shared" si="16"/>
        <v>7554.4000000000015</v>
      </c>
      <c r="K89" s="21">
        <f t="shared" si="17"/>
        <v>0.13257089508694134</v>
      </c>
      <c r="M89" s="9">
        <v>227664.28</v>
      </c>
      <c r="O89" s="9">
        <v>164986.87</v>
      </c>
      <c r="Q89" s="9">
        <f t="shared" si="18"/>
        <v>62677.41</v>
      </c>
      <c r="S89" s="21">
        <f t="shared" si="19"/>
        <v>0.379893321207924</v>
      </c>
      <c r="U89" s="9">
        <v>899879.2000000001</v>
      </c>
      <c r="W89" s="9">
        <v>660699.04</v>
      </c>
      <c r="Y89" s="9">
        <f t="shared" si="20"/>
        <v>239180.16000000003</v>
      </c>
      <c r="AA89" s="21">
        <f t="shared" si="21"/>
        <v>0.3620107575757943</v>
      </c>
      <c r="AC89" s="9">
        <v>1131364.1500000001</v>
      </c>
      <c r="AE89" s="9">
        <v>1008507.5700000001</v>
      </c>
      <c r="AG89" s="9">
        <f t="shared" si="22"/>
        <v>122856.58000000007</v>
      </c>
      <c r="AI89" s="21">
        <f t="shared" si="23"/>
        <v>0.12182018623816583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-546.73</v>
      </c>
      <c r="G90" s="5">
        <v>12913.04</v>
      </c>
      <c r="I90" s="9">
        <f t="shared" si="16"/>
        <v>-13459.77</v>
      </c>
      <c r="K90" s="21">
        <f t="shared" si="17"/>
        <v>-1.042339371673905</v>
      </c>
      <c r="M90" s="9">
        <v>-12813.52</v>
      </c>
      <c r="O90" s="9">
        <v>74379.01</v>
      </c>
      <c r="Q90" s="9">
        <f t="shared" si="18"/>
        <v>-87192.53</v>
      </c>
      <c r="S90" s="21">
        <f t="shared" si="19"/>
        <v>-1.1722733335654778</v>
      </c>
      <c r="U90" s="9">
        <v>-36459.88</v>
      </c>
      <c r="W90" s="9">
        <v>73981.89</v>
      </c>
      <c r="Y90" s="9">
        <f t="shared" si="20"/>
        <v>-110441.76999999999</v>
      </c>
      <c r="AA90" s="21">
        <f t="shared" si="21"/>
        <v>-1.4928216891998838</v>
      </c>
      <c r="AC90" s="9">
        <v>-46841.68</v>
      </c>
      <c r="AE90" s="9">
        <v>73173.3</v>
      </c>
      <c r="AG90" s="9">
        <f t="shared" si="22"/>
        <v>-120014.98000000001</v>
      </c>
      <c r="AI90" s="21">
        <f t="shared" si="23"/>
        <v>-1.6401471575014384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0</v>
      </c>
      <c r="G91" s="5">
        <v>4596</v>
      </c>
      <c r="I91" s="9">
        <f t="shared" si="16"/>
        <v>-4596</v>
      </c>
      <c r="K91" s="21" t="str">
        <f t="shared" si="17"/>
        <v>N.M.</v>
      </c>
      <c r="M91" s="9">
        <v>0</v>
      </c>
      <c r="O91" s="9">
        <v>13632</v>
      </c>
      <c r="Q91" s="9">
        <f t="shared" si="18"/>
        <v>-13632</v>
      </c>
      <c r="S91" s="21" t="str">
        <f t="shared" si="19"/>
        <v>N.M.</v>
      </c>
      <c r="U91" s="9">
        <v>0</v>
      </c>
      <c r="W91" s="9">
        <v>47076</v>
      </c>
      <c r="Y91" s="9">
        <f t="shared" si="20"/>
        <v>-47076</v>
      </c>
      <c r="AA91" s="21" t="str">
        <f t="shared" si="21"/>
        <v>N.M.</v>
      </c>
      <c r="AC91" s="9">
        <v>-47076</v>
      </c>
      <c r="AE91" s="9">
        <v>64380</v>
      </c>
      <c r="AG91" s="9">
        <f t="shared" si="22"/>
        <v>-111456</v>
      </c>
      <c r="AI91" s="21">
        <f t="shared" si="23"/>
        <v>-1.7312208760484622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105595.22</v>
      </c>
      <c r="G92" s="5">
        <v>37308.81</v>
      </c>
      <c r="I92" s="9">
        <f t="shared" si="16"/>
        <v>68286.41</v>
      </c>
      <c r="K92" s="21">
        <f t="shared" si="17"/>
        <v>1.8303025478432575</v>
      </c>
      <c r="M92" s="9">
        <v>221214.32</v>
      </c>
      <c r="O92" s="9">
        <v>51623.44</v>
      </c>
      <c r="Q92" s="9">
        <f t="shared" si="18"/>
        <v>169590.88</v>
      </c>
      <c r="S92" s="21">
        <f t="shared" si="19"/>
        <v>3.285152636089342</v>
      </c>
      <c r="U92" s="9">
        <v>1969549.81</v>
      </c>
      <c r="W92" s="9">
        <v>273169.53</v>
      </c>
      <c r="Y92" s="9">
        <f t="shared" si="20"/>
        <v>1696380.28</v>
      </c>
      <c r="AA92" s="21">
        <f t="shared" si="21"/>
        <v>6.209990843415076</v>
      </c>
      <c r="AC92" s="9">
        <v>2970982.21</v>
      </c>
      <c r="AE92" s="9">
        <v>459224.07000000007</v>
      </c>
      <c r="AG92" s="9">
        <f t="shared" si="22"/>
        <v>2511758.1399999997</v>
      </c>
      <c r="AI92" s="21">
        <f t="shared" si="23"/>
        <v>5.469569876857716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40525.04</v>
      </c>
      <c r="G93" s="5">
        <v>0</v>
      </c>
      <c r="I93" s="9">
        <f t="shared" si="16"/>
        <v>40525.04</v>
      </c>
      <c r="K93" s="21" t="str">
        <f t="shared" si="17"/>
        <v>N.M.</v>
      </c>
      <c r="M93" s="9">
        <v>124128.54000000001</v>
      </c>
      <c r="O93" s="9">
        <v>0</v>
      </c>
      <c r="Q93" s="9">
        <f t="shared" si="18"/>
        <v>124128.54000000001</v>
      </c>
      <c r="S93" s="21" t="str">
        <f t="shared" si="19"/>
        <v>N.M.</v>
      </c>
      <c r="U93" s="9">
        <v>197194.65</v>
      </c>
      <c r="W93" s="9">
        <v>0</v>
      </c>
      <c r="Y93" s="9">
        <f t="shared" si="20"/>
        <v>197194.65</v>
      </c>
      <c r="AA93" s="21" t="str">
        <f t="shared" si="21"/>
        <v>N.M.</v>
      </c>
      <c r="AC93" s="9">
        <v>232914.15</v>
      </c>
      <c r="AE93" s="9">
        <v>0</v>
      </c>
      <c r="AG93" s="9">
        <f t="shared" si="22"/>
        <v>232914.15</v>
      </c>
      <c r="AI93" s="21" t="str">
        <f t="shared" si="23"/>
        <v>N.M.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0</v>
      </c>
      <c r="G94" s="5">
        <v>0</v>
      </c>
      <c r="I94" s="9">
        <f t="shared" si="16"/>
        <v>0</v>
      </c>
      <c r="K94" s="21">
        <f t="shared" si="17"/>
        <v>0</v>
      </c>
      <c r="M94" s="9">
        <v>-0.11</v>
      </c>
      <c r="O94" s="9">
        <v>9.06</v>
      </c>
      <c r="Q94" s="9">
        <f t="shared" si="18"/>
        <v>-9.17</v>
      </c>
      <c r="S94" s="21">
        <f t="shared" si="19"/>
        <v>-1.0121412803532008</v>
      </c>
      <c r="U94" s="9">
        <v>0.93</v>
      </c>
      <c r="W94" s="9">
        <v>5.89</v>
      </c>
      <c r="Y94" s="9">
        <f t="shared" si="20"/>
        <v>-4.96</v>
      </c>
      <c r="AA94" s="21">
        <f t="shared" si="21"/>
        <v>-0.8421052631578948</v>
      </c>
      <c r="AC94" s="9">
        <v>-0.14</v>
      </c>
      <c r="AE94" s="9">
        <v>5.359999999999999</v>
      </c>
      <c r="AG94" s="9">
        <f t="shared" si="22"/>
        <v>-5.499999999999999</v>
      </c>
      <c r="AI94" s="21">
        <f t="shared" si="23"/>
        <v>-1.0261194029850746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11.81</v>
      </c>
      <c r="G95" s="5">
        <v>-872.87</v>
      </c>
      <c r="I95" s="9">
        <f t="shared" si="16"/>
        <v>884.68</v>
      </c>
      <c r="K95" s="21">
        <f t="shared" si="17"/>
        <v>1.0135300789350075</v>
      </c>
      <c r="M95" s="9">
        <v>-13.17</v>
      </c>
      <c r="O95" s="9">
        <v>-801.65</v>
      </c>
      <c r="Q95" s="9">
        <f t="shared" si="18"/>
        <v>788.48</v>
      </c>
      <c r="S95" s="21">
        <f t="shared" si="19"/>
        <v>0.9835713840204579</v>
      </c>
      <c r="U95" s="9">
        <v>-59.94</v>
      </c>
      <c r="W95" s="9">
        <v>15448.59</v>
      </c>
      <c r="Y95" s="9">
        <f t="shared" si="20"/>
        <v>-15508.53</v>
      </c>
      <c r="AA95" s="21">
        <f t="shared" si="21"/>
        <v>-1.0038799657444466</v>
      </c>
      <c r="AC95" s="9">
        <v>1620.95</v>
      </c>
      <c r="AE95" s="9">
        <v>8324.5</v>
      </c>
      <c r="AG95" s="9">
        <f t="shared" si="22"/>
        <v>-6703.55</v>
      </c>
      <c r="AI95" s="21">
        <f t="shared" si="23"/>
        <v>-0.8052795963721545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129736.58</v>
      </c>
      <c r="G96" s="5">
        <v>-101416.04000000001</v>
      </c>
      <c r="I96" s="9">
        <f t="shared" si="16"/>
        <v>231152.62</v>
      </c>
      <c r="K96" s="21">
        <f t="shared" si="17"/>
        <v>2.2792510928251586</v>
      </c>
      <c r="M96" s="9">
        <v>487472</v>
      </c>
      <c r="O96" s="9">
        <v>-83915.63</v>
      </c>
      <c r="Q96" s="9">
        <f t="shared" si="18"/>
        <v>571387.63</v>
      </c>
      <c r="S96" s="21">
        <f t="shared" si="19"/>
        <v>6.809072755576047</v>
      </c>
      <c r="U96" s="9">
        <v>668692.28</v>
      </c>
      <c r="W96" s="9">
        <v>-56777.89</v>
      </c>
      <c r="Y96" s="9">
        <f t="shared" si="20"/>
        <v>725470.17</v>
      </c>
      <c r="AA96" s="21" t="str">
        <f t="shared" si="21"/>
        <v>N.M.</v>
      </c>
      <c r="AC96" s="9">
        <v>533511.02</v>
      </c>
      <c r="AE96" s="9">
        <v>-296781.36</v>
      </c>
      <c r="AG96" s="9">
        <f t="shared" si="22"/>
        <v>830292.38</v>
      </c>
      <c r="AI96" s="21">
        <f t="shared" si="23"/>
        <v>2.797656766583993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0</v>
      </c>
      <c r="G97" s="5">
        <v>0</v>
      </c>
      <c r="I97" s="9">
        <f t="shared" si="16"/>
        <v>0</v>
      </c>
      <c r="K97" s="21">
        <f t="shared" si="17"/>
        <v>0</v>
      </c>
      <c r="M97" s="9">
        <v>0</v>
      </c>
      <c r="O97" s="9">
        <v>0</v>
      </c>
      <c r="Q97" s="9">
        <f t="shared" si="18"/>
        <v>0</v>
      </c>
      <c r="S97" s="21">
        <f t="shared" si="19"/>
        <v>0</v>
      </c>
      <c r="U97" s="9">
        <v>0</v>
      </c>
      <c r="W97" s="9">
        <v>0</v>
      </c>
      <c r="Y97" s="9">
        <f t="shared" si="20"/>
        <v>0</v>
      </c>
      <c r="AA97" s="21">
        <f t="shared" si="21"/>
        <v>0</v>
      </c>
      <c r="AC97" s="9">
        <v>0</v>
      </c>
      <c r="AE97" s="9">
        <v>675.98</v>
      </c>
      <c r="AG97" s="9">
        <f t="shared" si="22"/>
        <v>-675.98</v>
      </c>
      <c r="AI97" s="21" t="str">
        <f t="shared" si="23"/>
        <v>N.M.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0</v>
      </c>
      <c r="G98" s="5">
        <v>0</v>
      </c>
      <c r="I98" s="9">
        <f t="shared" si="16"/>
        <v>0</v>
      </c>
      <c r="K98" s="21">
        <f t="shared" si="17"/>
        <v>0</v>
      </c>
      <c r="M98" s="9">
        <v>0</v>
      </c>
      <c r="O98" s="9">
        <v>0</v>
      </c>
      <c r="Q98" s="9">
        <f t="shared" si="18"/>
        <v>0</v>
      </c>
      <c r="S98" s="21">
        <f t="shared" si="19"/>
        <v>0</v>
      </c>
      <c r="U98" s="9">
        <v>0</v>
      </c>
      <c r="W98" s="9">
        <v>0</v>
      </c>
      <c r="Y98" s="9">
        <f t="shared" si="20"/>
        <v>0</v>
      </c>
      <c r="AA98" s="21">
        <f t="shared" si="21"/>
        <v>0</v>
      </c>
      <c r="AC98" s="9">
        <v>0</v>
      </c>
      <c r="AE98" s="9">
        <v>-20.900000000000002</v>
      </c>
      <c r="AG98" s="9">
        <f t="shared" si="22"/>
        <v>20.900000000000002</v>
      </c>
      <c r="AI98" s="21" t="str">
        <f t="shared" si="23"/>
        <v>N.M.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0</v>
      </c>
      <c r="G99" s="5">
        <v>0</v>
      </c>
      <c r="I99" s="9">
        <f t="shared" si="16"/>
        <v>0</v>
      </c>
      <c r="K99" s="21">
        <f t="shared" si="17"/>
        <v>0</v>
      </c>
      <c r="M99" s="9">
        <v>0</v>
      </c>
      <c r="O99" s="9">
        <v>0</v>
      </c>
      <c r="Q99" s="9">
        <f t="shared" si="18"/>
        <v>0</v>
      </c>
      <c r="S99" s="21">
        <f t="shared" si="19"/>
        <v>0</v>
      </c>
      <c r="U99" s="9">
        <v>0</v>
      </c>
      <c r="W99" s="9">
        <v>0</v>
      </c>
      <c r="Y99" s="9">
        <f t="shared" si="20"/>
        <v>0</v>
      </c>
      <c r="AA99" s="21">
        <f t="shared" si="21"/>
        <v>0</v>
      </c>
      <c r="AC99" s="9">
        <v>0</v>
      </c>
      <c r="AE99" s="9">
        <v>-409216.25</v>
      </c>
      <c r="AG99" s="9">
        <f t="shared" si="22"/>
        <v>409216.25</v>
      </c>
      <c r="AI99" s="21" t="str">
        <f t="shared" si="23"/>
        <v>N.M.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-217.17000000000002</v>
      </c>
      <c r="G100" s="5">
        <v>-17.240000000000002</v>
      </c>
      <c r="I100" s="9">
        <f t="shared" si="16"/>
        <v>-199.93</v>
      </c>
      <c r="K100" s="21" t="str">
        <f t="shared" si="17"/>
        <v>N.M.</v>
      </c>
      <c r="M100" s="9">
        <v>-571.98</v>
      </c>
      <c r="O100" s="9">
        <v>-58.22</v>
      </c>
      <c r="Q100" s="9">
        <f t="shared" si="18"/>
        <v>-513.76</v>
      </c>
      <c r="S100" s="21">
        <f t="shared" si="19"/>
        <v>-8.82445894881484</v>
      </c>
      <c r="U100" s="9">
        <v>-1015.48</v>
      </c>
      <c r="W100" s="9">
        <v>11.49</v>
      </c>
      <c r="Y100" s="9">
        <f t="shared" si="20"/>
        <v>-1026.97</v>
      </c>
      <c r="AA100" s="21" t="str">
        <f t="shared" si="21"/>
        <v>N.M.</v>
      </c>
      <c r="AC100" s="9">
        <v>-441.09000000000003</v>
      </c>
      <c r="AE100" s="9">
        <v>11.49</v>
      </c>
      <c r="AG100" s="9">
        <f t="shared" si="22"/>
        <v>-452.58000000000004</v>
      </c>
      <c r="AI100" s="21" t="str">
        <f t="shared" si="23"/>
        <v>N.M.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-40525.04</v>
      </c>
      <c r="G101" s="5">
        <v>0</v>
      </c>
      <c r="I101" s="9">
        <f t="shared" si="16"/>
        <v>-40525.04</v>
      </c>
      <c r="K101" s="21" t="str">
        <f t="shared" si="17"/>
        <v>N.M.</v>
      </c>
      <c r="M101" s="9">
        <v>-124128.54000000001</v>
      </c>
      <c r="O101" s="9">
        <v>0</v>
      </c>
      <c r="Q101" s="9">
        <f t="shared" si="18"/>
        <v>-124128.54000000001</v>
      </c>
      <c r="S101" s="21" t="str">
        <f t="shared" si="19"/>
        <v>N.M.</v>
      </c>
      <c r="U101" s="9">
        <v>-197194.65</v>
      </c>
      <c r="W101" s="9">
        <v>0</v>
      </c>
      <c r="Y101" s="9">
        <f t="shared" si="20"/>
        <v>-197194.65</v>
      </c>
      <c r="AA101" s="21" t="str">
        <f t="shared" si="21"/>
        <v>N.M.</v>
      </c>
      <c r="AC101" s="9">
        <v>-232914.15</v>
      </c>
      <c r="AE101" s="9">
        <v>0</v>
      </c>
      <c r="AG101" s="9">
        <f t="shared" si="22"/>
        <v>-232914.15</v>
      </c>
      <c r="AI101" s="21" t="str">
        <f t="shared" si="23"/>
        <v>N.M.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-26738.16</v>
      </c>
      <c r="G102" s="5">
        <v>0</v>
      </c>
      <c r="I102" s="9">
        <f t="shared" si="16"/>
        <v>-26738.16</v>
      </c>
      <c r="K102" s="21" t="str">
        <f t="shared" si="17"/>
        <v>N.M.</v>
      </c>
      <c r="M102" s="9">
        <v>-181651.24</v>
      </c>
      <c r="O102" s="9">
        <v>0</v>
      </c>
      <c r="Q102" s="9">
        <f t="shared" si="18"/>
        <v>-181651.24</v>
      </c>
      <c r="S102" s="21" t="str">
        <f t="shared" si="19"/>
        <v>N.M.</v>
      </c>
      <c r="U102" s="9">
        <v>-181651.24</v>
      </c>
      <c r="W102" s="9">
        <v>0</v>
      </c>
      <c r="Y102" s="9">
        <f t="shared" si="20"/>
        <v>-181651.24</v>
      </c>
      <c r="AA102" s="21" t="str">
        <f t="shared" si="21"/>
        <v>N.M.</v>
      </c>
      <c r="AC102" s="9">
        <v>-181651.24</v>
      </c>
      <c r="AE102" s="9">
        <v>0</v>
      </c>
      <c r="AG102" s="9">
        <f t="shared" si="22"/>
        <v>-181651.24</v>
      </c>
      <c r="AI102" s="21" t="str">
        <f t="shared" si="23"/>
        <v>N.M.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1263.04</v>
      </c>
      <c r="G103" s="5">
        <v>1337.99</v>
      </c>
      <c r="I103" s="9">
        <f t="shared" si="16"/>
        <v>-74.95000000000005</v>
      </c>
      <c r="K103" s="21">
        <f t="shared" si="17"/>
        <v>-0.0560168611125644</v>
      </c>
      <c r="M103" s="9">
        <v>3748.51</v>
      </c>
      <c r="O103" s="9">
        <v>4050.4700000000003</v>
      </c>
      <c r="Q103" s="9">
        <f t="shared" si="18"/>
        <v>-301.96000000000004</v>
      </c>
      <c r="S103" s="21">
        <f t="shared" si="19"/>
        <v>-0.07454937328260672</v>
      </c>
      <c r="U103" s="9">
        <v>9931.453000000001</v>
      </c>
      <c r="W103" s="9">
        <v>10867.67</v>
      </c>
      <c r="Y103" s="9">
        <f t="shared" si="20"/>
        <v>-936.2169999999987</v>
      </c>
      <c r="AA103" s="21">
        <f t="shared" si="21"/>
        <v>-0.08614698458823268</v>
      </c>
      <c r="AC103" s="9">
        <v>13764.393000000002</v>
      </c>
      <c r="AE103" s="9">
        <v>16123.150000000001</v>
      </c>
      <c r="AG103" s="9">
        <f t="shared" si="22"/>
        <v>-2358.7569999999996</v>
      </c>
      <c r="AI103" s="21">
        <f t="shared" si="23"/>
        <v>-0.14629628825632704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6411.78</v>
      </c>
      <c r="G104" s="5">
        <v>6684.6900000000005</v>
      </c>
      <c r="I104" s="9">
        <f t="shared" si="16"/>
        <v>-272.91000000000076</v>
      </c>
      <c r="K104" s="21">
        <f t="shared" si="17"/>
        <v>-0.040826126566826694</v>
      </c>
      <c r="M104" s="9">
        <v>19235.58</v>
      </c>
      <c r="O104" s="9">
        <v>19834.94</v>
      </c>
      <c r="Q104" s="9">
        <f t="shared" si="18"/>
        <v>-599.359999999997</v>
      </c>
      <c r="S104" s="21">
        <f t="shared" si="19"/>
        <v>-0.03021738407073563</v>
      </c>
      <c r="U104" s="9">
        <v>51315.021</v>
      </c>
      <c r="W104" s="9">
        <v>52402.1</v>
      </c>
      <c r="Y104" s="9">
        <f t="shared" si="20"/>
        <v>-1087.078999999998</v>
      </c>
      <c r="AA104" s="21">
        <f t="shared" si="21"/>
        <v>-0.020744951061121557</v>
      </c>
      <c r="AC104" s="9">
        <v>77429.191</v>
      </c>
      <c r="AE104" s="9">
        <v>79305.28</v>
      </c>
      <c r="AG104" s="9">
        <f t="shared" si="22"/>
        <v>-1876.0889999999927</v>
      </c>
      <c r="AI104" s="21">
        <f t="shared" si="23"/>
        <v>-0.02365654594498617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62241.3</v>
      </c>
      <c r="G105" s="5">
        <v>124279.24</v>
      </c>
      <c r="I105" s="9">
        <f t="shared" si="16"/>
        <v>-62037.94</v>
      </c>
      <c r="K105" s="21">
        <f t="shared" si="17"/>
        <v>-0.49918184243804514</v>
      </c>
      <c r="M105" s="9">
        <v>192302.45</v>
      </c>
      <c r="O105" s="9">
        <v>319126.69</v>
      </c>
      <c r="Q105" s="9">
        <f t="shared" si="18"/>
        <v>-126824.23999999999</v>
      </c>
      <c r="S105" s="21">
        <f t="shared" si="19"/>
        <v>-0.39741032002055354</v>
      </c>
      <c r="U105" s="9">
        <v>636662.89</v>
      </c>
      <c r="W105" s="9">
        <v>806343.99</v>
      </c>
      <c r="Y105" s="9">
        <f t="shared" si="20"/>
        <v>-169681.09999999998</v>
      </c>
      <c r="AA105" s="21">
        <f t="shared" si="21"/>
        <v>-0.210432646741746</v>
      </c>
      <c r="AC105" s="9">
        <v>1056707.46</v>
      </c>
      <c r="AE105" s="9">
        <v>1185500.59</v>
      </c>
      <c r="AG105" s="9">
        <f t="shared" si="22"/>
        <v>-128793.13000000012</v>
      </c>
      <c r="AI105" s="21">
        <f t="shared" si="23"/>
        <v>-0.10864029177750145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14107.84</v>
      </c>
      <c r="G106" s="5">
        <v>17220.64</v>
      </c>
      <c r="I106" s="9">
        <f t="shared" si="16"/>
        <v>-3112.7999999999993</v>
      </c>
      <c r="K106" s="21">
        <f t="shared" si="17"/>
        <v>-0.18075983238718185</v>
      </c>
      <c r="M106" s="9">
        <v>41446.26</v>
      </c>
      <c r="O106" s="9">
        <v>58742.03</v>
      </c>
      <c r="Q106" s="9">
        <f t="shared" si="18"/>
        <v>-17295.769999999997</v>
      </c>
      <c r="S106" s="21">
        <f t="shared" si="19"/>
        <v>-0.2944360281726729</v>
      </c>
      <c r="U106" s="9">
        <v>105923.316</v>
      </c>
      <c r="W106" s="9">
        <v>144880.81</v>
      </c>
      <c r="Y106" s="9">
        <f t="shared" si="20"/>
        <v>-38957.49399999999</v>
      </c>
      <c r="AA106" s="21">
        <f t="shared" si="21"/>
        <v>-0.26889340279088714</v>
      </c>
      <c r="AC106" s="9">
        <v>170190.336</v>
      </c>
      <c r="AE106" s="9">
        <v>212522.02000000002</v>
      </c>
      <c r="AG106" s="9">
        <f t="shared" si="22"/>
        <v>-42331.68400000001</v>
      </c>
      <c r="AI106" s="21">
        <f t="shared" si="23"/>
        <v>-0.1991872842164779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310050.51</v>
      </c>
      <c r="G107" s="5">
        <v>303527.76</v>
      </c>
      <c r="I107" s="9">
        <f t="shared" si="16"/>
        <v>6522.75</v>
      </c>
      <c r="K107" s="21">
        <f t="shared" si="17"/>
        <v>0.0214897971770358</v>
      </c>
      <c r="M107" s="9">
        <v>943690.24</v>
      </c>
      <c r="O107" s="9">
        <v>904240.54</v>
      </c>
      <c r="Q107" s="9">
        <f t="shared" si="18"/>
        <v>39449.69999999995</v>
      </c>
      <c r="S107" s="21">
        <f t="shared" si="19"/>
        <v>0.04362744010570457</v>
      </c>
      <c r="U107" s="9">
        <v>2483068.037</v>
      </c>
      <c r="W107" s="9">
        <v>2375501.46</v>
      </c>
      <c r="Y107" s="9">
        <f t="shared" si="20"/>
        <v>107566.57700000005</v>
      </c>
      <c r="AA107" s="21">
        <f t="shared" si="21"/>
        <v>0.04528162950487096</v>
      </c>
      <c r="AC107" s="9">
        <v>3685852.057</v>
      </c>
      <c r="AE107" s="9">
        <v>3567216.26</v>
      </c>
      <c r="AG107" s="9">
        <f t="shared" si="22"/>
        <v>118635.79700000025</v>
      </c>
      <c r="AI107" s="21">
        <f t="shared" si="23"/>
        <v>0.03325724832842073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4596</v>
      </c>
      <c r="G108" s="5">
        <v>0</v>
      </c>
      <c r="I108" s="9">
        <f t="shared" si="16"/>
        <v>4596</v>
      </c>
      <c r="K108" s="21" t="str">
        <f t="shared" si="17"/>
        <v>N.M.</v>
      </c>
      <c r="M108" s="9">
        <v>13680</v>
      </c>
      <c r="O108" s="9">
        <v>0</v>
      </c>
      <c r="Q108" s="9">
        <f t="shared" si="18"/>
        <v>13680</v>
      </c>
      <c r="S108" s="21" t="str">
        <f t="shared" si="19"/>
        <v>N.M.</v>
      </c>
      <c r="U108" s="9">
        <v>48024</v>
      </c>
      <c r="W108" s="9">
        <v>0</v>
      </c>
      <c r="Y108" s="9">
        <f t="shared" si="20"/>
        <v>48024</v>
      </c>
      <c r="AA108" s="21" t="str">
        <f t="shared" si="21"/>
        <v>N.M.</v>
      </c>
      <c r="AC108" s="9">
        <v>117996</v>
      </c>
      <c r="AE108" s="9">
        <v>0</v>
      </c>
      <c r="AG108" s="9">
        <f t="shared" si="22"/>
        <v>117996</v>
      </c>
      <c r="AI108" s="21" t="str">
        <f t="shared" si="23"/>
        <v>N.M.</v>
      </c>
    </row>
    <row r="109" spans="1:68" s="17" customFormat="1" ht="12.75">
      <c r="A109" s="17" t="s">
        <v>88</v>
      </c>
      <c r="B109" s="98"/>
      <c r="C109" s="17" t="s">
        <v>89</v>
      </c>
      <c r="D109" s="18"/>
      <c r="E109" s="18">
        <v>52411760.35999999</v>
      </c>
      <c r="F109" s="99"/>
      <c r="G109" s="23">
        <v>62266216.680000015</v>
      </c>
      <c r="H109" s="100"/>
      <c r="I109" s="18">
        <f aca="true" t="shared" si="24" ref="I109:I118">+E109-G109</f>
        <v>-9854456.320000023</v>
      </c>
      <c r="J109" s="37" t="str">
        <f>IF((+E109-G109)=(I109),"  ",$AO$517)</f>
        <v>  </v>
      </c>
      <c r="K109" s="40">
        <f aca="true" t="shared" si="25" ref="K109:K118">IF(G109&lt;0,IF(I109=0,0,IF(OR(G109=0,E109=0),"N.M.",IF(ABS(I109/G109)&gt;=10,"N.M.",I109/(-G109)))),IF(I109=0,0,IF(OR(G109=0,E109=0),"N.M.",IF(ABS(I109/G109)&gt;=10,"N.M.",I109/G109))))</f>
        <v>-0.1582632901986686</v>
      </c>
      <c r="L109" s="39"/>
      <c r="M109" s="8">
        <v>157876087.58999988</v>
      </c>
      <c r="N109" s="18"/>
      <c r="O109" s="8">
        <v>180440682.06400007</v>
      </c>
      <c r="P109" s="18"/>
      <c r="Q109" s="18">
        <f aca="true" t="shared" si="26" ref="Q109:Q118">+M109-O109</f>
        <v>-22564594.474000186</v>
      </c>
      <c r="R109" s="37" t="str">
        <f>IF((+M109-O109)=(Q109),"  ",$AO$517)</f>
        <v>  </v>
      </c>
      <c r="S109" s="40">
        <f aca="true" t="shared" si="27" ref="S109:S118">IF(O109&lt;0,IF(Q109=0,0,IF(OR(O109=0,M109=0),"N.M.",IF(ABS(Q109/O109)&gt;=10,"N.M.",Q109/(-O109)))),IF(Q109=0,0,IF(OR(O109=0,M109=0),"N.M.",IF(ABS(Q109/O109)&gt;=10,"N.M.",Q109/O109))))</f>
        <v>-0.12505269995597115</v>
      </c>
      <c r="T109" s="39"/>
      <c r="U109" s="18">
        <v>412606172.52500015</v>
      </c>
      <c r="V109" s="18"/>
      <c r="W109" s="18">
        <v>422159056.8339998</v>
      </c>
      <c r="X109" s="18"/>
      <c r="Y109" s="18">
        <f aca="true" t="shared" si="28" ref="Y109:Y118">+U109-W109</f>
        <v>-9552884.308999658</v>
      </c>
      <c r="Z109" s="37" t="str">
        <f>IF((+U109-W109)=(Y109),"  ",$AO$517)</f>
        <v>  </v>
      </c>
      <c r="AA109" s="40">
        <f aca="true" t="shared" si="29" ref="AA109:AA118">IF(W109&lt;0,IF(Y109=0,0,IF(OR(W109=0,U109=0),"N.M.",IF(ABS(Y109/W109)&gt;=10,"N.M.",Y109/(-W109)))),IF(Y109=0,0,IF(OR(W109=0,U109=0),"N.M.",IF(ABS(Y109/W109)&gt;=10,"N.M.",Y109/W109))))</f>
        <v>-0.022628637605555425</v>
      </c>
      <c r="AB109" s="39"/>
      <c r="AC109" s="18">
        <v>629634359.0379995</v>
      </c>
      <c r="AD109" s="18"/>
      <c r="AE109" s="18">
        <v>607293091.4919997</v>
      </c>
      <c r="AF109" s="18"/>
      <c r="AG109" s="18">
        <f aca="true" t="shared" si="30" ref="AG109:AG118">+AC109-AE109</f>
        <v>22341267.545999765</v>
      </c>
      <c r="AH109" s="37" t="str">
        <f>IF((+AC109-AE109)=(AG109),"  ",$AO$517)</f>
        <v>  </v>
      </c>
      <c r="AI109" s="40">
        <f aca="true" t="shared" si="31" ref="AI109:AI118">IF(AE109&lt;0,IF(AG109=0,0,IF(OR(AE109=0,AC109=0),"N.M.",IF(ABS(AG109/AE109)&gt;=10,"N.M.",AG109/(-AE109)))),IF(AG109=0,0,IF(OR(AE109=0,AC109=0),"N.M.",IF(ABS(AG109/AE109)&gt;=10,"N.M.",AG109/AE109))))</f>
        <v>0.036788278771806314</v>
      </c>
      <c r="AJ109" s="39"/>
      <c r="AK109" s="99"/>
      <c r="AL109" s="101"/>
      <c r="AM109" s="100"/>
      <c r="AN109" s="101"/>
      <c r="AO109" s="100"/>
      <c r="AP109" s="100"/>
      <c r="AQ109" s="102"/>
      <c r="AR109" s="100"/>
      <c r="AS109" s="99"/>
      <c r="AT109" s="99"/>
      <c r="AU109" s="99"/>
      <c r="AV109" s="99"/>
      <c r="AW109" s="100"/>
      <c r="AX109" s="100"/>
      <c r="AY109" s="102"/>
      <c r="AZ109" s="100"/>
      <c r="BA109" s="99"/>
      <c r="BB109" s="99"/>
      <c r="BC109" s="100"/>
      <c r="BD109" s="100"/>
      <c r="BE109" s="102"/>
      <c r="BF109" s="103"/>
      <c r="BG109" s="18"/>
      <c r="BH109" s="104"/>
      <c r="BI109" s="18"/>
      <c r="BJ109" s="104"/>
      <c r="BK109" s="18"/>
      <c r="BL109" s="104"/>
      <c r="BM109" s="18"/>
      <c r="BN109" s="104"/>
      <c r="BO109" s="104"/>
      <c r="BP109" s="104"/>
    </row>
    <row r="110" spans="1:35" ht="12.75" outlineLevel="1">
      <c r="A110" s="1" t="s">
        <v>392</v>
      </c>
      <c r="B110" s="16" t="s">
        <v>393</v>
      </c>
      <c r="C110" s="1" t="s">
        <v>394</v>
      </c>
      <c r="E110" s="5">
        <v>-9208.380000000001</v>
      </c>
      <c r="G110" s="5">
        <v>113891.08</v>
      </c>
      <c r="I110" s="9">
        <f t="shared" si="24"/>
        <v>-123099.46</v>
      </c>
      <c r="K110" s="21">
        <f t="shared" si="25"/>
        <v>-1.0808525127692177</v>
      </c>
      <c r="M110" s="9">
        <v>-37805.35</v>
      </c>
      <c r="O110" s="9">
        <v>693705.29</v>
      </c>
      <c r="Q110" s="9">
        <f t="shared" si="26"/>
        <v>-731510.64</v>
      </c>
      <c r="S110" s="21">
        <f t="shared" si="27"/>
        <v>-1.054497710403794</v>
      </c>
      <c r="U110" s="9">
        <v>-76720.3</v>
      </c>
      <c r="W110" s="9">
        <v>1586458.4300000002</v>
      </c>
      <c r="Y110" s="9">
        <f t="shared" si="28"/>
        <v>-1663178.7300000002</v>
      </c>
      <c r="AA110" s="21">
        <f t="shared" si="29"/>
        <v>-1.0483594770270785</v>
      </c>
      <c r="AC110" s="9">
        <v>-102710.475</v>
      </c>
      <c r="AE110" s="9">
        <v>1975621.0700000003</v>
      </c>
      <c r="AG110" s="9">
        <f t="shared" si="30"/>
        <v>-2078331.5450000004</v>
      </c>
      <c r="AI110" s="21">
        <f t="shared" si="31"/>
        <v>-1.0519889550479435</v>
      </c>
    </row>
    <row r="111" spans="1:35" ht="12.75" outlineLevel="1">
      <c r="A111" s="1" t="s">
        <v>395</v>
      </c>
      <c r="B111" s="16" t="s">
        <v>396</v>
      </c>
      <c r="C111" s="1" t="s">
        <v>397</v>
      </c>
      <c r="E111" s="5">
        <v>31981.09</v>
      </c>
      <c r="G111" s="5">
        <v>184333.35</v>
      </c>
      <c r="I111" s="9">
        <f t="shared" si="24"/>
        <v>-152352.26</v>
      </c>
      <c r="K111" s="21">
        <f t="shared" si="25"/>
        <v>-0.8265040482365237</v>
      </c>
      <c r="M111" s="9">
        <v>176975.30000000002</v>
      </c>
      <c r="O111" s="9">
        <v>640760.03</v>
      </c>
      <c r="Q111" s="9">
        <f t="shared" si="26"/>
        <v>-463784.73</v>
      </c>
      <c r="S111" s="21">
        <f t="shared" si="27"/>
        <v>-0.7238040893405913</v>
      </c>
      <c r="U111" s="9">
        <v>274315.72000000003</v>
      </c>
      <c r="W111" s="9">
        <v>1814565.79</v>
      </c>
      <c r="Y111" s="9">
        <f t="shared" si="28"/>
        <v>-1540250.07</v>
      </c>
      <c r="AA111" s="21">
        <f t="shared" si="29"/>
        <v>-0.8488256962014037</v>
      </c>
      <c r="AC111" s="9">
        <v>420956.53</v>
      </c>
      <c r="AE111" s="9">
        <v>2565592.27</v>
      </c>
      <c r="AG111" s="9">
        <f t="shared" si="30"/>
        <v>-2144635.74</v>
      </c>
      <c r="AI111" s="21">
        <f t="shared" si="31"/>
        <v>-0.8359222800433525</v>
      </c>
    </row>
    <row r="112" spans="1:35" ht="12.75" outlineLevel="1">
      <c r="A112" s="1" t="s">
        <v>398</v>
      </c>
      <c r="B112" s="16" t="s">
        <v>399</v>
      </c>
      <c r="C112" s="1" t="s">
        <v>400</v>
      </c>
      <c r="E112" s="5">
        <v>5829658</v>
      </c>
      <c r="G112" s="5">
        <v>5714118</v>
      </c>
      <c r="I112" s="9">
        <f t="shared" si="24"/>
        <v>115540</v>
      </c>
      <c r="K112" s="21">
        <f t="shared" si="25"/>
        <v>0.020220093459743044</v>
      </c>
      <c r="M112" s="9">
        <v>13423148</v>
      </c>
      <c r="O112" s="9">
        <v>16843053</v>
      </c>
      <c r="Q112" s="9">
        <f t="shared" si="26"/>
        <v>-3419905</v>
      </c>
      <c r="S112" s="21">
        <f t="shared" si="27"/>
        <v>-0.20304543362773958</v>
      </c>
      <c r="U112" s="9">
        <v>45340928</v>
      </c>
      <c r="W112" s="9">
        <v>42248129.01</v>
      </c>
      <c r="Y112" s="9">
        <f t="shared" si="28"/>
        <v>3092798.990000002</v>
      </c>
      <c r="AA112" s="21">
        <f t="shared" si="29"/>
        <v>0.0732055847791022</v>
      </c>
      <c r="AC112" s="9">
        <v>65734757</v>
      </c>
      <c r="AE112" s="9">
        <v>64273457.01</v>
      </c>
      <c r="AG112" s="9">
        <f t="shared" si="30"/>
        <v>1461299.990000002</v>
      </c>
      <c r="AI112" s="21">
        <f t="shared" si="31"/>
        <v>0.022735668158827143</v>
      </c>
    </row>
    <row r="113" spans="1:35" ht="12.75" outlineLevel="1">
      <c r="A113" s="1" t="s">
        <v>401</v>
      </c>
      <c r="B113" s="16" t="s">
        <v>402</v>
      </c>
      <c r="C113" s="1" t="s">
        <v>403</v>
      </c>
      <c r="E113" s="5">
        <v>20568.21</v>
      </c>
      <c r="G113" s="5">
        <v>21241.600000000002</v>
      </c>
      <c r="I113" s="9">
        <f t="shared" si="24"/>
        <v>-673.390000000003</v>
      </c>
      <c r="K113" s="21">
        <f t="shared" si="25"/>
        <v>-0.031701472582103186</v>
      </c>
      <c r="M113" s="9">
        <v>61704.630000000005</v>
      </c>
      <c r="O113" s="9">
        <v>63724.8</v>
      </c>
      <c r="Q113" s="9">
        <f t="shared" si="26"/>
        <v>-2020.1699999999983</v>
      </c>
      <c r="S113" s="21">
        <f t="shared" si="27"/>
        <v>-0.03170147258210301</v>
      </c>
      <c r="U113" s="9">
        <v>164545.68</v>
      </c>
      <c r="W113" s="9">
        <v>169932.80000000002</v>
      </c>
      <c r="Y113" s="9">
        <f t="shared" si="28"/>
        <v>-5387.120000000024</v>
      </c>
      <c r="AA113" s="21">
        <f t="shared" si="29"/>
        <v>-0.031701472582103186</v>
      </c>
      <c r="AC113" s="9">
        <v>249512.08000000002</v>
      </c>
      <c r="AE113" s="9">
        <v>270522.28</v>
      </c>
      <c r="AG113" s="9">
        <f t="shared" si="30"/>
        <v>-21010.20000000001</v>
      </c>
      <c r="AI113" s="21">
        <f t="shared" si="31"/>
        <v>-0.07766532205776179</v>
      </c>
    </row>
    <row r="114" spans="1:68" s="17" customFormat="1" ht="12.75">
      <c r="A114" s="17" t="s">
        <v>90</v>
      </c>
      <c r="B114" s="98"/>
      <c r="C114" s="17" t="s">
        <v>1093</v>
      </c>
      <c r="D114" s="18"/>
      <c r="E114" s="18">
        <v>5872998.92</v>
      </c>
      <c r="F114" s="18"/>
      <c r="G114" s="18">
        <v>6033584.029999999</v>
      </c>
      <c r="H114" s="18"/>
      <c r="I114" s="18">
        <f t="shared" si="24"/>
        <v>-160585.1099999994</v>
      </c>
      <c r="J114" s="37" t="str">
        <f>IF((+E114-G114)=(I114),"  ",$AO$517)</f>
        <v>  </v>
      </c>
      <c r="K114" s="40">
        <f t="shared" si="25"/>
        <v>-0.026615210661116693</v>
      </c>
      <c r="L114" s="39"/>
      <c r="M114" s="8">
        <v>13624022.58</v>
      </c>
      <c r="N114" s="18"/>
      <c r="O114" s="8">
        <v>18241243.12</v>
      </c>
      <c r="P114" s="18"/>
      <c r="Q114" s="18">
        <f t="shared" si="26"/>
        <v>-4617220.540000001</v>
      </c>
      <c r="R114" s="37" t="str">
        <f>IF((+M114-O114)=(Q114),"  ",$AO$517)</f>
        <v>  </v>
      </c>
      <c r="S114" s="40">
        <f t="shared" si="27"/>
        <v>-0.25311984000353593</v>
      </c>
      <c r="T114" s="39"/>
      <c r="U114" s="18">
        <v>45703069.1</v>
      </c>
      <c r="V114" s="18"/>
      <c r="W114" s="18">
        <v>45819086.029999994</v>
      </c>
      <c r="X114" s="18"/>
      <c r="Y114" s="18">
        <f t="shared" si="28"/>
        <v>-116016.92999999225</v>
      </c>
      <c r="Z114" s="37" t="str">
        <f>IF((+U114-W114)=(Y114),"  ",$AO$517)</f>
        <v>  </v>
      </c>
      <c r="AA114" s="40">
        <f t="shared" si="29"/>
        <v>-0.0025320655659528063</v>
      </c>
      <c r="AB114" s="39"/>
      <c r="AC114" s="18">
        <v>66302515.135</v>
      </c>
      <c r="AD114" s="18"/>
      <c r="AE114" s="18">
        <v>69085192.63</v>
      </c>
      <c r="AF114" s="18"/>
      <c r="AG114" s="18">
        <f t="shared" si="30"/>
        <v>-2782677.4949999973</v>
      </c>
      <c r="AH114" s="37" t="str">
        <f>IF((+AC114-AE114)=(AG114),"  ",$AO$517)</f>
        <v>  </v>
      </c>
      <c r="AI114" s="40">
        <f t="shared" si="31"/>
        <v>-0.04027892793037722</v>
      </c>
      <c r="AJ114" s="39"/>
      <c r="AK114" s="18"/>
      <c r="AL114" s="18"/>
      <c r="AM114" s="18"/>
      <c r="AN114" s="18"/>
      <c r="AO114" s="18"/>
      <c r="AP114" s="85"/>
      <c r="AQ114" s="117"/>
      <c r="AR114" s="39"/>
      <c r="AS114" s="18"/>
      <c r="AT114" s="18"/>
      <c r="AU114" s="18"/>
      <c r="AV114" s="18"/>
      <c r="AW114" s="18"/>
      <c r="AX114" s="85"/>
      <c r="AY114" s="117"/>
      <c r="AZ114" s="39"/>
      <c r="BA114" s="18"/>
      <c r="BB114" s="18"/>
      <c r="BC114" s="18"/>
      <c r="BD114" s="85"/>
      <c r="BE114" s="117"/>
      <c r="BF114" s="39"/>
      <c r="BG114" s="18"/>
      <c r="BH114" s="104"/>
      <c r="BI114" s="18"/>
      <c r="BJ114" s="104"/>
      <c r="BK114" s="18"/>
      <c r="BL114" s="104"/>
      <c r="BM114" s="18"/>
      <c r="BN114" s="104"/>
      <c r="BO114" s="104"/>
      <c r="BP114" s="104"/>
    </row>
    <row r="115" spans="1:68" s="17" customFormat="1" ht="12.75">
      <c r="A115" s="17" t="s">
        <v>91</v>
      </c>
      <c r="B115" s="98"/>
      <c r="C115" s="17" t="s">
        <v>1094</v>
      </c>
      <c r="D115" s="18"/>
      <c r="E115" s="18">
        <v>58284759.279999994</v>
      </c>
      <c r="F115" s="18"/>
      <c r="G115" s="18">
        <v>68299800.71000001</v>
      </c>
      <c r="H115" s="18"/>
      <c r="I115" s="18">
        <f t="shared" si="24"/>
        <v>-10015041.430000015</v>
      </c>
      <c r="J115" s="37" t="str">
        <f>IF((+E115-G115)=(I115),"  ",$AO$517)</f>
        <v>  </v>
      </c>
      <c r="K115" s="40">
        <f t="shared" si="25"/>
        <v>-0.1466335381053854</v>
      </c>
      <c r="L115" s="39"/>
      <c r="M115" s="8">
        <v>171500110.17</v>
      </c>
      <c r="N115" s="18"/>
      <c r="O115" s="8">
        <v>198681925.18400002</v>
      </c>
      <c r="P115" s="18"/>
      <c r="Q115" s="18">
        <f t="shared" si="26"/>
        <v>-27181815.01400003</v>
      </c>
      <c r="R115" s="37" t="str">
        <f>IF((+M115-O115)=(Q115),"  ",$AO$517)</f>
        <v>  </v>
      </c>
      <c r="S115" s="40">
        <f t="shared" si="27"/>
        <v>-0.13681070881926907</v>
      </c>
      <c r="T115" s="39"/>
      <c r="U115" s="18">
        <v>458309241.6249999</v>
      </c>
      <c r="V115" s="18"/>
      <c r="W115" s="18">
        <v>467978142.86399996</v>
      </c>
      <c r="X115" s="18"/>
      <c r="Y115" s="18">
        <f t="shared" si="28"/>
        <v>-9668901.239000082</v>
      </c>
      <c r="Z115" s="37" t="str">
        <f>IF((+U115-W115)=(Y115),"  ",$AO$517)</f>
        <v>  </v>
      </c>
      <c r="AA115" s="40">
        <f t="shared" si="29"/>
        <v>-0.020661010319471224</v>
      </c>
      <c r="AB115" s="39"/>
      <c r="AC115" s="18">
        <v>695936874.173</v>
      </c>
      <c r="AD115" s="18"/>
      <c r="AE115" s="18">
        <v>676378284.1219999</v>
      </c>
      <c r="AF115" s="18"/>
      <c r="AG115" s="18">
        <f t="shared" si="30"/>
        <v>19558590.05100012</v>
      </c>
      <c r="AH115" s="37" t="str">
        <f>IF((+AC115-AE115)=(AG115),"  ",$AO$517)</f>
        <v>  </v>
      </c>
      <c r="AI115" s="40">
        <f t="shared" si="31"/>
        <v>0.028916643999576268</v>
      </c>
      <c r="AJ115" s="39"/>
      <c r="AK115" s="18"/>
      <c r="AL115" s="18"/>
      <c r="AM115" s="18"/>
      <c r="AN115" s="18"/>
      <c r="AO115" s="18"/>
      <c r="AP115" s="85"/>
      <c r="AQ115" s="117"/>
      <c r="AR115" s="39"/>
      <c r="AS115" s="18"/>
      <c r="AT115" s="18"/>
      <c r="AU115" s="18"/>
      <c r="AV115" s="18"/>
      <c r="AW115" s="18"/>
      <c r="AX115" s="85"/>
      <c r="AY115" s="117"/>
      <c r="AZ115" s="39"/>
      <c r="BA115" s="18"/>
      <c r="BB115" s="18"/>
      <c r="BC115" s="18"/>
      <c r="BD115" s="85"/>
      <c r="BE115" s="117"/>
      <c r="BF115" s="39"/>
      <c r="BG115" s="18"/>
      <c r="BH115" s="104"/>
      <c r="BI115" s="18"/>
      <c r="BJ115" s="104"/>
      <c r="BK115" s="18"/>
      <c r="BL115" s="104"/>
      <c r="BM115" s="18"/>
      <c r="BN115" s="104"/>
      <c r="BO115" s="104"/>
      <c r="BP115" s="104"/>
    </row>
    <row r="116" spans="1:35" ht="12.75" outlineLevel="1">
      <c r="A116" s="1" t="s">
        <v>404</v>
      </c>
      <c r="B116" s="16" t="s">
        <v>405</v>
      </c>
      <c r="C116" s="1" t="s">
        <v>406</v>
      </c>
      <c r="E116" s="5">
        <v>0</v>
      </c>
      <c r="G116" s="5">
        <v>0</v>
      </c>
      <c r="I116" s="9">
        <f t="shared" si="24"/>
        <v>0</v>
      </c>
      <c r="K116" s="21">
        <f t="shared" si="25"/>
        <v>0</v>
      </c>
      <c r="M116" s="9">
        <v>0</v>
      </c>
      <c r="O116" s="9">
        <v>0</v>
      </c>
      <c r="Q116" s="9">
        <f t="shared" si="26"/>
        <v>0</v>
      </c>
      <c r="S116" s="21">
        <f t="shared" si="27"/>
        <v>0</v>
      </c>
      <c r="U116" s="9">
        <v>0</v>
      </c>
      <c r="W116" s="9">
        <v>0</v>
      </c>
      <c r="Y116" s="9">
        <f t="shared" si="28"/>
        <v>0</v>
      </c>
      <c r="AA116" s="21">
        <f t="shared" si="29"/>
        <v>0</v>
      </c>
      <c r="AC116" s="9">
        <v>-12698791.46</v>
      </c>
      <c r="AE116" s="9">
        <v>0</v>
      </c>
      <c r="AG116" s="9">
        <f t="shared" si="30"/>
        <v>-12698791.46</v>
      </c>
      <c r="AI116" s="21" t="str">
        <f t="shared" si="31"/>
        <v>N.M.</v>
      </c>
    </row>
    <row r="117" spans="1:68" s="90" customFormat="1" ht="12.75">
      <c r="A117" s="90" t="s">
        <v>27</v>
      </c>
      <c r="B117" s="91"/>
      <c r="C117" s="77" t="s">
        <v>1095</v>
      </c>
      <c r="D117" s="105"/>
      <c r="E117" s="105">
        <v>0</v>
      </c>
      <c r="F117" s="105"/>
      <c r="G117" s="105">
        <v>0</v>
      </c>
      <c r="H117" s="105"/>
      <c r="I117" s="9">
        <f t="shared" si="24"/>
        <v>0</v>
      </c>
      <c r="J117" s="37" t="str">
        <f>IF((+E117-G117)=(I117),"  ",$AO$517)</f>
        <v>  </v>
      </c>
      <c r="K117" s="38">
        <f t="shared" si="25"/>
        <v>0</v>
      </c>
      <c r="L117" s="39"/>
      <c r="M117" s="5">
        <v>0</v>
      </c>
      <c r="N117" s="9"/>
      <c r="O117" s="5">
        <v>0</v>
      </c>
      <c r="P117" s="9"/>
      <c r="Q117" s="9">
        <f t="shared" si="26"/>
        <v>0</v>
      </c>
      <c r="R117" s="37" t="str">
        <f>IF((+M117-O117)=(Q117),"  ",$AO$517)</f>
        <v>  </v>
      </c>
      <c r="S117" s="38">
        <f t="shared" si="27"/>
        <v>0</v>
      </c>
      <c r="T117" s="39"/>
      <c r="U117" s="9">
        <v>0</v>
      </c>
      <c r="V117" s="9"/>
      <c r="W117" s="9">
        <v>0</v>
      </c>
      <c r="X117" s="9"/>
      <c r="Y117" s="9">
        <f t="shared" si="28"/>
        <v>0</v>
      </c>
      <c r="Z117" s="37" t="str">
        <f>IF((+U117-W117)=(Y117),"  ",$AO$517)</f>
        <v>  </v>
      </c>
      <c r="AA117" s="38">
        <f t="shared" si="29"/>
        <v>0</v>
      </c>
      <c r="AB117" s="39"/>
      <c r="AC117" s="9">
        <v>-12698791.46</v>
      </c>
      <c r="AD117" s="9"/>
      <c r="AE117" s="9">
        <v>0</v>
      </c>
      <c r="AF117" s="9"/>
      <c r="AG117" s="9">
        <f t="shared" si="30"/>
        <v>-12698791.46</v>
      </c>
      <c r="AH117" s="37" t="str">
        <f>IF((+AC117-AE117)=(AG117),"  ",$AO$517)</f>
        <v>  </v>
      </c>
      <c r="AI117" s="38" t="str">
        <f t="shared" si="31"/>
        <v>N.M.</v>
      </c>
      <c r="AJ117" s="39"/>
      <c r="AK117" s="105"/>
      <c r="AL117" s="105"/>
      <c r="AM117" s="105"/>
      <c r="AN117" s="105"/>
      <c r="AO117" s="105"/>
      <c r="AP117" s="106"/>
      <c r="AQ117" s="107"/>
      <c r="AR117" s="108"/>
      <c r="AS117" s="105"/>
      <c r="AT117" s="105"/>
      <c r="AU117" s="105"/>
      <c r="AV117" s="105"/>
      <c r="AW117" s="105"/>
      <c r="AX117" s="106"/>
      <c r="AY117" s="107"/>
      <c r="AZ117" s="108"/>
      <c r="BA117" s="105"/>
      <c r="BB117" s="105"/>
      <c r="BC117" s="105"/>
      <c r="BD117" s="106"/>
      <c r="BE117" s="107"/>
      <c r="BF117" s="108"/>
      <c r="BG117" s="105"/>
      <c r="BH117" s="109"/>
      <c r="BI117" s="105"/>
      <c r="BJ117" s="109"/>
      <c r="BK117" s="105"/>
      <c r="BL117" s="109"/>
      <c r="BM117" s="105"/>
      <c r="BN117" s="97"/>
      <c r="BO117" s="97"/>
      <c r="BP117" s="97"/>
    </row>
    <row r="118" spans="1:68" s="77" customFormat="1" ht="12.75">
      <c r="A118" s="77" t="s">
        <v>28</v>
      </c>
      <c r="B118" s="110"/>
      <c r="C118" s="77" t="s">
        <v>29</v>
      </c>
      <c r="D118" s="105"/>
      <c r="E118" s="105">
        <v>58284759.279999994</v>
      </c>
      <c r="F118" s="105"/>
      <c r="G118" s="105">
        <v>68299800.71000001</v>
      </c>
      <c r="H118" s="105"/>
      <c r="I118" s="9">
        <f t="shared" si="24"/>
        <v>-10015041.430000015</v>
      </c>
      <c r="J118" s="37" t="str">
        <f>IF((+E118-G118)=(I118),"  ",$AO$517)</f>
        <v>  </v>
      </c>
      <c r="K118" s="38">
        <f t="shared" si="25"/>
        <v>-0.1466335381053854</v>
      </c>
      <c r="L118" s="39"/>
      <c r="M118" s="5">
        <v>171500110.17</v>
      </c>
      <c r="N118" s="9"/>
      <c r="O118" s="5">
        <v>198681925.18400002</v>
      </c>
      <c r="P118" s="9"/>
      <c r="Q118" s="9">
        <f t="shared" si="26"/>
        <v>-27181815.01400003</v>
      </c>
      <c r="R118" s="37" t="str">
        <f>IF((+M118-O118)=(Q118),"  ",$AO$517)</f>
        <v>  </v>
      </c>
      <c r="S118" s="38">
        <f t="shared" si="27"/>
        <v>-0.13681070881926907</v>
      </c>
      <c r="T118" s="39"/>
      <c r="U118" s="9">
        <v>458309241.6249999</v>
      </c>
      <c r="V118" s="9"/>
      <c r="W118" s="9">
        <v>467978142.86399996</v>
      </c>
      <c r="X118" s="9"/>
      <c r="Y118" s="9">
        <f t="shared" si="28"/>
        <v>-9668901.239000082</v>
      </c>
      <c r="Z118" s="37" t="str">
        <f>IF((+U118-W118)=(Y118),"  ",$AO$517)</f>
        <v>  </v>
      </c>
      <c r="AA118" s="38">
        <f t="shared" si="29"/>
        <v>-0.020661010319471224</v>
      </c>
      <c r="AB118" s="39"/>
      <c r="AC118" s="9">
        <v>683238082.7129999</v>
      </c>
      <c r="AD118" s="9"/>
      <c r="AE118" s="9">
        <v>676378284.1219999</v>
      </c>
      <c r="AF118" s="9"/>
      <c r="AG118" s="9">
        <f t="shared" si="30"/>
        <v>6859798.59100008</v>
      </c>
      <c r="AH118" s="37" t="str">
        <f>IF((+AC118-AE118)=(AG118),"  ",$AO$517)</f>
        <v>  </v>
      </c>
      <c r="AI118" s="38">
        <f t="shared" si="31"/>
        <v>0.010141955695553885</v>
      </c>
      <c r="AJ118" s="39"/>
      <c r="AK118" s="105"/>
      <c r="AL118" s="105"/>
      <c r="AM118" s="105"/>
      <c r="AN118" s="105"/>
      <c r="AO118" s="105"/>
      <c r="AP118" s="106"/>
      <c r="AQ118" s="107"/>
      <c r="AR118" s="108"/>
      <c r="AS118" s="105"/>
      <c r="AT118" s="105"/>
      <c r="AU118" s="105"/>
      <c r="AV118" s="105"/>
      <c r="AW118" s="105"/>
      <c r="AX118" s="106"/>
      <c r="AY118" s="107"/>
      <c r="AZ118" s="108"/>
      <c r="BA118" s="105"/>
      <c r="BB118" s="105"/>
      <c r="BC118" s="105"/>
      <c r="BD118" s="106"/>
      <c r="BE118" s="107"/>
      <c r="BF118" s="108"/>
      <c r="BG118" s="105"/>
      <c r="BH118" s="109"/>
      <c r="BI118" s="105"/>
      <c r="BJ118" s="109"/>
      <c r="BK118" s="105"/>
      <c r="BL118" s="109"/>
      <c r="BM118" s="105"/>
      <c r="BN118" s="109"/>
      <c r="BO118" s="109"/>
      <c r="BP118" s="109"/>
    </row>
    <row r="119" spans="2:68" s="90" customFormat="1" ht="12.75">
      <c r="B119" s="91"/>
      <c r="D119" s="71"/>
      <c r="E119" s="41" t="str">
        <f>IF(ABS(E109+E114+E117-E118)&gt;$AO$513,$AO$516," ")</f>
        <v> </v>
      </c>
      <c r="F119" s="111"/>
      <c r="G119" s="41" t="str">
        <f>IF(ABS(G109+G114+G117-G118)&gt;$AO$513,$AO$516," ")</f>
        <v> </v>
      </c>
      <c r="H119" s="111"/>
      <c r="I119" s="41" t="str">
        <f>IF(ABS(I109+I114+I117-I118)&gt;$AO$513,$AO$516," ")</f>
        <v> </v>
      </c>
      <c r="J119" s="111"/>
      <c r="K119" s="111"/>
      <c r="L119" s="111"/>
      <c r="M119" s="41" t="str">
        <f>IF(ABS(M109+M114+M117-M118)&gt;$AO$513,$AO$516," ")</f>
        <v> </v>
      </c>
      <c r="N119" s="111"/>
      <c r="O119" s="41" t="str">
        <f>IF(ABS(O109+O114+O117-O118)&gt;$AO$513,$AO$516," ")</f>
        <v> </v>
      </c>
      <c r="P119" s="111"/>
      <c r="Q119" s="41" t="str">
        <f>IF(ABS(Q109+Q114+Q117-Q118)&gt;$AO$513,$AO$516," ")</f>
        <v> </v>
      </c>
      <c r="R119" s="111"/>
      <c r="S119" s="111"/>
      <c r="T119" s="111"/>
      <c r="U119" s="41" t="str">
        <f>IF(ABS(U109+U114+U117-U118)&gt;$AO$513,$AO$516," ")</f>
        <v> </v>
      </c>
      <c r="V119" s="111"/>
      <c r="W119" s="41" t="str">
        <f>IF(ABS(W109+W114+W117-W118)&gt;$AO$513,$AO$516," ")</f>
        <v> </v>
      </c>
      <c r="X119" s="111"/>
      <c r="Y119" s="41" t="str">
        <f>IF(ABS(Y109+Y114+Y117-Y118)&gt;$AO$513,$AO$516," ")</f>
        <v> </v>
      </c>
      <c r="Z119" s="111"/>
      <c r="AA119" s="111"/>
      <c r="AB119" s="111"/>
      <c r="AC119" s="41" t="str">
        <f>IF(ABS(AC109+AC114+AC117-AC118)&gt;$AO$513,$AO$516," ")</f>
        <v> </v>
      </c>
      <c r="AD119" s="111"/>
      <c r="AE119" s="41" t="str">
        <f>IF(ABS(AE109+AE114+AE117-AE118)&gt;$AO$513,$AO$516," ")</f>
        <v> </v>
      </c>
      <c r="AF119" s="111"/>
      <c r="AG119" s="41" t="str">
        <f>IF(ABS(AG109+AG114+AG117-AG118)&gt;$AO$513,$AO$516," ")</f>
        <v> </v>
      </c>
      <c r="AH119" s="111"/>
      <c r="AI119" s="111"/>
      <c r="AJ119" s="112"/>
      <c r="AK119" s="111"/>
      <c r="AL119" s="112"/>
      <c r="AM119" s="111"/>
      <c r="AN119" s="112"/>
      <c r="AO119" s="111"/>
      <c r="AP119" s="71"/>
      <c r="AQ119" s="113"/>
      <c r="AR119" s="71"/>
      <c r="AS119" s="111"/>
      <c r="AT119" s="112"/>
      <c r="AU119" s="111"/>
      <c r="AV119" s="112"/>
      <c r="AW119" s="111"/>
      <c r="AX119" s="71"/>
      <c r="AY119" s="113"/>
      <c r="AZ119" s="71"/>
      <c r="BA119" s="111"/>
      <c r="BB119" s="112"/>
      <c r="BC119" s="111"/>
      <c r="BD119" s="71"/>
      <c r="BE119" s="113"/>
      <c r="BG119" s="71"/>
      <c r="BH119" s="97"/>
      <c r="BI119" s="71"/>
      <c r="BJ119" s="97"/>
      <c r="BK119" s="71"/>
      <c r="BL119" s="97"/>
      <c r="BM119" s="71"/>
      <c r="BN119" s="97"/>
      <c r="BO119" s="97"/>
      <c r="BP119" s="97"/>
    </row>
    <row r="120" spans="2:68" s="90" customFormat="1" ht="12.75">
      <c r="B120" s="91"/>
      <c r="C120" s="77" t="s">
        <v>30</v>
      </c>
      <c r="D120" s="71"/>
      <c r="E120" s="71"/>
      <c r="F120" s="97"/>
      <c r="G120" s="71"/>
      <c r="H120" s="97"/>
      <c r="I120" s="71"/>
      <c r="J120" s="97"/>
      <c r="K120" s="71"/>
      <c r="L120" s="97"/>
      <c r="M120" s="71"/>
      <c r="N120" s="97"/>
      <c r="O120" s="71"/>
      <c r="P120" s="97"/>
      <c r="Q120" s="71"/>
      <c r="R120" s="97"/>
      <c r="S120" s="71"/>
      <c r="T120" s="97"/>
      <c r="U120" s="71"/>
      <c r="V120" s="97"/>
      <c r="W120" s="71"/>
      <c r="X120" s="97"/>
      <c r="Y120" s="71"/>
      <c r="Z120" s="97"/>
      <c r="AA120" s="71"/>
      <c r="AB120" s="97"/>
      <c r="AC120" s="71"/>
      <c r="AD120" s="97"/>
      <c r="AE120" s="71"/>
      <c r="AF120" s="97"/>
      <c r="AG120" s="71"/>
      <c r="AH120" s="97"/>
      <c r="AI120" s="71"/>
      <c r="AJ120" s="71"/>
      <c r="AK120" s="71"/>
      <c r="AL120" s="71"/>
      <c r="AM120" s="71"/>
      <c r="AN120" s="71"/>
      <c r="AO120" s="71"/>
      <c r="AP120" s="71"/>
      <c r="AQ120" s="113"/>
      <c r="AR120" s="71"/>
      <c r="AS120" s="71"/>
      <c r="AT120" s="97"/>
      <c r="AU120" s="71"/>
      <c r="AV120" s="71"/>
      <c r="AW120" s="71"/>
      <c r="AX120" s="71"/>
      <c r="AY120" s="113"/>
      <c r="AZ120" s="71"/>
      <c r="BA120" s="71"/>
      <c r="BB120" s="71"/>
      <c r="BC120" s="71"/>
      <c r="BD120" s="71"/>
      <c r="BE120" s="113"/>
      <c r="BG120" s="71"/>
      <c r="BH120" s="97"/>
      <c r="BI120" s="71"/>
      <c r="BJ120" s="97"/>
      <c r="BK120" s="71"/>
      <c r="BL120" s="97"/>
      <c r="BM120" s="71"/>
      <c r="BN120" s="97"/>
      <c r="BO120" s="97"/>
      <c r="BP120" s="97"/>
    </row>
    <row r="121" spans="2:68" s="90" customFormat="1" ht="12.75">
      <c r="B121" s="91"/>
      <c r="C121" s="77" t="s">
        <v>31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113"/>
      <c r="AR121" s="71"/>
      <c r="AS121" s="71"/>
      <c r="AT121" s="71"/>
      <c r="AU121" s="71"/>
      <c r="AV121" s="71"/>
      <c r="AW121" s="71"/>
      <c r="AX121" s="71"/>
      <c r="AY121" s="113"/>
      <c r="AZ121" s="71"/>
      <c r="BA121" s="71"/>
      <c r="BB121" s="71"/>
      <c r="BC121" s="71"/>
      <c r="BD121" s="71"/>
      <c r="BE121" s="113"/>
      <c r="BG121" s="71"/>
      <c r="BH121" s="97"/>
      <c r="BI121" s="71"/>
      <c r="BJ121" s="97"/>
      <c r="BK121" s="71"/>
      <c r="BL121" s="97"/>
      <c r="BM121" s="71"/>
      <c r="BN121" s="97"/>
      <c r="BO121" s="97"/>
      <c r="BP121" s="97"/>
    </row>
    <row r="122" spans="1:35" ht="12.75" outlineLevel="1">
      <c r="A122" s="1" t="s">
        <v>407</v>
      </c>
      <c r="B122" s="16" t="s">
        <v>408</v>
      </c>
      <c r="C122" s="1" t="s">
        <v>1096</v>
      </c>
      <c r="E122" s="5">
        <v>23687.06</v>
      </c>
      <c r="G122" s="5">
        <v>50061.55</v>
      </c>
      <c r="I122" s="9">
        <f aca="true" t="shared" si="32" ref="I122:I129">+E122-G122</f>
        <v>-26374.49</v>
      </c>
      <c r="K122" s="21">
        <f aca="true" t="shared" si="33" ref="K122:K129">IF(G122&lt;0,IF(I122=0,0,IF(OR(G122=0,E122=0),"N.M.",IF(ABS(I122/G122)&gt;=10,"N.M.",I122/(-G122)))),IF(I122=0,0,IF(OR(G122=0,E122=0),"N.M.",IF(ABS(I122/G122)&gt;=10,"N.M.",I122/G122))))</f>
        <v>-0.5268412584108962</v>
      </c>
      <c r="M122" s="9">
        <v>280914.92</v>
      </c>
      <c r="O122" s="9">
        <v>92124.2</v>
      </c>
      <c r="Q122" s="9">
        <f aca="true" t="shared" si="34" ref="Q122:Q129">(+M122-O122)</f>
        <v>188790.71999999997</v>
      </c>
      <c r="S122" s="21">
        <f aca="true" t="shared" si="35" ref="S122:S129">IF(O122&lt;0,IF(Q122=0,0,IF(OR(O122=0,M122=0),"N.M.",IF(ABS(Q122/O122)&gt;=10,"N.M.",Q122/(-O122)))),IF(Q122=0,0,IF(OR(O122=0,M122=0),"N.M.",IF(ABS(Q122/O122)&gt;=10,"N.M.",Q122/O122))))</f>
        <v>2.049306479730624</v>
      </c>
      <c r="U122" s="9">
        <v>407776.81</v>
      </c>
      <c r="W122" s="9">
        <v>215490.884</v>
      </c>
      <c r="Y122" s="9">
        <f aca="true" t="shared" si="36" ref="Y122:Y129">(+U122-W122)</f>
        <v>192285.926</v>
      </c>
      <c r="AA122" s="21">
        <f aca="true" t="shared" si="37" ref="AA122:AA129">IF(W122&lt;0,IF(Y122=0,0,IF(OR(W122=0,U122=0),"N.M.",IF(ABS(Y122/W122)&gt;=10,"N.M.",Y122/(-W122)))),IF(Y122=0,0,IF(OR(W122=0,U122=0),"N.M.",IF(ABS(Y122/W122)&gt;=10,"N.M.",Y122/W122))))</f>
        <v>0.8923158252949578</v>
      </c>
      <c r="AC122" s="9">
        <v>504688.8</v>
      </c>
      <c r="AE122" s="9">
        <v>271899.972</v>
      </c>
      <c r="AG122" s="9">
        <f aca="true" t="shared" si="38" ref="AG122:AG129">(+AC122-AE122)</f>
        <v>232788.82799999998</v>
      </c>
      <c r="AI122" s="21">
        <f aca="true" t="shared" si="39" ref="AI122:AI129">IF(AE122&lt;0,IF(AG122=0,0,IF(OR(AE122=0,AC122=0),"N.M.",IF(ABS(AG122/AE122)&gt;=10,"N.M.",AG122/(-AE122)))),IF(AG122=0,0,IF(OR(AE122=0,AC122=0),"N.M.",IF(ABS(AG122/AE122)&gt;=10,"N.M.",AG122/AE122))))</f>
        <v>0.8561561308288769</v>
      </c>
    </row>
    <row r="123" spans="1:35" ht="12.75" outlineLevel="1">
      <c r="A123" s="1" t="s">
        <v>409</v>
      </c>
      <c r="B123" s="16" t="s">
        <v>410</v>
      </c>
      <c r="C123" s="1" t="s">
        <v>1097</v>
      </c>
      <c r="E123" s="5">
        <v>14028400.19</v>
      </c>
      <c r="G123" s="5">
        <v>16363027.95</v>
      </c>
      <c r="I123" s="9">
        <f t="shared" si="32"/>
        <v>-2334627.76</v>
      </c>
      <c r="K123" s="21">
        <f t="shared" si="33"/>
        <v>-0.14267700129425007</v>
      </c>
      <c r="M123" s="9">
        <v>35940704.26</v>
      </c>
      <c r="O123" s="9">
        <v>40080570.32</v>
      </c>
      <c r="Q123" s="9">
        <f t="shared" si="34"/>
        <v>-4139866.0600000024</v>
      </c>
      <c r="S123" s="21">
        <f t="shared" si="35"/>
        <v>-0.10328860160790253</v>
      </c>
      <c r="U123" s="9">
        <v>112526239.05</v>
      </c>
      <c r="W123" s="9">
        <v>97400916.53</v>
      </c>
      <c r="Y123" s="9">
        <f t="shared" si="36"/>
        <v>15125322.519999996</v>
      </c>
      <c r="AA123" s="21">
        <f t="shared" si="37"/>
        <v>0.15528932436011847</v>
      </c>
      <c r="AC123" s="9">
        <v>180637300.62</v>
      </c>
      <c r="AE123" s="9">
        <v>148199857.37</v>
      </c>
      <c r="AG123" s="9">
        <f t="shared" si="38"/>
        <v>32437443.25</v>
      </c>
      <c r="AI123" s="21">
        <f t="shared" si="39"/>
        <v>0.2188763459401702</v>
      </c>
    </row>
    <row r="124" spans="1:35" ht="12.75" outlineLevel="1">
      <c r="A124" s="1" t="s">
        <v>411</v>
      </c>
      <c r="B124" s="16" t="s">
        <v>412</v>
      </c>
      <c r="C124" s="1" t="s">
        <v>1098</v>
      </c>
      <c r="E124" s="5">
        <v>176778.99</v>
      </c>
      <c r="G124" s="5">
        <v>197750.24</v>
      </c>
      <c r="I124" s="9">
        <f t="shared" si="32"/>
        <v>-20971.25</v>
      </c>
      <c r="K124" s="21">
        <f t="shared" si="33"/>
        <v>-0.10604917597065876</v>
      </c>
      <c r="M124" s="9">
        <v>458867.82</v>
      </c>
      <c r="O124" s="9">
        <v>717021.27</v>
      </c>
      <c r="Q124" s="9">
        <f t="shared" si="34"/>
        <v>-258153.45</v>
      </c>
      <c r="S124" s="21">
        <f t="shared" si="35"/>
        <v>-0.36003597215463357</v>
      </c>
      <c r="U124" s="9">
        <v>1499675.57</v>
      </c>
      <c r="W124" s="9">
        <v>1671373.76</v>
      </c>
      <c r="Y124" s="9">
        <f t="shared" si="36"/>
        <v>-171698.18999999994</v>
      </c>
      <c r="AA124" s="21">
        <f t="shared" si="37"/>
        <v>-0.10272878162213098</v>
      </c>
      <c r="AC124" s="9">
        <v>2089546.34</v>
      </c>
      <c r="AE124" s="9">
        <v>2592164.55</v>
      </c>
      <c r="AG124" s="9">
        <f t="shared" si="38"/>
        <v>-502618.20999999973</v>
      </c>
      <c r="AI124" s="21">
        <f t="shared" si="39"/>
        <v>-0.19389903700365</v>
      </c>
    </row>
    <row r="125" spans="1:35" ht="12.75" outlineLevel="1">
      <c r="A125" s="1" t="s">
        <v>413</v>
      </c>
      <c r="B125" s="16" t="s">
        <v>414</v>
      </c>
      <c r="C125" s="1" t="s">
        <v>1099</v>
      </c>
      <c r="E125" s="5">
        <v>3800144</v>
      </c>
      <c r="G125" s="5">
        <v>-3413065.11</v>
      </c>
      <c r="I125" s="9">
        <f t="shared" si="32"/>
        <v>7213209.109999999</v>
      </c>
      <c r="K125" s="21">
        <f t="shared" si="33"/>
        <v>2.1134109305052196</v>
      </c>
      <c r="M125" s="9">
        <v>11808316</v>
      </c>
      <c r="O125" s="9">
        <v>-8640986.93</v>
      </c>
      <c r="Q125" s="9">
        <f t="shared" si="34"/>
        <v>20449302.93</v>
      </c>
      <c r="S125" s="21">
        <f t="shared" si="35"/>
        <v>2.366547142781062</v>
      </c>
      <c r="U125" s="9">
        <v>13666343.12</v>
      </c>
      <c r="W125" s="9">
        <v>-7414637.93</v>
      </c>
      <c r="Y125" s="9">
        <f t="shared" si="36"/>
        <v>21080981.049999997</v>
      </c>
      <c r="AA125" s="21">
        <f t="shared" si="37"/>
        <v>2.8431571776020625</v>
      </c>
      <c r="AC125" s="9">
        <v>15748358.809999999</v>
      </c>
      <c r="AE125" s="9">
        <v>-17616066.93</v>
      </c>
      <c r="AG125" s="9">
        <f t="shared" si="38"/>
        <v>33364425.74</v>
      </c>
      <c r="AI125" s="21">
        <f t="shared" si="39"/>
        <v>1.8939770081811331</v>
      </c>
    </row>
    <row r="126" spans="1:35" ht="12.75" outlineLevel="1">
      <c r="A126" s="1" t="s">
        <v>415</v>
      </c>
      <c r="B126" s="16" t="s">
        <v>416</v>
      </c>
      <c r="C126" s="1" t="s">
        <v>1100</v>
      </c>
      <c r="E126" s="5">
        <v>0</v>
      </c>
      <c r="G126" s="5">
        <v>0</v>
      </c>
      <c r="I126" s="9">
        <f t="shared" si="32"/>
        <v>0</v>
      </c>
      <c r="K126" s="21">
        <f t="shared" si="33"/>
        <v>0</v>
      </c>
      <c r="M126" s="9">
        <v>1</v>
      </c>
      <c r="O126" s="9">
        <v>0</v>
      </c>
      <c r="Q126" s="9">
        <f t="shared" si="34"/>
        <v>1</v>
      </c>
      <c r="S126" s="21" t="str">
        <f t="shared" si="35"/>
        <v>N.M.</v>
      </c>
      <c r="U126" s="9">
        <v>1</v>
      </c>
      <c r="W126" s="9">
        <v>0</v>
      </c>
      <c r="Y126" s="9">
        <f t="shared" si="36"/>
        <v>1</v>
      </c>
      <c r="AA126" s="21" t="str">
        <f t="shared" si="37"/>
        <v>N.M.</v>
      </c>
      <c r="AC126" s="9">
        <v>0</v>
      </c>
      <c r="AE126" s="9">
        <v>0</v>
      </c>
      <c r="AG126" s="9">
        <f t="shared" si="38"/>
        <v>0</v>
      </c>
      <c r="AI126" s="21">
        <f t="shared" si="39"/>
        <v>0</v>
      </c>
    </row>
    <row r="127" spans="1:35" ht="12.75" outlineLevel="1">
      <c r="A127" s="1" t="s">
        <v>417</v>
      </c>
      <c r="B127" s="16" t="s">
        <v>418</v>
      </c>
      <c r="C127" s="1" t="s">
        <v>1101</v>
      </c>
      <c r="E127" s="5">
        <v>56488.66</v>
      </c>
      <c r="G127" s="5">
        <v>465473.21</v>
      </c>
      <c r="I127" s="9">
        <f t="shared" si="32"/>
        <v>-408984.55000000005</v>
      </c>
      <c r="K127" s="21">
        <f t="shared" si="33"/>
        <v>-0.8786425109191569</v>
      </c>
      <c r="M127" s="9">
        <v>598391.11</v>
      </c>
      <c r="O127" s="9">
        <v>2727571.08</v>
      </c>
      <c r="Q127" s="9">
        <f t="shared" si="34"/>
        <v>-2129179.97</v>
      </c>
      <c r="S127" s="21">
        <f t="shared" si="35"/>
        <v>-0.7806139262922527</v>
      </c>
      <c r="U127" s="9">
        <v>1713331.02</v>
      </c>
      <c r="W127" s="9">
        <v>3304985.22</v>
      </c>
      <c r="Y127" s="9">
        <f t="shared" si="36"/>
        <v>-1591654.2000000002</v>
      </c>
      <c r="AA127" s="21">
        <f t="shared" si="37"/>
        <v>-0.4815919267560295</v>
      </c>
      <c r="AC127" s="9">
        <v>2570572.8</v>
      </c>
      <c r="AE127" s="9">
        <v>3848039.92</v>
      </c>
      <c r="AG127" s="9">
        <f t="shared" si="38"/>
        <v>-1277467.12</v>
      </c>
      <c r="AI127" s="21">
        <f t="shared" si="39"/>
        <v>-0.3319786557723653</v>
      </c>
    </row>
    <row r="128" spans="1:35" ht="12.75" outlineLevel="1">
      <c r="A128" s="1" t="s">
        <v>419</v>
      </c>
      <c r="B128" s="16" t="s">
        <v>420</v>
      </c>
      <c r="C128" s="1" t="s">
        <v>1102</v>
      </c>
      <c r="E128" s="5">
        <v>0</v>
      </c>
      <c r="G128" s="5">
        <v>398493.23</v>
      </c>
      <c r="I128" s="9">
        <f t="shared" si="32"/>
        <v>-398493.23</v>
      </c>
      <c r="K128" s="21" t="str">
        <f t="shared" si="33"/>
        <v>N.M.</v>
      </c>
      <c r="M128" s="9">
        <v>0</v>
      </c>
      <c r="O128" s="9">
        <v>1191210.07</v>
      </c>
      <c r="Q128" s="9">
        <f t="shared" si="34"/>
        <v>-1191210.07</v>
      </c>
      <c r="S128" s="21" t="str">
        <f t="shared" si="35"/>
        <v>N.M.</v>
      </c>
      <c r="U128" s="9">
        <v>0</v>
      </c>
      <c r="W128" s="9">
        <v>2930424.4699999997</v>
      </c>
      <c r="Y128" s="9">
        <f t="shared" si="36"/>
        <v>-2930424.4699999997</v>
      </c>
      <c r="AA128" s="21" t="str">
        <f t="shared" si="37"/>
        <v>N.M.</v>
      </c>
      <c r="AC128" s="9">
        <v>2069515.85</v>
      </c>
      <c r="AE128" s="9">
        <v>5174320.55</v>
      </c>
      <c r="AG128" s="9">
        <f t="shared" si="38"/>
        <v>-3104804.6999999997</v>
      </c>
      <c r="AI128" s="21">
        <f t="shared" si="39"/>
        <v>-0.6000410430698964</v>
      </c>
    </row>
    <row r="129" spans="1:35" ht="12.75" outlineLevel="1">
      <c r="A129" s="1" t="s">
        <v>421</v>
      </c>
      <c r="B129" s="16" t="s">
        <v>422</v>
      </c>
      <c r="C129" s="1" t="s">
        <v>1103</v>
      </c>
      <c r="E129" s="5">
        <v>0</v>
      </c>
      <c r="G129" s="5">
        <v>-398493.23</v>
      </c>
      <c r="I129" s="9">
        <f t="shared" si="32"/>
        <v>398493.23</v>
      </c>
      <c r="K129" s="21" t="str">
        <f t="shared" si="33"/>
        <v>N.M.</v>
      </c>
      <c r="M129" s="9">
        <v>0</v>
      </c>
      <c r="O129" s="9">
        <v>-1191210.07</v>
      </c>
      <c r="Q129" s="9">
        <f t="shared" si="34"/>
        <v>1191210.07</v>
      </c>
      <c r="S129" s="21" t="str">
        <f t="shared" si="35"/>
        <v>N.M.</v>
      </c>
      <c r="U129" s="9">
        <v>0</v>
      </c>
      <c r="W129" s="9">
        <v>-2930424.4699999997</v>
      </c>
      <c r="Y129" s="9">
        <f t="shared" si="36"/>
        <v>2930424.4699999997</v>
      </c>
      <c r="AA129" s="21" t="str">
        <f t="shared" si="37"/>
        <v>N.M.</v>
      </c>
      <c r="AC129" s="9">
        <v>-2069515.85</v>
      </c>
      <c r="AE129" s="9">
        <v>-5174320.55</v>
      </c>
      <c r="AG129" s="9">
        <f t="shared" si="38"/>
        <v>3104804.6999999997</v>
      </c>
      <c r="AI129" s="21">
        <f t="shared" si="39"/>
        <v>0.6000410430698964</v>
      </c>
    </row>
    <row r="130" spans="1:68" s="90" customFormat="1" ht="12.75">
      <c r="A130" s="90" t="s">
        <v>32</v>
      </c>
      <c r="B130" s="91"/>
      <c r="C130" s="77" t="s">
        <v>1104</v>
      </c>
      <c r="D130" s="105"/>
      <c r="E130" s="105">
        <v>18085498.900000002</v>
      </c>
      <c r="F130" s="105"/>
      <c r="G130" s="105">
        <v>13663247.840000002</v>
      </c>
      <c r="H130" s="105"/>
      <c r="I130" s="9">
        <f>+E130-G130</f>
        <v>4422251.0600000005</v>
      </c>
      <c r="J130" s="37" t="str">
        <f>IF((+E130-G130)=(I130),"  ",$AO$517)</f>
        <v>  </v>
      </c>
      <c r="K130" s="38">
        <f>IF(G130&lt;0,IF(I130=0,0,IF(OR(G130=0,E130=0),"N.M.",IF(ABS(I130/G130)&gt;=10,"N.M.",I130/(-G130)))),IF(I130=0,0,IF(OR(G130=0,E130=0),"N.M.",IF(ABS(I130/G130)&gt;=10,"N.M.",I130/G130))))</f>
        <v>0.3236603120857976</v>
      </c>
      <c r="L130" s="39"/>
      <c r="M130" s="5">
        <v>49087195.11</v>
      </c>
      <c r="N130" s="9"/>
      <c r="O130" s="5">
        <v>34976299.940000005</v>
      </c>
      <c r="P130" s="9"/>
      <c r="Q130" s="9">
        <f>(+M130-O130)</f>
        <v>14110895.169999994</v>
      </c>
      <c r="R130" s="37" t="str">
        <f>IF((+M130-O130)=(Q130),"  ",$AO$517)</f>
        <v>  </v>
      </c>
      <c r="S130" s="38">
        <f>IF(O130&lt;0,IF(Q130=0,0,IF(OR(O130=0,M130=0),"N.M.",IF(ABS(Q130/O130)&gt;=10,"N.M.",Q130/(-O130)))),IF(Q130=0,0,IF(OR(O130=0,M130=0),"N.M.",IF(ABS(Q130/O130)&gt;=10,"N.M.",Q130/O130))))</f>
        <v>0.4034416217326158</v>
      </c>
      <c r="T130" s="39"/>
      <c r="U130" s="9">
        <v>129813366.57</v>
      </c>
      <c r="V130" s="9"/>
      <c r="W130" s="9">
        <v>95178128.46400002</v>
      </c>
      <c r="X130" s="9"/>
      <c r="Y130" s="9">
        <f>(+U130-W130)</f>
        <v>34635238.10599998</v>
      </c>
      <c r="Z130" s="37" t="str">
        <f>IF((+U130-W130)=(Y130),"  ",$AO$517)</f>
        <v>  </v>
      </c>
      <c r="AA130" s="38">
        <f>IF(W130&lt;0,IF(Y130=0,0,IF(OR(W130=0,U130=0),"N.M.",IF(ABS(Y130/W130)&gt;=10,"N.M.",Y130/(-W130)))),IF(Y130=0,0,IF(OR(W130=0,U130=0),"N.M.",IF(ABS(Y130/W130)&gt;=10,"N.M.",Y130/W130))))</f>
        <v>0.36389912961043713</v>
      </c>
      <c r="AB130" s="39"/>
      <c r="AC130" s="9">
        <v>201550467.36999997</v>
      </c>
      <c r="AD130" s="9"/>
      <c r="AE130" s="9">
        <v>137295894.882</v>
      </c>
      <c r="AF130" s="9"/>
      <c r="AG130" s="9">
        <f>(+AC130-AE130)</f>
        <v>64254572.487999976</v>
      </c>
      <c r="AH130" s="37" t="str">
        <f>IF((+AC130-AE130)=(AG130),"  ",$AO$517)</f>
        <v>  </v>
      </c>
      <c r="AI130" s="38">
        <f>IF(AE130&lt;0,IF(AG130=0,0,IF(OR(AE130=0,AC130=0),"N.M.",IF(ABS(AG130/AE130)&gt;=10,"N.M.",AG130/(-AE130)))),IF(AG130=0,0,IF(OR(AE130=0,AC130=0),"N.M.",IF(ABS(AG130/AE130)&gt;=10,"N.M.",AG130/AE130))))</f>
        <v>0.46800068234541214</v>
      </c>
      <c r="AJ130" s="105"/>
      <c r="AK130" s="105"/>
      <c r="AL130" s="105"/>
      <c r="AM130" s="105"/>
      <c r="AN130" s="105"/>
      <c r="AO130" s="105"/>
      <c r="AP130" s="106"/>
      <c r="AQ130" s="107"/>
      <c r="AR130" s="108"/>
      <c r="AS130" s="105"/>
      <c r="AT130" s="105"/>
      <c r="AU130" s="105"/>
      <c r="AV130" s="105"/>
      <c r="AW130" s="105"/>
      <c r="AX130" s="106"/>
      <c r="AY130" s="107"/>
      <c r="AZ130" s="108"/>
      <c r="BA130" s="105"/>
      <c r="BB130" s="105"/>
      <c r="BC130" s="105"/>
      <c r="BD130" s="106"/>
      <c r="BE130" s="107"/>
      <c r="BF130" s="108"/>
      <c r="BG130" s="105"/>
      <c r="BH130" s="109"/>
      <c r="BI130" s="105"/>
      <c r="BJ130" s="109"/>
      <c r="BK130" s="105"/>
      <c r="BL130" s="109"/>
      <c r="BM130" s="105"/>
      <c r="BN130" s="97"/>
      <c r="BO130" s="97"/>
      <c r="BP130" s="97"/>
    </row>
    <row r="131" spans="1:35" ht="12.75" outlineLevel="1">
      <c r="A131" s="1" t="s">
        <v>423</v>
      </c>
      <c r="B131" s="16" t="s">
        <v>424</v>
      </c>
      <c r="C131" s="1" t="s">
        <v>1105</v>
      </c>
      <c r="E131" s="5">
        <v>296543.41000000003</v>
      </c>
      <c r="G131" s="5">
        <v>0</v>
      </c>
      <c r="I131" s="9">
        <f aca="true" t="shared" si="40" ref="I131:I156">+E131-G131</f>
        <v>296543.41000000003</v>
      </c>
      <c r="K131" s="21" t="str">
        <f aca="true" t="shared" si="41" ref="K131:K156">IF(G131&lt;0,IF(I131=0,0,IF(OR(G131=0,E131=0),"N.M.",IF(ABS(I131/G131)&gt;=10,"N.M.",I131/(-G131)))),IF(I131=0,0,IF(OR(G131=0,E131=0),"N.M.",IF(ABS(I131/G131)&gt;=10,"N.M.",I131/G131))))</f>
        <v>N.M.</v>
      </c>
      <c r="M131" s="9">
        <v>1130615.48</v>
      </c>
      <c r="O131" s="9">
        <v>0</v>
      </c>
      <c r="Q131" s="9">
        <f aca="true" t="shared" si="42" ref="Q131:Q156">(+M131-O131)</f>
        <v>1130615.48</v>
      </c>
      <c r="S131" s="21" t="str">
        <f aca="true" t="shared" si="43" ref="S131:S156">IF(O131&lt;0,IF(Q131=0,0,IF(OR(O131=0,M131=0),"N.M.",IF(ABS(Q131/O131)&gt;=10,"N.M.",Q131/(-O131)))),IF(Q131=0,0,IF(OR(O131=0,M131=0),"N.M.",IF(ABS(Q131/O131)&gt;=10,"N.M.",Q131/O131))))</f>
        <v>N.M.</v>
      </c>
      <c r="U131" s="9">
        <v>6581794.82</v>
      </c>
      <c r="W131" s="9">
        <v>0</v>
      </c>
      <c r="Y131" s="9">
        <f aca="true" t="shared" si="44" ref="Y131:Y156">(+U131-W131)</f>
        <v>6581794.82</v>
      </c>
      <c r="AA131" s="21" t="str">
        <f aca="true" t="shared" si="45" ref="AA131:AA156">IF(W131&lt;0,IF(Y131=0,0,IF(OR(W131=0,U131=0),"N.M.",IF(ABS(Y131/W131)&gt;=10,"N.M.",Y131/(-W131)))),IF(Y131=0,0,IF(OR(W131=0,U131=0),"N.M.",IF(ABS(Y131/W131)&gt;=10,"N.M.",Y131/W131))))</f>
        <v>N.M.</v>
      </c>
      <c r="AC131" s="9">
        <v>7025364.92</v>
      </c>
      <c r="AE131" s="9">
        <v>0</v>
      </c>
      <c r="AG131" s="9">
        <f aca="true" t="shared" si="46" ref="AG131:AG156">(+AC131-AE131)</f>
        <v>7025364.92</v>
      </c>
      <c r="AI131" s="21" t="str">
        <f aca="true" t="shared" si="47" ref="AI131:AI156">IF(AE131&lt;0,IF(AG131=0,0,IF(OR(AE131=0,AC131=0),"N.M.",IF(ABS(AG131/AE131)&gt;=10,"N.M.",AG131/(-AE131)))),IF(AG131=0,0,IF(OR(AE131=0,AC131=0),"N.M.",IF(ABS(AG131/AE131)&gt;=10,"N.M.",AG131/AE131))))</f>
        <v>N.M.</v>
      </c>
    </row>
    <row r="132" spans="1:35" ht="12.75" outlineLevel="1">
      <c r="A132" s="1" t="s">
        <v>425</v>
      </c>
      <c r="B132" s="16" t="s">
        <v>426</v>
      </c>
      <c r="C132" s="1" t="s">
        <v>1106</v>
      </c>
      <c r="E132" s="5">
        <v>68854.6</v>
      </c>
      <c r="G132" s="5">
        <v>0</v>
      </c>
      <c r="I132" s="9">
        <f t="shared" si="40"/>
        <v>68854.6</v>
      </c>
      <c r="K132" s="21" t="str">
        <f t="shared" si="41"/>
        <v>N.M.</v>
      </c>
      <c r="M132" s="9">
        <v>204701.25</v>
      </c>
      <c r="O132" s="9">
        <v>0</v>
      </c>
      <c r="Q132" s="9">
        <f t="shared" si="42"/>
        <v>204701.25</v>
      </c>
      <c r="S132" s="21" t="str">
        <f t="shared" si="43"/>
        <v>N.M.</v>
      </c>
      <c r="U132" s="9">
        <v>204701.25</v>
      </c>
      <c r="W132" s="9">
        <v>0</v>
      </c>
      <c r="Y132" s="9">
        <f t="shared" si="44"/>
        <v>204701.25</v>
      </c>
      <c r="AA132" s="21" t="str">
        <f t="shared" si="45"/>
        <v>N.M.</v>
      </c>
      <c r="AC132" s="9">
        <v>204701.25</v>
      </c>
      <c r="AE132" s="9">
        <v>0</v>
      </c>
      <c r="AG132" s="9">
        <f t="shared" si="46"/>
        <v>204701.25</v>
      </c>
      <c r="AI132" s="21" t="str">
        <f t="shared" si="47"/>
        <v>N.M.</v>
      </c>
    </row>
    <row r="133" spans="1:35" ht="12.75" outlineLevel="1">
      <c r="A133" s="1" t="s">
        <v>427</v>
      </c>
      <c r="B133" s="16" t="s">
        <v>428</v>
      </c>
      <c r="C133" s="1" t="s">
        <v>1107</v>
      </c>
      <c r="E133" s="5">
        <v>8142.39</v>
      </c>
      <c r="G133" s="5">
        <v>47483.04</v>
      </c>
      <c r="I133" s="9">
        <f t="shared" si="40"/>
        <v>-39340.65</v>
      </c>
      <c r="K133" s="21">
        <f t="shared" si="41"/>
        <v>-0.8285200357854089</v>
      </c>
      <c r="M133" s="9">
        <v>44195.62</v>
      </c>
      <c r="O133" s="9">
        <v>214115.06</v>
      </c>
      <c r="Q133" s="9">
        <f t="shared" si="42"/>
        <v>-169919.44</v>
      </c>
      <c r="S133" s="21">
        <f t="shared" si="43"/>
        <v>-0.7935893906762094</v>
      </c>
      <c r="U133" s="9">
        <v>151968.75</v>
      </c>
      <c r="W133" s="9">
        <v>275511.26</v>
      </c>
      <c r="Y133" s="9">
        <f t="shared" si="44"/>
        <v>-123542.51000000001</v>
      </c>
      <c r="AA133" s="21">
        <f t="shared" si="45"/>
        <v>-0.44841183623493286</v>
      </c>
      <c r="AC133" s="9">
        <v>264755.93</v>
      </c>
      <c r="AE133" s="9">
        <v>514600.03</v>
      </c>
      <c r="AG133" s="9">
        <f t="shared" si="46"/>
        <v>-249844.10000000003</v>
      </c>
      <c r="AI133" s="21">
        <f t="shared" si="47"/>
        <v>-0.48551124258581957</v>
      </c>
    </row>
    <row r="134" spans="1:35" ht="12.75" outlineLevel="1">
      <c r="A134" s="1" t="s">
        <v>429</v>
      </c>
      <c r="B134" s="16" t="s">
        <v>430</v>
      </c>
      <c r="C134" s="1" t="s">
        <v>1108</v>
      </c>
      <c r="E134" s="5">
        <v>0</v>
      </c>
      <c r="G134" s="5">
        <v>3447912.64</v>
      </c>
      <c r="I134" s="9">
        <f t="shared" si="40"/>
        <v>-3447912.64</v>
      </c>
      <c r="K134" s="21" t="str">
        <f t="shared" si="41"/>
        <v>N.M.</v>
      </c>
      <c r="M134" s="9">
        <v>0</v>
      </c>
      <c r="O134" s="9">
        <v>8523832.18</v>
      </c>
      <c r="Q134" s="9">
        <f t="shared" si="42"/>
        <v>-8523832.18</v>
      </c>
      <c r="S134" s="21" t="str">
        <f t="shared" si="43"/>
        <v>N.M.</v>
      </c>
      <c r="U134" s="9">
        <v>-107534.74</v>
      </c>
      <c r="W134" s="9">
        <v>12379166.31</v>
      </c>
      <c r="Y134" s="9">
        <f t="shared" si="44"/>
        <v>-12486701.05</v>
      </c>
      <c r="AA134" s="21">
        <f t="shared" si="45"/>
        <v>-1.008686751377848</v>
      </c>
      <c r="AC134" s="9">
        <v>4472877.81</v>
      </c>
      <c r="AE134" s="9">
        <v>17318724.77</v>
      </c>
      <c r="AG134" s="9">
        <f t="shared" si="46"/>
        <v>-12845846.96</v>
      </c>
      <c r="AI134" s="21">
        <f t="shared" si="47"/>
        <v>-0.7417316881351421</v>
      </c>
    </row>
    <row r="135" spans="1:35" ht="12.75" outlineLevel="1">
      <c r="A135" s="1" t="s">
        <v>431</v>
      </c>
      <c r="B135" s="16" t="s">
        <v>432</v>
      </c>
      <c r="C135" s="1" t="s">
        <v>1109</v>
      </c>
      <c r="E135" s="5">
        <v>0</v>
      </c>
      <c r="G135" s="5">
        <v>-2.21</v>
      </c>
      <c r="I135" s="9">
        <f t="shared" si="40"/>
        <v>2.21</v>
      </c>
      <c r="K135" s="21" t="str">
        <f t="shared" si="41"/>
        <v>N.M.</v>
      </c>
      <c r="M135" s="9">
        <v>2565.73</v>
      </c>
      <c r="O135" s="9">
        <v>0</v>
      </c>
      <c r="Q135" s="9">
        <f t="shared" si="42"/>
        <v>2565.73</v>
      </c>
      <c r="S135" s="21" t="str">
        <f t="shared" si="43"/>
        <v>N.M.</v>
      </c>
      <c r="U135" s="9">
        <v>12395.18</v>
      </c>
      <c r="W135" s="9">
        <v>1433.15</v>
      </c>
      <c r="Y135" s="9">
        <f t="shared" si="44"/>
        <v>10962.03</v>
      </c>
      <c r="AA135" s="21">
        <f t="shared" si="45"/>
        <v>7.648906255451279</v>
      </c>
      <c r="AC135" s="9">
        <v>38034.21</v>
      </c>
      <c r="AE135" s="9">
        <v>3192.55</v>
      </c>
      <c r="AG135" s="9">
        <f t="shared" si="46"/>
        <v>34841.659999999996</v>
      </c>
      <c r="AI135" s="21" t="str">
        <f t="shared" si="47"/>
        <v>N.M.</v>
      </c>
    </row>
    <row r="136" spans="1:35" ht="12.75" outlineLevel="1">
      <c r="A136" s="1" t="s">
        <v>433</v>
      </c>
      <c r="B136" s="16" t="s">
        <v>434</v>
      </c>
      <c r="C136" s="1" t="s">
        <v>1110</v>
      </c>
      <c r="E136" s="5">
        <v>581.62</v>
      </c>
      <c r="G136" s="5">
        <v>5749.18</v>
      </c>
      <c r="I136" s="9">
        <f t="shared" si="40"/>
        <v>-5167.56</v>
      </c>
      <c r="K136" s="21">
        <f t="shared" si="41"/>
        <v>-0.8988342685391656</v>
      </c>
      <c r="M136" s="9">
        <v>1835.48</v>
      </c>
      <c r="O136" s="9">
        <v>7418.56</v>
      </c>
      <c r="Q136" s="9">
        <f t="shared" si="42"/>
        <v>-5583.08</v>
      </c>
      <c r="S136" s="21">
        <f t="shared" si="43"/>
        <v>-0.7525827114696113</v>
      </c>
      <c r="U136" s="9">
        <v>1896.57</v>
      </c>
      <c r="W136" s="9">
        <v>-6468.96</v>
      </c>
      <c r="Y136" s="9">
        <f t="shared" si="44"/>
        <v>8365.53</v>
      </c>
      <c r="AA136" s="21">
        <f t="shared" si="45"/>
        <v>1.2931800474883135</v>
      </c>
      <c r="AC136" s="9">
        <v>9008.67</v>
      </c>
      <c r="AE136" s="9">
        <v>-11196.560000000001</v>
      </c>
      <c r="AG136" s="9">
        <f t="shared" si="46"/>
        <v>20205.230000000003</v>
      </c>
      <c r="AI136" s="21">
        <f t="shared" si="47"/>
        <v>1.8045926606028995</v>
      </c>
    </row>
    <row r="137" spans="1:35" ht="12.75" outlineLevel="1">
      <c r="A137" s="1" t="s">
        <v>435</v>
      </c>
      <c r="B137" s="16" t="s">
        <v>436</v>
      </c>
      <c r="C137" s="1" t="s">
        <v>1111</v>
      </c>
      <c r="E137" s="5">
        <v>7533.32</v>
      </c>
      <c r="G137" s="5">
        <v>28041.03</v>
      </c>
      <c r="I137" s="9">
        <f t="shared" si="40"/>
        <v>-20507.71</v>
      </c>
      <c r="K137" s="21">
        <f t="shared" si="41"/>
        <v>-0.7313465304234544</v>
      </c>
      <c r="M137" s="9">
        <v>33284.69</v>
      </c>
      <c r="O137" s="9">
        <v>65639.66</v>
      </c>
      <c r="Q137" s="9">
        <f t="shared" si="42"/>
        <v>-32354.97</v>
      </c>
      <c r="S137" s="21">
        <f t="shared" si="43"/>
        <v>-0.49291800109872597</v>
      </c>
      <c r="U137" s="9">
        <v>46987.06</v>
      </c>
      <c r="W137" s="9">
        <v>-78445.33</v>
      </c>
      <c r="Y137" s="9">
        <f t="shared" si="44"/>
        <v>125432.39</v>
      </c>
      <c r="AA137" s="21">
        <f t="shared" si="45"/>
        <v>1.598978422297414</v>
      </c>
      <c r="AC137" s="9">
        <v>34311.32</v>
      </c>
      <c r="AE137" s="9">
        <v>-116812.07</v>
      </c>
      <c r="AG137" s="9">
        <f t="shared" si="46"/>
        <v>151123.39</v>
      </c>
      <c r="AI137" s="21">
        <f t="shared" si="47"/>
        <v>1.2937309474954086</v>
      </c>
    </row>
    <row r="138" spans="1:35" ht="12.75" outlineLevel="1">
      <c r="A138" s="1" t="s">
        <v>437</v>
      </c>
      <c r="B138" s="16" t="s">
        <v>438</v>
      </c>
      <c r="C138" s="1" t="s">
        <v>1112</v>
      </c>
      <c r="E138" s="5">
        <v>204.34</v>
      </c>
      <c r="G138" s="5">
        <v>9145.97</v>
      </c>
      <c r="I138" s="9">
        <f t="shared" si="40"/>
        <v>-8941.63</v>
      </c>
      <c r="K138" s="21">
        <f t="shared" si="41"/>
        <v>-0.977657919280295</v>
      </c>
      <c r="M138" s="9">
        <v>2127.58</v>
      </c>
      <c r="O138" s="9">
        <v>17735.89</v>
      </c>
      <c r="Q138" s="9">
        <f t="shared" si="42"/>
        <v>-15608.31</v>
      </c>
      <c r="S138" s="21">
        <f t="shared" si="43"/>
        <v>-0.8800409790543355</v>
      </c>
      <c r="U138" s="9">
        <v>32353.37</v>
      </c>
      <c r="W138" s="9">
        <v>-4911.93</v>
      </c>
      <c r="Y138" s="9">
        <f t="shared" si="44"/>
        <v>37265.3</v>
      </c>
      <c r="AA138" s="21">
        <f t="shared" si="45"/>
        <v>7.586691992760484</v>
      </c>
      <c r="AC138" s="9">
        <v>66780.66</v>
      </c>
      <c r="AE138" s="9">
        <v>236490.65000000002</v>
      </c>
      <c r="AG138" s="9">
        <f t="shared" si="46"/>
        <v>-169709.99000000002</v>
      </c>
      <c r="AI138" s="21">
        <f t="shared" si="47"/>
        <v>-0.7176181806764876</v>
      </c>
    </row>
    <row r="139" spans="1:35" ht="12.75" outlineLevel="1">
      <c r="A139" s="1" t="s">
        <v>439</v>
      </c>
      <c r="B139" s="16" t="s">
        <v>440</v>
      </c>
      <c r="C139" s="1" t="s">
        <v>1113</v>
      </c>
      <c r="E139" s="5">
        <v>203507.7</v>
      </c>
      <c r="G139" s="5">
        <v>160876.56</v>
      </c>
      <c r="I139" s="9">
        <f t="shared" si="40"/>
        <v>42631.140000000014</v>
      </c>
      <c r="K139" s="21">
        <f t="shared" si="41"/>
        <v>0.26499286160768243</v>
      </c>
      <c r="M139" s="9">
        <v>606606.42</v>
      </c>
      <c r="O139" s="9">
        <v>499927.56</v>
      </c>
      <c r="Q139" s="9">
        <f t="shared" si="42"/>
        <v>106678.86000000004</v>
      </c>
      <c r="S139" s="21">
        <f t="shared" si="43"/>
        <v>0.2133886357455469</v>
      </c>
      <c r="U139" s="9">
        <v>1533142.37</v>
      </c>
      <c r="W139" s="9">
        <v>1347710.58</v>
      </c>
      <c r="Y139" s="9">
        <f t="shared" si="44"/>
        <v>185431.79000000004</v>
      </c>
      <c r="AA139" s="21">
        <f t="shared" si="45"/>
        <v>0.13759021614269737</v>
      </c>
      <c r="AC139" s="9">
        <v>2291881.0100000002</v>
      </c>
      <c r="AE139" s="9">
        <v>2020703.6400000001</v>
      </c>
      <c r="AG139" s="9">
        <f t="shared" si="46"/>
        <v>271177.3700000001</v>
      </c>
      <c r="AI139" s="21">
        <f t="shared" si="47"/>
        <v>0.13419947617850586</v>
      </c>
    </row>
    <row r="140" spans="1:35" ht="12.75" outlineLevel="1">
      <c r="A140" s="1" t="s">
        <v>441</v>
      </c>
      <c r="B140" s="16" t="s">
        <v>442</v>
      </c>
      <c r="C140" s="1" t="s">
        <v>1114</v>
      </c>
      <c r="E140" s="5">
        <v>-193815.43</v>
      </c>
      <c r="G140" s="5">
        <v>-150393.63</v>
      </c>
      <c r="I140" s="9">
        <f t="shared" si="40"/>
        <v>-43421.79999999999</v>
      </c>
      <c r="K140" s="21">
        <f t="shared" si="41"/>
        <v>-0.2887210050053316</v>
      </c>
      <c r="M140" s="9">
        <v>-576249.6</v>
      </c>
      <c r="O140" s="9">
        <v>-451180.87</v>
      </c>
      <c r="Q140" s="9">
        <f t="shared" si="42"/>
        <v>-125068.72999999998</v>
      </c>
      <c r="S140" s="21">
        <f t="shared" si="43"/>
        <v>-0.27720308709010644</v>
      </c>
      <c r="U140" s="9">
        <v>-1467812.25</v>
      </c>
      <c r="W140" s="9">
        <v>-1203907.42</v>
      </c>
      <c r="Y140" s="9">
        <f t="shared" si="44"/>
        <v>-263904.8300000001</v>
      </c>
      <c r="AA140" s="21">
        <f t="shared" si="45"/>
        <v>-0.21920691376750556</v>
      </c>
      <c r="AC140" s="9">
        <v>-2165770.15</v>
      </c>
      <c r="AE140" s="9">
        <v>-1794393.2</v>
      </c>
      <c r="AG140" s="9">
        <f t="shared" si="46"/>
        <v>-371376.94999999995</v>
      </c>
      <c r="AI140" s="21">
        <f t="shared" si="47"/>
        <v>-0.2069652013839553</v>
      </c>
    </row>
    <row r="141" spans="1:35" ht="12.75" outlineLevel="1">
      <c r="A141" s="1" t="s">
        <v>443</v>
      </c>
      <c r="B141" s="16" t="s">
        <v>444</v>
      </c>
      <c r="C141" s="1" t="s">
        <v>1115</v>
      </c>
      <c r="E141" s="5">
        <v>4314.82</v>
      </c>
      <c r="G141" s="5">
        <v>4241.66</v>
      </c>
      <c r="I141" s="9">
        <f t="shared" si="40"/>
        <v>73.15999999999985</v>
      </c>
      <c r="K141" s="21">
        <f t="shared" si="41"/>
        <v>0.017247964240415276</v>
      </c>
      <c r="M141" s="9">
        <v>12890.86</v>
      </c>
      <c r="O141" s="9">
        <v>13170.470000000001</v>
      </c>
      <c r="Q141" s="9">
        <f t="shared" si="42"/>
        <v>-279.6100000000006</v>
      </c>
      <c r="S141" s="21">
        <f t="shared" si="43"/>
        <v>-0.02123006999750203</v>
      </c>
      <c r="U141" s="9">
        <v>35259.36</v>
      </c>
      <c r="W141" s="9">
        <v>35470.91</v>
      </c>
      <c r="Y141" s="9">
        <f t="shared" si="44"/>
        <v>-211.5500000000029</v>
      </c>
      <c r="AA141" s="21">
        <f t="shared" si="45"/>
        <v>-0.005964042084062768</v>
      </c>
      <c r="AC141" s="9">
        <v>53605.83</v>
      </c>
      <c r="AE141" s="9">
        <v>53163.060000000005</v>
      </c>
      <c r="AG141" s="9">
        <f t="shared" si="46"/>
        <v>442.7699999999968</v>
      </c>
      <c r="AI141" s="21">
        <f t="shared" si="47"/>
        <v>0.008328527364677592</v>
      </c>
    </row>
    <row r="142" spans="1:35" ht="12.75" outlineLevel="1">
      <c r="A142" s="1" t="s">
        <v>445</v>
      </c>
      <c r="B142" s="16" t="s">
        <v>446</v>
      </c>
      <c r="C142" s="1" t="s">
        <v>1116</v>
      </c>
      <c r="E142" s="5">
        <v>-1959.51</v>
      </c>
      <c r="G142" s="5">
        <v>-1885.2</v>
      </c>
      <c r="I142" s="9">
        <f t="shared" si="40"/>
        <v>-74.30999999999995</v>
      </c>
      <c r="K142" s="21">
        <f t="shared" si="41"/>
        <v>-0.03941756842775299</v>
      </c>
      <c r="M142" s="9">
        <v>-5825.53</v>
      </c>
      <c r="O142" s="9">
        <v>-5674.14</v>
      </c>
      <c r="Q142" s="9">
        <f t="shared" si="42"/>
        <v>-151.38999999999942</v>
      </c>
      <c r="S142" s="21">
        <f t="shared" si="43"/>
        <v>-0.026680695224298202</v>
      </c>
      <c r="U142" s="9">
        <v>-15499.87</v>
      </c>
      <c r="W142" s="9">
        <v>-15260.5</v>
      </c>
      <c r="Y142" s="9">
        <f t="shared" si="44"/>
        <v>-239.3700000000008</v>
      </c>
      <c r="AA142" s="21">
        <f t="shared" si="45"/>
        <v>-0.015685593525769197</v>
      </c>
      <c r="AC142" s="9">
        <v>-23373.39</v>
      </c>
      <c r="AE142" s="9">
        <v>-22796.08</v>
      </c>
      <c r="AG142" s="9">
        <f t="shared" si="46"/>
        <v>-577.3099999999977</v>
      </c>
      <c r="AI142" s="21">
        <f t="shared" si="47"/>
        <v>-0.025324968152419084</v>
      </c>
    </row>
    <row r="143" spans="1:35" ht="12.75" outlineLevel="1">
      <c r="A143" s="1" t="s">
        <v>447</v>
      </c>
      <c r="B143" s="16" t="s">
        <v>448</v>
      </c>
      <c r="C143" s="1" t="s">
        <v>1117</v>
      </c>
      <c r="E143" s="5">
        <v>256167.58000000002</v>
      </c>
      <c r="G143" s="5">
        <v>590632.72</v>
      </c>
      <c r="I143" s="9">
        <f t="shared" si="40"/>
        <v>-334465.13999999996</v>
      </c>
      <c r="K143" s="21">
        <f t="shared" si="41"/>
        <v>-0.5662827823016645</v>
      </c>
      <c r="M143" s="9">
        <v>812482.96</v>
      </c>
      <c r="O143" s="9">
        <v>2337130.16</v>
      </c>
      <c r="Q143" s="9">
        <f t="shared" si="42"/>
        <v>-1524647.2000000002</v>
      </c>
      <c r="S143" s="21">
        <f t="shared" si="43"/>
        <v>-0.6523587030343231</v>
      </c>
      <c r="U143" s="9">
        <v>2048307.48</v>
      </c>
      <c r="W143" s="9">
        <v>4514343.28</v>
      </c>
      <c r="Y143" s="9">
        <f t="shared" si="44"/>
        <v>-2466035.8000000003</v>
      </c>
      <c r="AA143" s="21">
        <f t="shared" si="45"/>
        <v>-0.5462667872258045</v>
      </c>
      <c r="AC143" s="9">
        <v>3491792.94</v>
      </c>
      <c r="AE143" s="9">
        <v>6245114.99</v>
      </c>
      <c r="AG143" s="9">
        <f t="shared" si="46"/>
        <v>-2753322.0500000003</v>
      </c>
      <c r="AI143" s="21">
        <f t="shared" si="47"/>
        <v>-0.44087611747882327</v>
      </c>
    </row>
    <row r="144" spans="1:35" ht="12.75" outlineLevel="1">
      <c r="A144" s="1" t="s">
        <v>449</v>
      </c>
      <c r="B144" s="16" t="s">
        <v>450</v>
      </c>
      <c r="C144" s="1" t="s">
        <v>1118</v>
      </c>
      <c r="E144" s="5">
        <v>-119238.93000000001</v>
      </c>
      <c r="G144" s="5">
        <v>-251075.56</v>
      </c>
      <c r="I144" s="9">
        <f t="shared" si="40"/>
        <v>131836.63</v>
      </c>
      <c r="K144" s="21">
        <f t="shared" si="41"/>
        <v>0.5250874676929925</v>
      </c>
      <c r="M144" s="9">
        <v>-355145.51</v>
      </c>
      <c r="O144" s="9">
        <v>-1086262.47</v>
      </c>
      <c r="Q144" s="9">
        <f t="shared" si="42"/>
        <v>731116.96</v>
      </c>
      <c r="S144" s="21">
        <f t="shared" si="43"/>
        <v>0.6730573689064301</v>
      </c>
      <c r="U144" s="9">
        <v>-629603.8</v>
      </c>
      <c r="W144" s="9">
        <v>-1886538.46</v>
      </c>
      <c r="Y144" s="9">
        <f t="shared" si="44"/>
        <v>1256934.66</v>
      </c>
      <c r="AA144" s="21">
        <f t="shared" si="45"/>
        <v>0.6662650598705525</v>
      </c>
      <c r="AC144" s="9">
        <v>-975119.1000000001</v>
      </c>
      <c r="AE144" s="9">
        <v>-2563388.37</v>
      </c>
      <c r="AG144" s="9">
        <f t="shared" si="46"/>
        <v>1588269.27</v>
      </c>
      <c r="AI144" s="21">
        <f t="shared" si="47"/>
        <v>0.6195975953499391</v>
      </c>
    </row>
    <row r="145" spans="1:35" ht="12.75" outlineLevel="1">
      <c r="A145" s="1" t="s">
        <v>451</v>
      </c>
      <c r="B145" s="16" t="s">
        <v>452</v>
      </c>
      <c r="C145" s="1" t="s">
        <v>1119</v>
      </c>
      <c r="E145" s="5">
        <v>814087.8</v>
      </c>
      <c r="G145" s="5">
        <v>1476091.6</v>
      </c>
      <c r="I145" s="9">
        <f t="shared" si="40"/>
        <v>-662003.8</v>
      </c>
      <c r="K145" s="21">
        <f t="shared" si="41"/>
        <v>-0.4484842268596339</v>
      </c>
      <c r="M145" s="9">
        <v>2341759.24</v>
      </c>
      <c r="O145" s="9">
        <v>6731153.32</v>
      </c>
      <c r="Q145" s="9">
        <f t="shared" si="42"/>
        <v>-4389394.08</v>
      </c>
      <c r="S145" s="21">
        <f t="shared" si="43"/>
        <v>-0.6521013370707176</v>
      </c>
      <c r="U145" s="9">
        <v>9346019.24</v>
      </c>
      <c r="W145" s="9">
        <v>19528762.67</v>
      </c>
      <c r="Y145" s="9">
        <f t="shared" si="44"/>
        <v>-10182743.430000002</v>
      </c>
      <c r="AA145" s="21">
        <f t="shared" si="45"/>
        <v>-0.5214228674939394</v>
      </c>
      <c r="AC145" s="9">
        <v>16468674.370000001</v>
      </c>
      <c r="AE145" s="9">
        <v>33887873.07</v>
      </c>
      <c r="AG145" s="9">
        <f t="shared" si="46"/>
        <v>-17419198.7</v>
      </c>
      <c r="AI145" s="21">
        <f t="shared" si="47"/>
        <v>-0.514024549844668</v>
      </c>
    </row>
    <row r="146" spans="1:35" ht="12.75" outlineLevel="1">
      <c r="A146" s="1" t="s">
        <v>453</v>
      </c>
      <c r="B146" s="16" t="s">
        <v>454</v>
      </c>
      <c r="C146" s="1" t="s">
        <v>1120</v>
      </c>
      <c r="E146" s="5">
        <v>4628.92</v>
      </c>
      <c r="G146" s="5">
        <v>16527.43</v>
      </c>
      <c r="I146" s="9">
        <f t="shared" si="40"/>
        <v>-11898.51</v>
      </c>
      <c r="K146" s="21">
        <f t="shared" si="41"/>
        <v>-0.719924997413391</v>
      </c>
      <c r="M146" s="9">
        <v>-10501.53</v>
      </c>
      <c r="O146" s="9">
        <v>107884.75</v>
      </c>
      <c r="Q146" s="9">
        <f t="shared" si="42"/>
        <v>-118386.28</v>
      </c>
      <c r="S146" s="21">
        <f t="shared" si="43"/>
        <v>-1.0973402635682985</v>
      </c>
      <c r="U146" s="9">
        <v>26689.29</v>
      </c>
      <c r="W146" s="9">
        <v>273916.31</v>
      </c>
      <c r="Y146" s="9">
        <f t="shared" si="44"/>
        <v>-247227.02</v>
      </c>
      <c r="AA146" s="21">
        <f t="shared" si="45"/>
        <v>-0.9025640714859221</v>
      </c>
      <c r="AC146" s="9">
        <v>53308.100000000006</v>
      </c>
      <c r="AE146" s="9">
        <v>306427.51</v>
      </c>
      <c r="AG146" s="9">
        <f t="shared" si="46"/>
        <v>-253119.41</v>
      </c>
      <c r="AI146" s="21">
        <f t="shared" si="47"/>
        <v>-0.8260335698971675</v>
      </c>
    </row>
    <row r="147" spans="1:35" ht="12.75" outlineLevel="1">
      <c r="A147" s="1" t="s">
        <v>455</v>
      </c>
      <c r="B147" s="16" t="s">
        <v>456</v>
      </c>
      <c r="C147" s="1" t="s">
        <v>1121</v>
      </c>
      <c r="E147" s="5">
        <v>-2713.85</v>
      </c>
      <c r="G147" s="5">
        <v>-1.99</v>
      </c>
      <c r="I147" s="9">
        <f t="shared" si="40"/>
        <v>-2711.86</v>
      </c>
      <c r="K147" s="21" t="str">
        <f t="shared" si="41"/>
        <v>N.M.</v>
      </c>
      <c r="M147" s="9">
        <v>81860.15000000001</v>
      </c>
      <c r="O147" s="9">
        <v>985.46</v>
      </c>
      <c r="Q147" s="9">
        <f t="shared" si="42"/>
        <v>80874.69</v>
      </c>
      <c r="S147" s="21" t="str">
        <f t="shared" si="43"/>
        <v>N.M.</v>
      </c>
      <c r="U147" s="9">
        <v>-3745.8</v>
      </c>
      <c r="W147" s="9">
        <v>-369.51</v>
      </c>
      <c r="Y147" s="9">
        <f t="shared" si="44"/>
        <v>-3376.29</v>
      </c>
      <c r="AA147" s="21">
        <f t="shared" si="45"/>
        <v>-9.13720873589348</v>
      </c>
      <c r="AC147" s="9">
        <v>-6990.780000000001</v>
      </c>
      <c r="AE147" s="9">
        <v>-934.32</v>
      </c>
      <c r="AG147" s="9">
        <f t="shared" si="46"/>
        <v>-6056.460000000001</v>
      </c>
      <c r="AI147" s="21">
        <f t="shared" si="47"/>
        <v>-6.48221166195736</v>
      </c>
    </row>
    <row r="148" spans="1:35" ht="12.75" outlineLevel="1">
      <c r="A148" s="1" t="s">
        <v>457</v>
      </c>
      <c r="B148" s="16" t="s">
        <v>458</v>
      </c>
      <c r="C148" s="1" t="s">
        <v>1122</v>
      </c>
      <c r="E148" s="5">
        <v>11475.89</v>
      </c>
      <c r="G148" s="5">
        <v>260204.35</v>
      </c>
      <c r="I148" s="9">
        <f t="shared" si="40"/>
        <v>-248728.46000000002</v>
      </c>
      <c r="K148" s="21">
        <f t="shared" si="41"/>
        <v>-0.9558966250948534</v>
      </c>
      <c r="M148" s="9">
        <v>93632.7</v>
      </c>
      <c r="O148" s="9">
        <v>691204.23</v>
      </c>
      <c r="Q148" s="9">
        <f t="shared" si="42"/>
        <v>-597571.53</v>
      </c>
      <c r="S148" s="21">
        <f t="shared" si="43"/>
        <v>-0.8645368533117919</v>
      </c>
      <c r="U148" s="9">
        <v>105305.12</v>
      </c>
      <c r="W148" s="9">
        <v>1377680.42</v>
      </c>
      <c r="Y148" s="9">
        <f t="shared" si="44"/>
        <v>-1272375.2999999998</v>
      </c>
      <c r="AA148" s="21">
        <f t="shared" si="45"/>
        <v>-0.9235634632885323</v>
      </c>
      <c r="AC148" s="9">
        <v>973811.05</v>
      </c>
      <c r="AE148" s="9">
        <v>2348512.3899999997</v>
      </c>
      <c r="AG148" s="9">
        <f t="shared" si="46"/>
        <v>-1374701.3399999996</v>
      </c>
      <c r="AI148" s="21">
        <f t="shared" si="47"/>
        <v>-0.5853498350076832</v>
      </c>
    </row>
    <row r="149" spans="1:35" ht="12.75" outlineLevel="1">
      <c r="A149" s="1" t="s">
        <v>459</v>
      </c>
      <c r="B149" s="16" t="s">
        <v>460</v>
      </c>
      <c r="C149" s="1" t="s">
        <v>1123</v>
      </c>
      <c r="E149" s="5">
        <v>87.09</v>
      </c>
      <c r="G149" s="5">
        <v>0</v>
      </c>
      <c r="I149" s="9">
        <f t="shared" si="40"/>
        <v>87.09</v>
      </c>
      <c r="K149" s="21" t="str">
        <f t="shared" si="41"/>
        <v>N.M.</v>
      </c>
      <c r="M149" s="9">
        <v>143.13</v>
      </c>
      <c r="O149" s="9">
        <v>0</v>
      </c>
      <c r="Q149" s="9">
        <f t="shared" si="42"/>
        <v>143.13</v>
      </c>
      <c r="S149" s="21" t="str">
        <f t="shared" si="43"/>
        <v>N.M.</v>
      </c>
      <c r="U149" s="9">
        <v>3704.2200000000003</v>
      </c>
      <c r="W149" s="9">
        <v>0</v>
      </c>
      <c r="Y149" s="9">
        <f t="shared" si="44"/>
        <v>3704.2200000000003</v>
      </c>
      <c r="AA149" s="21" t="str">
        <f t="shared" si="45"/>
        <v>N.M.</v>
      </c>
      <c r="AC149" s="9">
        <v>3874.0800000000004</v>
      </c>
      <c r="AE149" s="9">
        <v>0</v>
      </c>
      <c r="AG149" s="9">
        <f t="shared" si="46"/>
        <v>3874.0800000000004</v>
      </c>
      <c r="AI149" s="21" t="str">
        <f t="shared" si="47"/>
        <v>N.M.</v>
      </c>
    </row>
    <row r="150" spans="1:35" ht="12.75" outlineLevel="1">
      <c r="A150" s="1" t="s">
        <v>461</v>
      </c>
      <c r="B150" s="16" t="s">
        <v>462</v>
      </c>
      <c r="C150" s="1" t="s">
        <v>1124</v>
      </c>
      <c r="E150" s="5">
        <v>0</v>
      </c>
      <c r="G150" s="5">
        <v>0</v>
      </c>
      <c r="I150" s="9">
        <f t="shared" si="40"/>
        <v>0</v>
      </c>
      <c r="K150" s="21">
        <f t="shared" si="41"/>
        <v>0</v>
      </c>
      <c r="M150" s="9">
        <v>0</v>
      </c>
      <c r="O150" s="9">
        <v>0</v>
      </c>
      <c r="Q150" s="9">
        <f t="shared" si="42"/>
        <v>0</v>
      </c>
      <c r="S150" s="21">
        <f t="shared" si="43"/>
        <v>0</v>
      </c>
      <c r="U150" s="9">
        <v>0</v>
      </c>
      <c r="W150" s="9">
        <v>0</v>
      </c>
      <c r="Y150" s="9">
        <f t="shared" si="44"/>
        <v>0</v>
      </c>
      <c r="AA150" s="21">
        <f t="shared" si="45"/>
        <v>0</v>
      </c>
      <c r="AC150" s="9">
        <v>1894984.96</v>
      </c>
      <c r="AE150" s="9">
        <v>0</v>
      </c>
      <c r="AG150" s="9">
        <f t="shared" si="46"/>
        <v>1894984.96</v>
      </c>
      <c r="AI150" s="21" t="str">
        <f t="shared" si="47"/>
        <v>N.M.</v>
      </c>
    </row>
    <row r="151" spans="1:35" ht="12.75" outlineLevel="1">
      <c r="A151" s="1" t="s">
        <v>463</v>
      </c>
      <c r="B151" s="16" t="s">
        <v>464</v>
      </c>
      <c r="C151" s="1" t="s">
        <v>1125</v>
      </c>
      <c r="E151" s="5">
        <v>859674.0800000001</v>
      </c>
      <c r="G151" s="5">
        <v>0</v>
      </c>
      <c r="I151" s="9">
        <f t="shared" si="40"/>
        <v>859674.0800000001</v>
      </c>
      <c r="K151" s="21" t="str">
        <f t="shared" si="41"/>
        <v>N.M.</v>
      </c>
      <c r="M151" s="9">
        <v>2384639.12</v>
      </c>
      <c r="O151" s="9">
        <v>0</v>
      </c>
      <c r="Q151" s="9">
        <f t="shared" si="42"/>
        <v>2384639.12</v>
      </c>
      <c r="S151" s="21" t="str">
        <f t="shared" si="43"/>
        <v>N.M.</v>
      </c>
      <c r="U151" s="9">
        <v>5180737.04</v>
      </c>
      <c r="W151" s="9">
        <v>0</v>
      </c>
      <c r="Y151" s="9">
        <f t="shared" si="44"/>
        <v>5180737.04</v>
      </c>
      <c r="AA151" s="21" t="str">
        <f t="shared" si="45"/>
        <v>N.M.</v>
      </c>
      <c r="AC151" s="9">
        <v>5180737.04</v>
      </c>
      <c r="AE151" s="9">
        <v>0</v>
      </c>
      <c r="AG151" s="9">
        <f t="shared" si="46"/>
        <v>5180737.04</v>
      </c>
      <c r="AI151" s="21" t="str">
        <f t="shared" si="47"/>
        <v>N.M.</v>
      </c>
    </row>
    <row r="152" spans="1:35" ht="12.75" outlineLevel="1">
      <c r="A152" s="1" t="s">
        <v>465</v>
      </c>
      <c r="B152" s="16" t="s">
        <v>466</v>
      </c>
      <c r="C152" s="1" t="s">
        <v>1126</v>
      </c>
      <c r="E152" s="5">
        <v>1234187.29</v>
      </c>
      <c r="G152" s="5">
        <v>0</v>
      </c>
      <c r="I152" s="9">
        <f t="shared" si="40"/>
        <v>1234187.29</v>
      </c>
      <c r="K152" s="21" t="str">
        <f t="shared" si="41"/>
        <v>N.M.</v>
      </c>
      <c r="M152" s="9">
        <v>3519274.5300000003</v>
      </c>
      <c r="O152" s="9">
        <v>0</v>
      </c>
      <c r="Q152" s="9">
        <f t="shared" si="42"/>
        <v>3519274.5300000003</v>
      </c>
      <c r="S152" s="21" t="str">
        <f t="shared" si="43"/>
        <v>N.M.</v>
      </c>
      <c r="U152" s="9">
        <v>8630211.93</v>
      </c>
      <c r="W152" s="9">
        <v>0</v>
      </c>
      <c r="Y152" s="9">
        <f t="shared" si="44"/>
        <v>8630211.93</v>
      </c>
      <c r="AA152" s="21" t="str">
        <f t="shared" si="45"/>
        <v>N.M.</v>
      </c>
      <c r="AC152" s="9">
        <v>8630211.93</v>
      </c>
      <c r="AE152" s="9">
        <v>0</v>
      </c>
      <c r="AG152" s="9">
        <f t="shared" si="46"/>
        <v>8630211.93</v>
      </c>
      <c r="AI152" s="21" t="str">
        <f t="shared" si="47"/>
        <v>N.M.</v>
      </c>
    </row>
    <row r="153" spans="1:35" ht="12.75" outlineLevel="1">
      <c r="A153" s="1" t="s">
        <v>467</v>
      </c>
      <c r="B153" s="16" t="s">
        <v>468</v>
      </c>
      <c r="C153" s="1" t="s">
        <v>1127</v>
      </c>
      <c r="E153" s="5">
        <v>92740.92</v>
      </c>
      <c r="G153" s="5">
        <v>0</v>
      </c>
      <c r="I153" s="9">
        <f t="shared" si="40"/>
        <v>92740.92</v>
      </c>
      <c r="K153" s="21" t="str">
        <f t="shared" si="41"/>
        <v>N.M.</v>
      </c>
      <c r="M153" s="9">
        <v>261382.48</v>
      </c>
      <c r="O153" s="9">
        <v>0</v>
      </c>
      <c r="Q153" s="9">
        <f t="shared" si="42"/>
        <v>261382.48</v>
      </c>
      <c r="S153" s="21" t="str">
        <f t="shared" si="43"/>
        <v>N.M.</v>
      </c>
      <c r="U153" s="9">
        <v>1037497.5</v>
      </c>
      <c r="W153" s="9">
        <v>0</v>
      </c>
      <c r="Y153" s="9">
        <f t="shared" si="44"/>
        <v>1037497.5</v>
      </c>
      <c r="AA153" s="21" t="str">
        <f t="shared" si="45"/>
        <v>N.M.</v>
      </c>
      <c r="AC153" s="9">
        <v>1037497.5</v>
      </c>
      <c r="AE153" s="9">
        <v>0</v>
      </c>
      <c r="AG153" s="9">
        <f t="shared" si="46"/>
        <v>1037497.5</v>
      </c>
      <c r="AI153" s="21" t="str">
        <f t="shared" si="47"/>
        <v>N.M.</v>
      </c>
    </row>
    <row r="154" spans="1:35" ht="12.75" outlineLevel="1">
      <c r="A154" s="1" t="s">
        <v>469</v>
      </c>
      <c r="B154" s="16" t="s">
        <v>470</v>
      </c>
      <c r="C154" s="1" t="s">
        <v>1128</v>
      </c>
      <c r="E154" s="5">
        <v>-86738</v>
      </c>
      <c r="G154" s="5">
        <v>0</v>
      </c>
      <c r="I154" s="9">
        <f t="shared" si="40"/>
        <v>-86738</v>
      </c>
      <c r="K154" s="21" t="str">
        <f t="shared" si="41"/>
        <v>N.M.</v>
      </c>
      <c r="M154" s="9">
        <v>241756</v>
      </c>
      <c r="O154" s="9">
        <v>0</v>
      </c>
      <c r="Q154" s="9">
        <f t="shared" si="42"/>
        <v>241756</v>
      </c>
      <c r="S154" s="21" t="str">
        <f t="shared" si="43"/>
        <v>N.M.</v>
      </c>
      <c r="U154" s="9">
        <v>499411</v>
      </c>
      <c r="W154" s="9">
        <v>0</v>
      </c>
      <c r="Y154" s="9">
        <f t="shared" si="44"/>
        <v>499411</v>
      </c>
      <c r="AA154" s="21" t="str">
        <f t="shared" si="45"/>
        <v>N.M.</v>
      </c>
      <c r="AC154" s="9">
        <v>499411</v>
      </c>
      <c r="AE154" s="9">
        <v>0</v>
      </c>
      <c r="AG154" s="9">
        <f t="shared" si="46"/>
        <v>499411</v>
      </c>
      <c r="AI154" s="21" t="str">
        <f t="shared" si="47"/>
        <v>N.M.</v>
      </c>
    </row>
    <row r="155" spans="1:35" ht="12.75" outlineLevel="1">
      <c r="A155" s="1" t="s">
        <v>471</v>
      </c>
      <c r="B155" s="16" t="s">
        <v>472</v>
      </c>
      <c r="C155" s="1" t="s">
        <v>1129</v>
      </c>
      <c r="E155" s="5">
        <v>3356752</v>
      </c>
      <c r="G155" s="5">
        <v>0</v>
      </c>
      <c r="I155" s="9">
        <f t="shared" si="40"/>
        <v>3356752</v>
      </c>
      <c r="K155" s="21" t="str">
        <f t="shared" si="41"/>
        <v>N.M.</v>
      </c>
      <c r="M155" s="9">
        <v>9052994</v>
      </c>
      <c r="O155" s="9">
        <v>0</v>
      </c>
      <c r="Q155" s="9">
        <f t="shared" si="42"/>
        <v>9052994</v>
      </c>
      <c r="S155" s="21" t="str">
        <f t="shared" si="43"/>
        <v>N.M.</v>
      </c>
      <c r="U155" s="9">
        <v>19362851</v>
      </c>
      <c r="W155" s="9">
        <v>0</v>
      </c>
      <c r="Y155" s="9">
        <f t="shared" si="44"/>
        <v>19362851</v>
      </c>
      <c r="AA155" s="21" t="str">
        <f t="shared" si="45"/>
        <v>N.M.</v>
      </c>
      <c r="AC155" s="9">
        <v>19362851</v>
      </c>
      <c r="AE155" s="9">
        <v>0</v>
      </c>
      <c r="AG155" s="9">
        <f t="shared" si="46"/>
        <v>19362851</v>
      </c>
      <c r="AI155" s="21" t="str">
        <f t="shared" si="47"/>
        <v>N.M.</v>
      </c>
    </row>
    <row r="156" spans="1:35" ht="12.75" outlineLevel="1">
      <c r="A156" s="1" t="s">
        <v>473</v>
      </c>
      <c r="B156" s="16" t="s">
        <v>474</v>
      </c>
      <c r="C156" s="1" t="s">
        <v>1130</v>
      </c>
      <c r="E156" s="5">
        <v>166167.01</v>
      </c>
      <c r="G156" s="5">
        <v>0</v>
      </c>
      <c r="I156" s="9">
        <f t="shared" si="40"/>
        <v>166167.01</v>
      </c>
      <c r="K156" s="21" t="str">
        <f t="shared" si="41"/>
        <v>N.M.</v>
      </c>
      <c r="M156" s="9">
        <v>527468.053</v>
      </c>
      <c r="O156" s="9">
        <v>0</v>
      </c>
      <c r="Q156" s="9">
        <f t="shared" si="42"/>
        <v>527468.053</v>
      </c>
      <c r="S156" s="21" t="str">
        <f t="shared" si="43"/>
        <v>N.M.</v>
      </c>
      <c r="U156" s="9">
        <v>527468.053</v>
      </c>
      <c r="W156" s="9">
        <v>0</v>
      </c>
      <c r="Y156" s="9">
        <f t="shared" si="44"/>
        <v>527468.053</v>
      </c>
      <c r="AA156" s="21" t="str">
        <f t="shared" si="45"/>
        <v>N.M.</v>
      </c>
      <c r="AC156" s="9">
        <v>527468.053</v>
      </c>
      <c r="AE156" s="9">
        <v>0</v>
      </c>
      <c r="AG156" s="9">
        <f t="shared" si="46"/>
        <v>527468.053</v>
      </c>
      <c r="AI156" s="21" t="str">
        <f t="shared" si="47"/>
        <v>N.M.</v>
      </c>
    </row>
    <row r="157" spans="1:68" s="90" customFormat="1" ht="12.75">
      <c r="A157" s="90" t="s">
        <v>92</v>
      </c>
      <c r="B157" s="91"/>
      <c r="C157" s="77" t="s">
        <v>1131</v>
      </c>
      <c r="D157" s="105"/>
      <c r="E157" s="105">
        <v>6981185.06</v>
      </c>
      <c r="F157" s="105"/>
      <c r="G157" s="105">
        <v>5643547.59</v>
      </c>
      <c r="H157" s="105"/>
      <c r="I157" s="9">
        <f aca="true" t="shared" si="48" ref="I157:I163">+E157-G157</f>
        <v>1337637.4699999997</v>
      </c>
      <c r="J157" s="37" t="str">
        <f>IF((+E157-G157)=(I157),"  ",$AO$517)</f>
        <v>  </v>
      </c>
      <c r="K157" s="38">
        <f aca="true" t="shared" si="49" ref="K157:K163">IF(G157&lt;0,IF(I157=0,0,IF(OR(G157=0,E157=0),"N.M.",IF(ABS(I157/G157)&gt;=10,"N.M.",I157/(-G157)))),IF(I157=0,0,IF(OR(G157=0,E157=0),"N.M.",IF(ABS(I157/G157)&gt;=10,"N.M.",I157/G157))))</f>
        <v>0.2370206769178675</v>
      </c>
      <c r="L157" s="39"/>
      <c r="M157" s="5">
        <v>20408493.303</v>
      </c>
      <c r="N157" s="9"/>
      <c r="O157" s="5">
        <v>17667079.820000004</v>
      </c>
      <c r="P157" s="9"/>
      <c r="Q157" s="9">
        <f aca="true" t="shared" si="50" ref="Q157:Q163">(+M157-O157)</f>
        <v>2741413.4829999954</v>
      </c>
      <c r="R157" s="37" t="str">
        <f>IF((+M157-O157)=(Q157),"  ",$AO$517)</f>
        <v>  </v>
      </c>
      <c r="S157" s="38">
        <f aca="true" t="shared" si="51" ref="S157:S163">IF(O157&lt;0,IF(Q157=0,0,IF(OR(O157=0,M157=0),"N.M.",IF(ABS(Q157/O157)&gt;=10,"N.M.",Q157/(-O157)))),IF(Q157=0,0,IF(OR(O157=0,M157=0),"N.M.",IF(ABS(Q157/O157)&gt;=10,"N.M.",Q157/O157))))</f>
        <v>0.15517071926604306</v>
      </c>
      <c r="T157" s="39"/>
      <c r="U157" s="9">
        <v>53144504.143</v>
      </c>
      <c r="V157" s="9"/>
      <c r="W157" s="9">
        <v>36538092.78000001</v>
      </c>
      <c r="X157" s="9"/>
      <c r="Y157" s="9">
        <f aca="true" t="shared" si="52" ref="Y157:Y163">(+U157-W157)</f>
        <v>16606411.36299999</v>
      </c>
      <c r="Z157" s="37" t="str">
        <f>IF((+U157-W157)=(Y157),"  ",$AO$517)</f>
        <v>  </v>
      </c>
      <c r="AA157" s="38">
        <f aca="true" t="shared" si="53" ref="AA157:AA163">IF(W157&lt;0,IF(Y157=0,0,IF(OR(W157=0,U157=0),"N.M.",IF(ABS(Y157/W157)&gt;=10,"N.M.",Y157/(-W157)))),IF(Y157=0,0,IF(OR(W157=0,U157=0),"N.M.",IF(ABS(Y157/W157)&gt;=10,"N.M.",Y157/W157))))</f>
        <v>0.45449584528095305</v>
      </c>
      <c r="AB157" s="39"/>
      <c r="AC157" s="9">
        <v>69414690.213</v>
      </c>
      <c r="AD157" s="9"/>
      <c r="AE157" s="9">
        <v>58425282.06</v>
      </c>
      <c r="AF157" s="9"/>
      <c r="AG157" s="9">
        <f aca="true" t="shared" si="54" ref="AG157:AG163">(+AC157-AE157)</f>
        <v>10989408.152999997</v>
      </c>
      <c r="AH157" s="37" t="str">
        <f>IF((+AC157-AE157)=(AG157),"  ",$AO$517)</f>
        <v>  </v>
      </c>
      <c r="AI157" s="38">
        <f aca="true" t="shared" si="55" ref="AI157:AI163">IF(AE157&lt;0,IF(AG157=0,0,IF(OR(AE157=0,AC157=0),"N.M.",IF(ABS(AG157/AE157)&gt;=10,"N.M.",AG157/(-AE157)))),IF(AG157=0,0,IF(OR(AE157=0,AC157=0),"N.M.",IF(ABS(AG157/AE157)&gt;=10,"N.M.",AG157/AE157))))</f>
        <v>0.1880933692663117</v>
      </c>
      <c r="AJ157" s="105"/>
      <c r="AK157" s="105"/>
      <c r="AL157" s="105"/>
      <c r="AM157" s="105"/>
      <c r="AN157" s="105"/>
      <c r="AO157" s="105"/>
      <c r="AP157" s="106"/>
      <c r="AQ157" s="107"/>
      <c r="AR157" s="108"/>
      <c r="AS157" s="105"/>
      <c r="AT157" s="105"/>
      <c r="AU157" s="105"/>
      <c r="AV157" s="105"/>
      <c r="AW157" s="105"/>
      <c r="AX157" s="106"/>
      <c r="AY157" s="107"/>
      <c r="AZ157" s="108"/>
      <c r="BA157" s="105"/>
      <c r="BB157" s="105"/>
      <c r="BC157" s="105"/>
      <c r="BD157" s="106"/>
      <c r="BE157" s="107"/>
      <c r="BF157" s="108"/>
      <c r="BG157" s="105"/>
      <c r="BH157" s="109"/>
      <c r="BI157" s="105"/>
      <c r="BJ157" s="109"/>
      <c r="BK157" s="105"/>
      <c r="BL157" s="109"/>
      <c r="BM157" s="105"/>
      <c r="BN157" s="97"/>
      <c r="BO157" s="97"/>
      <c r="BP157" s="97"/>
    </row>
    <row r="158" spans="1:35" ht="12.75" outlineLevel="1">
      <c r="A158" s="1" t="s">
        <v>475</v>
      </c>
      <c r="B158" s="16" t="s">
        <v>476</v>
      </c>
      <c r="C158" s="1" t="s">
        <v>1132</v>
      </c>
      <c r="E158" s="5">
        <v>0</v>
      </c>
      <c r="G158" s="5">
        <v>15047.470000000001</v>
      </c>
      <c r="I158" s="9">
        <f t="shared" si="48"/>
        <v>-15047.470000000001</v>
      </c>
      <c r="K158" s="21" t="str">
        <f t="shared" si="49"/>
        <v>N.M.</v>
      </c>
      <c r="M158" s="9">
        <v>-51333.87</v>
      </c>
      <c r="O158" s="9">
        <v>108300.52</v>
      </c>
      <c r="Q158" s="9">
        <f t="shared" si="50"/>
        <v>-159634.39</v>
      </c>
      <c r="S158" s="21">
        <f t="shared" si="51"/>
        <v>-1.4739946770338683</v>
      </c>
      <c r="U158" s="9">
        <v>332.08</v>
      </c>
      <c r="W158" s="9">
        <v>251566.1</v>
      </c>
      <c r="Y158" s="9">
        <f t="shared" si="52"/>
        <v>-251234.02000000002</v>
      </c>
      <c r="AA158" s="21">
        <f t="shared" si="53"/>
        <v>-0.9986799493254457</v>
      </c>
      <c r="AC158" s="9">
        <v>202966.77</v>
      </c>
      <c r="AE158" s="9">
        <v>422964.68000000005</v>
      </c>
      <c r="AG158" s="9">
        <f t="shared" si="54"/>
        <v>-219997.91000000006</v>
      </c>
      <c r="AI158" s="21">
        <f t="shared" si="55"/>
        <v>-0.520133052244457</v>
      </c>
    </row>
    <row r="159" spans="1:35" ht="12.75" outlineLevel="1">
      <c r="A159" s="1" t="s">
        <v>477</v>
      </c>
      <c r="B159" s="16" t="s">
        <v>478</v>
      </c>
      <c r="C159" s="1" t="s">
        <v>1133</v>
      </c>
      <c r="E159" s="5">
        <v>5510119</v>
      </c>
      <c r="G159" s="5">
        <v>4163458</v>
      </c>
      <c r="I159" s="9">
        <f t="shared" si="48"/>
        <v>1346661</v>
      </c>
      <c r="K159" s="21">
        <f t="shared" si="49"/>
        <v>0.3234477206206956</v>
      </c>
      <c r="M159" s="9">
        <v>14981234</v>
      </c>
      <c r="O159" s="9">
        <v>12386587</v>
      </c>
      <c r="Q159" s="9">
        <f t="shared" si="50"/>
        <v>2594647</v>
      </c>
      <c r="S159" s="21">
        <f t="shared" si="51"/>
        <v>0.20947231065345118</v>
      </c>
      <c r="U159" s="9">
        <v>37769659</v>
      </c>
      <c r="W159" s="9">
        <v>31862508</v>
      </c>
      <c r="Y159" s="9">
        <f t="shared" si="52"/>
        <v>5907151</v>
      </c>
      <c r="AA159" s="21">
        <f t="shared" si="53"/>
        <v>0.18539504172113508</v>
      </c>
      <c r="AC159" s="9">
        <v>56955526</v>
      </c>
      <c r="AE159" s="9">
        <v>44244856</v>
      </c>
      <c r="AG159" s="9">
        <f t="shared" si="54"/>
        <v>12710670</v>
      </c>
      <c r="AI159" s="21">
        <f t="shared" si="55"/>
        <v>0.28728017557566465</v>
      </c>
    </row>
    <row r="160" spans="1:35" ht="12.75" outlineLevel="1">
      <c r="A160" s="1" t="s">
        <v>479</v>
      </c>
      <c r="B160" s="16" t="s">
        <v>480</v>
      </c>
      <c r="C160" s="1" t="s">
        <v>1134</v>
      </c>
      <c r="E160" s="5">
        <v>-22389</v>
      </c>
      <c r="G160" s="5">
        <v>8996569</v>
      </c>
      <c r="I160" s="9">
        <f t="shared" si="48"/>
        <v>-9018958</v>
      </c>
      <c r="K160" s="21">
        <f t="shared" si="49"/>
        <v>-1.0024886153821528</v>
      </c>
      <c r="M160" s="9">
        <v>2301063</v>
      </c>
      <c r="O160" s="9">
        <v>25261501</v>
      </c>
      <c r="Q160" s="9">
        <f t="shared" si="50"/>
        <v>-22960438</v>
      </c>
      <c r="S160" s="21">
        <f t="shared" si="51"/>
        <v>-0.908910282092897</v>
      </c>
      <c r="U160" s="9">
        <v>4498327</v>
      </c>
      <c r="W160" s="9">
        <v>57464848</v>
      </c>
      <c r="Y160" s="9">
        <f t="shared" si="52"/>
        <v>-52966521</v>
      </c>
      <c r="AA160" s="21">
        <f t="shared" si="53"/>
        <v>-0.9217203706864412</v>
      </c>
      <c r="AC160" s="9">
        <v>23653701</v>
      </c>
      <c r="AE160" s="9">
        <v>77200219.35</v>
      </c>
      <c r="AG160" s="9">
        <f t="shared" si="54"/>
        <v>-53546518.349999994</v>
      </c>
      <c r="AI160" s="21">
        <f t="shared" si="55"/>
        <v>-0.6936057798908314</v>
      </c>
    </row>
    <row r="161" spans="1:35" ht="12.75" outlineLevel="1">
      <c r="A161" s="1" t="s">
        <v>481</v>
      </c>
      <c r="B161" s="16" t="s">
        <v>482</v>
      </c>
      <c r="C161" s="1" t="s">
        <v>1135</v>
      </c>
      <c r="E161" s="5">
        <v>3422911</v>
      </c>
      <c r="G161" s="5">
        <v>3350356</v>
      </c>
      <c r="I161" s="9">
        <f t="shared" si="48"/>
        <v>72555</v>
      </c>
      <c r="K161" s="21">
        <f t="shared" si="49"/>
        <v>0.021655907611012083</v>
      </c>
      <c r="M161" s="9">
        <v>10237447</v>
      </c>
      <c r="O161" s="9">
        <v>9897089</v>
      </c>
      <c r="Q161" s="9">
        <f t="shared" si="50"/>
        <v>340358</v>
      </c>
      <c r="S161" s="21">
        <f t="shared" si="51"/>
        <v>0.03438970792320853</v>
      </c>
      <c r="U161" s="9">
        <v>27173582</v>
      </c>
      <c r="W161" s="9">
        <v>26948587</v>
      </c>
      <c r="Y161" s="9">
        <f t="shared" si="52"/>
        <v>224995</v>
      </c>
      <c r="AA161" s="21">
        <f t="shared" si="53"/>
        <v>0.008349046278381868</v>
      </c>
      <c r="AC161" s="9">
        <v>40387406</v>
      </c>
      <c r="AE161" s="9">
        <v>41571370</v>
      </c>
      <c r="AG161" s="9">
        <f t="shared" si="54"/>
        <v>-1183964</v>
      </c>
      <c r="AI161" s="21">
        <f t="shared" si="55"/>
        <v>-0.028480273803822197</v>
      </c>
    </row>
    <row r="162" spans="1:35" ht="12.75" outlineLevel="1">
      <c r="A162" s="1" t="s">
        <v>483</v>
      </c>
      <c r="B162" s="16" t="s">
        <v>484</v>
      </c>
      <c r="C162" s="1" t="s">
        <v>1136</v>
      </c>
      <c r="E162" s="5">
        <v>5596268.54</v>
      </c>
      <c r="G162" s="5">
        <v>6122707</v>
      </c>
      <c r="I162" s="9">
        <f t="shared" si="48"/>
        <v>-526438.46</v>
      </c>
      <c r="K162" s="21">
        <f t="shared" si="49"/>
        <v>-0.08598132492702983</v>
      </c>
      <c r="M162" s="9">
        <v>15777686.29</v>
      </c>
      <c r="O162" s="9">
        <v>16562163</v>
      </c>
      <c r="Q162" s="9">
        <f t="shared" si="50"/>
        <v>-784476.7100000009</v>
      </c>
      <c r="S162" s="21">
        <f t="shared" si="51"/>
        <v>-0.047365595302980706</v>
      </c>
      <c r="U162" s="9">
        <v>43366194.08</v>
      </c>
      <c r="W162" s="9">
        <v>41676096</v>
      </c>
      <c r="Y162" s="9">
        <f t="shared" si="52"/>
        <v>1690098.0799999982</v>
      </c>
      <c r="AA162" s="21">
        <f t="shared" si="53"/>
        <v>0.04055317657392857</v>
      </c>
      <c r="AC162" s="9">
        <v>67784123.08</v>
      </c>
      <c r="AE162" s="9">
        <v>60843649</v>
      </c>
      <c r="AG162" s="9">
        <f t="shared" si="54"/>
        <v>6940474.079999998</v>
      </c>
      <c r="AI162" s="21">
        <f t="shared" si="55"/>
        <v>0.11407064162111642</v>
      </c>
    </row>
    <row r="163" spans="1:68" s="90" customFormat="1" ht="12.75">
      <c r="A163" s="90" t="s">
        <v>93</v>
      </c>
      <c r="B163" s="91"/>
      <c r="C163" s="77" t="s">
        <v>1137</v>
      </c>
      <c r="D163" s="105"/>
      <c r="E163" s="105">
        <v>14506909.54</v>
      </c>
      <c r="F163" s="105"/>
      <c r="G163" s="105">
        <v>22648137.47</v>
      </c>
      <c r="H163" s="105"/>
      <c r="I163" s="9">
        <f t="shared" si="48"/>
        <v>-8141227.93</v>
      </c>
      <c r="J163" s="37" t="str">
        <f>IF((+E163-G163)=(I163),"  ",$AO$517)</f>
        <v>  </v>
      </c>
      <c r="K163" s="38">
        <f t="shared" si="49"/>
        <v>-0.3594656708872405</v>
      </c>
      <c r="L163" s="39"/>
      <c r="M163" s="5">
        <v>43246096.42</v>
      </c>
      <c r="N163" s="9"/>
      <c r="O163" s="5">
        <v>64215640.519999996</v>
      </c>
      <c r="P163" s="9"/>
      <c r="Q163" s="9">
        <f t="shared" si="50"/>
        <v>-20969544.099999994</v>
      </c>
      <c r="R163" s="37" t="str">
        <f>IF((+M163-O163)=(Q163),"  ",$AO$517)</f>
        <v>  </v>
      </c>
      <c r="S163" s="38">
        <f t="shared" si="51"/>
        <v>-0.3265488583496885</v>
      </c>
      <c r="T163" s="39"/>
      <c r="U163" s="9">
        <v>112808094.16</v>
      </c>
      <c r="V163" s="9"/>
      <c r="W163" s="9">
        <v>158203605.1</v>
      </c>
      <c r="X163" s="9"/>
      <c r="Y163" s="9">
        <f t="shared" si="52"/>
        <v>-45395510.94</v>
      </c>
      <c r="Z163" s="37" t="str">
        <f>IF((+U163-W163)=(Y163),"  ",$AO$517)</f>
        <v>  </v>
      </c>
      <c r="AA163" s="38">
        <f t="shared" si="53"/>
        <v>-0.2869435934238391</v>
      </c>
      <c r="AB163" s="39"/>
      <c r="AC163" s="9">
        <v>188983722.84999996</v>
      </c>
      <c r="AD163" s="9"/>
      <c r="AE163" s="9">
        <v>224283059.03</v>
      </c>
      <c r="AF163" s="9"/>
      <c r="AG163" s="9">
        <f t="shared" si="54"/>
        <v>-35299336.18000004</v>
      </c>
      <c r="AH163" s="37" t="str">
        <f>IF((+AC163-AE163)=(AG163),"  ",$AO$517)</f>
        <v>  </v>
      </c>
      <c r="AI163" s="38">
        <f t="shared" si="55"/>
        <v>-0.15738743859061782</v>
      </c>
      <c r="AJ163" s="105"/>
      <c r="AK163" s="105"/>
      <c r="AL163" s="105"/>
      <c r="AM163" s="105"/>
      <c r="AN163" s="105"/>
      <c r="AO163" s="105"/>
      <c r="AP163" s="106"/>
      <c r="AQ163" s="107"/>
      <c r="AR163" s="108"/>
      <c r="AS163" s="105"/>
      <c r="AT163" s="105"/>
      <c r="AU163" s="105"/>
      <c r="AV163" s="105"/>
      <c r="AW163" s="105"/>
      <c r="AX163" s="106"/>
      <c r="AY163" s="107"/>
      <c r="AZ163" s="108"/>
      <c r="BA163" s="105"/>
      <c r="BB163" s="105"/>
      <c r="BC163" s="105"/>
      <c r="BD163" s="106"/>
      <c r="BE163" s="107"/>
      <c r="BF163" s="108"/>
      <c r="BG163" s="105"/>
      <c r="BH163" s="109"/>
      <c r="BI163" s="105"/>
      <c r="BJ163" s="109"/>
      <c r="BK163" s="105"/>
      <c r="BL163" s="109"/>
      <c r="BM163" s="105"/>
      <c r="BN163" s="97"/>
      <c r="BO163" s="97"/>
      <c r="BP163" s="97"/>
    </row>
    <row r="164" spans="1:35" ht="12.75" outlineLevel="1">
      <c r="A164" s="1" t="s">
        <v>485</v>
      </c>
      <c r="B164" s="16" t="s">
        <v>486</v>
      </c>
      <c r="C164" s="1" t="s">
        <v>1138</v>
      </c>
      <c r="E164" s="5">
        <v>0</v>
      </c>
      <c r="G164" s="5">
        <v>0</v>
      </c>
      <c r="I164" s="9">
        <f aca="true" t="shared" si="56" ref="I164:I195">+E164-G164</f>
        <v>0</v>
      </c>
      <c r="K164" s="21">
        <f aca="true" t="shared" si="57" ref="K164:K195">IF(G164&lt;0,IF(I164=0,0,IF(OR(G164=0,E164=0),"N.M.",IF(ABS(I164/G164)&gt;=10,"N.M.",I164/(-G164)))),IF(I164=0,0,IF(OR(G164=0,E164=0),"N.M.",IF(ABS(I164/G164)&gt;=10,"N.M.",I164/G164))))</f>
        <v>0</v>
      </c>
      <c r="M164" s="9">
        <v>0</v>
      </c>
      <c r="O164" s="9">
        <v>0</v>
      </c>
      <c r="Q164" s="9">
        <f aca="true" t="shared" si="58" ref="Q164:Q195">(+M164-O164)</f>
        <v>0</v>
      </c>
      <c r="S164" s="21">
        <f aca="true" t="shared" si="59" ref="S164:S195">IF(O164&lt;0,IF(Q164=0,0,IF(OR(O164=0,M164=0),"N.M.",IF(ABS(Q164/O164)&gt;=10,"N.M.",Q164/(-O164)))),IF(Q164=0,0,IF(OR(O164=0,M164=0),"N.M.",IF(ABS(Q164/O164)&gt;=10,"N.M.",Q164/O164))))</f>
        <v>0</v>
      </c>
      <c r="U164" s="9">
        <v>1274.82</v>
      </c>
      <c r="W164" s="9">
        <v>0</v>
      </c>
      <c r="Y164" s="9">
        <f aca="true" t="shared" si="60" ref="Y164:Y195">(+U164-W164)</f>
        <v>1274.82</v>
      </c>
      <c r="AA164" s="21" t="str">
        <f aca="true" t="shared" si="61" ref="AA164:AA195">IF(W164&lt;0,IF(Y164=0,0,IF(OR(W164=0,U164=0),"N.M.",IF(ABS(Y164/W164)&gt;=10,"N.M.",Y164/(-W164)))),IF(Y164=0,0,IF(OR(W164=0,U164=0),"N.M.",IF(ABS(Y164/W164)&gt;=10,"N.M.",Y164/W164))))</f>
        <v>N.M.</v>
      </c>
      <c r="AC164" s="9">
        <v>0</v>
      </c>
      <c r="AE164" s="9">
        <v>0</v>
      </c>
      <c r="AG164" s="9">
        <f aca="true" t="shared" si="62" ref="AG164:AG195">(+AC164-AE164)</f>
        <v>0</v>
      </c>
      <c r="AI164" s="21">
        <f aca="true" t="shared" si="63" ref="AI164:AI195">IF(AE164&lt;0,IF(AG164=0,0,IF(OR(AE164=0,AC164=0),"N.M.",IF(ABS(AG164/AE164)&gt;=10,"N.M.",AG164/(-AE164)))),IF(AG164=0,0,IF(OR(AE164=0,AC164=0),"N.M.",IF(ABS(AG164/AE164)&gt;=10,"N.M.",AG164/AE164))))</f>
        <v>0</v>
      </c>
    </row>
    <row r="165" spans="1:35" ht="12.75" outlineLevel="1">
      <c r="A165" s="1" t="s">
        <v>487</v>
      </c>
      <c r="B165" s="16" t="s">
        <v>488</v>
      </c>
      <c r="C165" s="1" t="s">
        <v>1139</v>
      </c>
      <c r="E165" s="5">
        <v>-155</v>
      </c>
      <c r="G165" s="5">
        <v>-155</v>
      </c>
      <c r="I165" s="9">
        <f t="shared" si="56"/>
        <v>0</v>
      </c>
      <c r="K165" s="21">
        <f t="shared" si="57"/>
        <v>0</v>
      </c>
      <c r="M165" s="9">
        <v>-465</v>
      </c>
      <c r="O165" s="9">
        <v>-465</v>
      </c>
      <c r="Q165" s="9">
        <f t="shared" si="58"/>
        <v>0</v>
      </c>
      <c r="S165" s="21">
        <f t="shared" si="59"/>
        <v>0</v>
      </c>
      <c r="U165" s="9">
        <v>-1241</v>
      </c>
      <c r="W165" s="9">
        <v>-1241</v>
      </c>
      <c r="Y165" s="9">
        <f t="shared" si="60"/>
        <v>0</v>
      </c>
      <c r="AA165" s="21">
        <f t="shared" si="61"/>
        <v>0</v>
      </c>
      <c r="AC165" s="9">
        <v>-1861</v>
      </c>
      <c r="AE165" s="9">
        <v>-1785</v>
      </c>
      <c r="AG165" s="9">
        <f t="shared" si="62"/>
        <v>-76</v>
      </c>
      <c r="AI165" s="21">
        <f t="shared" si="63"/>
        <v>-0.04257703081232493</v>
      </c>
    </row>
    <row r="166" spans="1:35" ht="12.75" outlineLevel="1">
      <c r="A166" s="1" t="s">
        <v>489</v>
      </c>
      <c r="B166" s="16" t="s">
        <v>490</v>
      </c>
      <c r="C166" s="1" t="s">
        <v>1140</v>
      </c>
      <c r="E166" s="5">
        <v>95755.08</v>
      </c>
      <c r="G166" s="5">
        <v>137123.97</v>
      </c>
      <c r="I166" s="9">
        <f t="shared" si="56"/>
        <v>-41368.89</v>
      </c>
      <c r="K166" s="21">
        <f t="shared" si="57"/>
        <v>-0.30168970457900246</v>
      </c>
      <c r="M166" s="9">
        <v>263268.09</v>
      </c>
      <c r="O166" s="9">
        <v>409849.94</v>
      </c>
      <c r="Q166" s="9">
        <f t="shared" si="58"/>
        <v>-146581.84999999998</v>
      </c>
      <c r="S166" s="21">
        <f t="shared" si="59"/>
        <v>-0.3576476063409939</v>
      </c>
      <c r="U166" s="9">
        <v>843990.03</v>
      </c>
      <c r="W166" s="9">
        <v>1335574.1</v>
      </c>
      <c r="Y166" s="9">
        <f t="shared" si="60"/>
        <v>-491584.07000000007</v>
      </c>
      <c r="AA166" s="21">
        <f t="shared" si="61"/>
        <v>-0.36806948412671375</v>
      </c>
      <c r="AC166" s="9">
        <v>1451202.08</v>
      </c>
      <c r="AE166" s="9">
        <v>2133295.77</v>
      </c>
      <c r="AG166" s="9">
        <f t="shared" si="62"/>
        <v>-682093.69</v>
      </c>
      <c r="AI166" s="21">
        <f t="shared" si="63"/>
        <v>-0.31973704705747386</v>
      </c>
    </row>
    <row r="167" spans="1:35" ht="12.75" outlineLevel="1">
      <c r="A167" s="1" t="s">
        <v>491</v>
      </c>
      <c r="B167" s="16" t="s">
        <v>492</v>
      </c>
      <c r="C167" s="1" t="s">
        <v>1141</v>
      </c>
      <c r="E167" s="5">
        <v>104387.55</v>
      </c>
      <c r="G167" s="5">
        <v>99691.65000000001</v>
      </c>
      <c r="I167" s="9">
        <f t="shared" si="56"/>
        <v>4695.899999999994</v>
      </c>
      <c r="K167" s="21">
        <f t="shared" si="57"/>
        <v>0.04710424594236321</v>
      </c>
      <c r="M167" s="9">
        <v>314293.93</v>
      </c>
      <c r="O167" s="9">
        <v>319701.97000000003</v>
      </c>
      <c r="Q167" s="9">
        <f t="shared" si="58"/>
        <v>-5408.040000000037</v>
      </c>
      <c r="S167" s="21">
        <f t="shared" si="59"/>
        <v>-0.016915879498646934</v>
      </c>
      <c r="U167" s="9">
        <v>797685.61</v>
      </c>
      <c r="W167" s="9">
        <v>843246.13</v>
      </c>
      <c r="Y167" s="9">
        <f t="shared" si="60"/>
        <v>-45560.52000000002</v>
      </c>
      <c r="AA167" s="21">
        <f t="shared" si="61"/>
        <v>-0.05402991888026811</v>
      </c>
      <c r="AC167" s="9">
        <v>1250708.5</v>
      </c>
      <c r="AE167" s="9">
        <v>1249332.3</v>
      </c>
      <c r="AG167" s="9">
        <f t="shared" si="62"/>
        <v>1376.1999999999534</v>
      </c>
      <c r="AI167" s="21">
        <f t="shared" si="63"/>
        <v>0.00110154840309496</v>
      </c>
    </row>
    <row r="168" spans="1:35" ht="12.75" outlineLevel="1">
      <c r="A168" s="1" t="s">
        <v>493</v>
      </c>
      <c r="B168" s="16" t="s">
        <v>494</v>
      </c>
      <c r="C168" s="1" t="s">
        <v>1142</v>
      </c>
      <c r="E168" s="5">
        <v>371427.23</v>
      </c>
      <c r="G168" s="5">
        <v>677965.26</v>
      </c>
      <c r="I168" s="9">
        <f t="shared" si="56"/>
        <v>-306538.03</v>
      </c>
      <c r="K168" s="21">
        <f t="shared" si="57"/>
        <v>-0.4521441555869692</v>
      </c>
      <c r="M168" s="9">
        <v>1248365.82</v>
      </c>
      <c r="O168" s="9">
        <v>1517358.801</v>
      </c>
      <c r="Q168" s="9">
        <f t="shared" si="58"/>
        <v>-268992.9809999999</v>
      </c>
      <c r="S168" s="21">
        <f t="shared" si="59"/>
        <v>-0.17727710863292373</v>
      </c>
      <c r="U168" s="9">
        <v>3434072.83</v>
      </c>
      <c r="W168" s="9">
        <v>3586843.106</v>
      </c>
      <c r="Y168" s="9">
        <f t="shared" si="60"/>
        <v>-152770.27600000007</v>
      </c>
      <c r="AA168" s="21">
        <f t="shared" si="61"/>
        <v>-0.042591847896678</v>
      </c>
      <c r="AC168" s="9">
        <v>5304459.66</v>
      </c>
      <c r="AE168" s="9">
        <v>4991431.03</v>
      </c>
      <c r="AG168" s="9">
        <f t="shared" si="62"/>
        <v>313028.6299999999</v>
      </c>
      <c r="AI168" s="21">
        <f t="shared" si="63"/>
        <v>0.06271320351189945</v>
      </c>
    </row>
    <row r="169" spans="1:35" ht="12.75" outlineLevel="1">
      <c r="A169" s="1" t="s">
        <v>495</v>
      </c>
      <c r="B169" s="16" t="s">
        <v>496</v>
      </c>
      <c r="C169" s="1" t="s">
        <v>1143</v>
      </c>
      <c r="E169" s="5">
        <v>0</v>
      </c>
      <c r="G169" s="5">
        <v>0</v>
      </c>
      <c r="I169" s="9">
        <f t="shared" si="56"/>
        <v>0</v>
      </c>
      <c r="K169" s="21">
        <f t="shared" si="57"/>
        <v>0</v>
      </c>
      <c r="M169" s="9">
        <v>0</v>
      </c>
      <c r="O169" s="9">
        <v>0</v>
      </c>
      <c r="Q169" s="9">
        <f t="shared" si="58"/>
        <v>0</v>
      </c>
      <c r="S169" s="21">
        <f t="shared" si="59"/>
        <v>0</v>
      </c>
      <c r="U169" s="9">
        <v>20220.7</v>
      </c>
      <c r="W169" s="9">
        <v>16321.815</v>
      </c>
      <c r="Y169" s="9">
        <f t="shared" si="60"/>
        <v>3898.885</v>
      </c>
      <c r="AA169" s="21">
        <f t="shared" si="61"/>
        <v>0.23887570101731948</v>
      </c>
      <c r="AC169" s="9">
        <v>20220.7</v>
      </c>
      <c r="AE169" s="9">
        <v>16321.815</v>
      </c>
      <c r="AG169" s="9">
        <f t="shared" si="62"/>
        <v>3898.885</v>
      </c>
      <c r="AI169" s="21">
        <f t="shared" si="63"/>
        <v>0.23887570101731948</v>
      </c>
    </row>
    <row r="170" spans="1:35" ht="12.75" outlineLevel="1">
      <c r="A170" s="1" t="s">
        <v>497</v>
      </c>
      <c r="B170" s="16" t="s">
        <v>498</v>
      </c>
      <c r="C170" s="1" t="s">
        <v>1144</v>
      </c>
      <c r="E170" s="5">
        <v>172770.99</v>
      </c>
      <c r="G170" s="5">
        <v>180984.89</v>
      </c>
      <c r="I170" s="9">
        <f t="shared" si="56"/>
        <v>-8213.900000000023</v>
      </c>
      <c r="K170" s="21">
        <f t="shared" si="57"/>
        <v>-0.045384451707543225</v>
      </c>
      <c r="M170" s="9">
        <v>382067.9</v>
      </c>
      <c r="O170" s="9">
        <v>476919.483</v>
      </c>
      <c r="Q170" s="9">
        <f t="shared" si="58"/>
        <v>-94851.58299999998</v>
      </c>
      <c r="S170" s="21">
        <f t="shared" si="59"/>
        <v>-0.19888385016973606</v>
      </c>
      <c r="U170" s="9">
        <v>1098572.32</v>
      </c>
      <c r="W170" s="9">
        <v>1064223.14</v>
      </c>
      <c r="Y170" s="9">
        <f t="shared" si="60"/>
        <v>34349.18000000017</v>
      </c>
      <c r="AA170" s="21">
        <f t="shared" si="61"/>
        <v>0.03227629498828617</v>
      </c>
      <c r="AC170" s="9">
        <v>1782499.35</v>
      </c>
      <c r="AE170" s="9">
        <v>1554520.5729999999</v>
      </c>
      <c r="AG170" s="9">
        <f t="shared" si="62"/>
        <v>227978.77700000023</v>
      </c>
      <c r="AI170" s="21">
        <f t="shared" si="63"/>
        <v>0.14665536176213748</v>
      </c>
    </row>
    <row r="171" spans="1:35" ht="12.75" outlineLevel="1">
      <c r="A171" s="1" t="s">
        <v>499</v>
      </c>
      <c r="B171" s="16" t="s">
        <v>500</v>
      </c>
      <c r="C171" s="1" t="s">
        <v>1145</v>
      </c>
      <c r="E171" s="5">
        <v>26.19</v>
      </c>
      <c r="G171" s="5">
        <v>0</v>
      </c>
      <c r="I171" s="9">
        <f t="shared" si="56"/>
        <v>26.19</v>
      </c>
      <c r="K171" s="21" t="str">
        <f t="shared" si="57"/>
        <v>N.M.</v>
      </c>
      <c r="M171" s="9">
        <v>18.25</v>
      </c>
      <c r="O171" s="9">
        <v>0</v>
      </c>
      <c r="Q171" s="9">
        <f t="shared" si="58"/>
        <v>18.25</v>
      </c>
      <c r="S171" s="21" t="str">
        <f t="shared" si="59"/>
        <v>N.M.</v>
      </c>
      <c r="U171" s="9">
        <v>26.830000000000002</v>
      </c>
      <c r="W171" s="9">
        <v>0</v>
      </c>
      <c r="Y171" s="9">
        <f t="shared" si="60"/>
        <v>26.830000000000002</v>
      </c>
      <c r="AA171" s="21" t="str">
        <f t="shared" si="61"/>
        <v>N.M.</v>
      </c>
      <c r="AC171" s="9">
        <v>26.830000000000002</v>
      </c>
      <c r="AE171" s="9">
        <v>0</v>
      </c>
      <c r="AG171" s="9">
        <f t="shared" si="62"/>
        <v>26.830000000000002</v>
      </c>
      <c r="AI171" s="21" t="str">
        <f t="shared" si="63"/>
        <v>N.M.</v>
      </c>
    </row>
    <row r="172" spans="1:35" ht="12.75" outlineLevel="1">
      <c r="A172" s="1" t="s">
        <v>501</v>
      </c>
      <c r="B172" s="16" t="s">
        <v>502</v>
      </c>
      <c r="C172" s="1" t="s">
        <v>1146</v>
      </c>
      <c r="E172" s="5">
        <v>247273.24</v>
      </c>
      <c r="G172" s="5">
        <v>476481.88</v>
      </c>
      <c r="I172" s="9">
        <f t="shared" si="56"/>
        <v>-229208.64</v>
      </c>
      <c r="K172" s="21">
        <f t="shared" si="57"/>
        <v>-0.4810437702268972</v>
      </c>
      <c r="M172" s="9">
        <v>721645.31</v>
      </c>
      <c r="O172" s="9">
        <v>1348184.75</v>
      </c>
      <c r="Q172" s="9">
        <f t="shared" si="58"/>
        <v>-626539.44</v>
      </c>
      <c r="S172" s="21">
        <f t="shared" si="59"/>
        <v>-0.4647281761642831</v>
      </c>
      <c r="U172" s="9">
        <v>2281551.18</v>
      </c>
      <c r="W172" s="9">
        <v>1348184.75</v>
      </c>
      <c r="Y172" s="9">
        <f t="shared" si="60"/>
        <v>933366.4300000002</v>
      </c>
      <c r="AA172" s="21">
        <f t="shared" si="61"/>
        <v>0.6923134459131066</v>
      </c>
      <c r="AC172" s="9">
        <v>3396480.84</v>
      </c>
      <c r="AE172" s="9">
        <v>1641253.73</v>
      </c>
      <c r="AG172" s="9">
        <f t="shared" si="62"/>
        <v>1755227.1099999999</v>
      </c>
      <c r="AI172" s="21">
        <f t="shared" si="63"/>
        <v>1.0694428764527468</v>
      </c>
    </row>
    <row r="173" spans="1:35" ht="12.75" outlineLevel="1">
      <c r="A173" s="1" t="s">
        <v>503</v>
      </c>
      <c r="B173" s="16" t="s">
        <v>504</v>
      </c>
      <c r="C173" s="1" t="s">
        <v>1147</v>
      </c>
      <c r="E173" s="5">
        <v>21.86</v>
      </c>
      <c r="G173" s="5">
        <v>0</v>
      </c>
      <c r="I173" s="9">
        <f t="shared" si="56"/>
        <v>21.86</v>
      </c>
      <c r="K173" s="21" t="str">
        <f t="shared" si="57"/>
        <v>N.M.</v>
      </c>
      <c r="M173" s="9">
        <v>21.86</v>
      </c>
      <c r="O173" s="9">
        <v>0</v>
      </c>
      <c r="Q173" s="9">
        <f t="shared" si="58"/>
        <v>21.86</v>
      </c>
      <c r="S173" s="21" t="str">
        <f t="shared" si="59"/>
        <v>N.M.</v>
      </c>
      <c r="U173" s="9">
        <v>21.86</v>
      </c>
      <c r="W173" s="9">
        <v>0</v>
      </c>
      <c r="Y173" s="9">
        <f t="shared" si="60"/>
        <v>21.86</v>
      </c>
      <c r="AA173" s="21" t="str">
        <f t="shared" si="61"/>
        <v>N.M.</v>
      </c>
      <c r="AC173" s="9">
        <v>21.86</v>
      </c>
      <c r="AE173" s="9">
        <v>0</v>
      </c>
      <c r="AG173" s="9">
        <f t="shared" si="62"/>
        <v>21.86</v>
      </c>
      <c r="AI173" s="21" t="str">
        <f t="shared" si="63"/>
        <v>N.M.</v>
      </c>
    </row>
    <row r="174" spans="1:35" ht="12.75" outlineLevel="1">
      <c r="A174" s="1" t="s">
        <v>505</v>
      </c>
      <c r="B174" s="16" t="s">
        <v>506</v>
      </c>
      <c r="C174" s="1" t="s">
        <v>1148</v>
      </c>
      <c r="E174" s="5">
        <v>16.25</v>
      </c>
      <c r="G174" s="5">
        <v>0</v>
      </c>
      <c r="I174" s="9">
        <f t="shared" si="56"/>
        <v>16.25</v>
      </c>
      <c r="K174" s="21" t="str">
        <f t="shared" si="57"/>
        <v>N.M.</v>
      </c>
      <c r="M174" s="9">
        <v>30.970000000000002</v>
      </c>
      <c r="O174" s="9">
        <v>0</v>
      </c>
      <c r="Q174" s="9">
        <f t="shared" si="58"/>
        <v>30.970000000000002</v>
      </c>
      <c r="S174" s="21" t="str">
        <f t="shared" si="59"/>
        <v>N.M.</v>
      </c>
      <c r="U174" s="9">
        <v>16.76</v>
      </c>
      <c r="W174" s="9">
        <v>0</v>
      </c>
      <c r="Y174" s="9">
        <f t="shared" si="60"/>
        <v>16.76</v>
      </c>
      <c r="AA174" s="21" t="str">
        <f t="shared" si="61"/>
        <v>N.M.</v>
      </c>
      <c r="AC174" s="9">
        <v>37.06</v>
      </c>
      <c r="AE174" s="9">
        <v>0</v>
      </c>
      <c r="AG174" s="9">
        <f t="shared" si="62"/>
        <v>37.06</v>
      </c>
      <c r="AI174" s="21" t="str">
        <f t="shared" si="63"/>
        <v>N.M.</v>
      </c>
    </row>
    <row r="175" spans="1:35" ht="12.75" outlineLevel="1">
      <c r="A175" s="1" t="s">
        <v>507</v>
      </c>
      <c r="B175" s="16" t="s">
        <v>508</v>
      </c>
      <c r="C175" s="1" t="s">
        <v>1149</v>
      </c>
      <c r="E175" s="5">
        <v>15997.33</v>
      </c>
      <c r="G175" s="5">
        <v>9777.39</v>
      </c>
      <c r="I175" s="9">
        <f t="shared" si="56"/>
        <v>6219.9400000000005</v>
      </c>
      <c r="K175" s="21">
        <f t="shared" si="57"/>
        <v>0.6361554566198138</v>
      </c>
      <c r="M175" s="9">
        <v>39672.83</v>
      </c>
      <c r="O175" s="9">
        <v>22405.517</v>
      </c>
      <c r="Q175" s="9">
        <f t="shared" si="58"/>
        <v>17267.313000000002</v>
      </c>
      <c r="S175" s="21">
        <f t="shared" si="59"/>
        <v>0.770672375022634</v>
      </c>
      <c r="U175" s="9">
        <v>80692.87</v>
      </c>
      <c r="W175" s="9">
        <v>44396.635</v>
      </c>
      <c r="Y175" s="9">
        <f t="shared" si="60"/>
        <v>36296.23499999999</v>
      </c>
      <c r="AA175" s="21">
        <f t="shared" si="61"/>
        <v>0.8175447305860003</v>
      </c>
      <c r="AC175" s="9">
        <v>104890.51999999999</v>
      </c>
      <c r="AE175" s="9">
        <v>62048.646</v>
      </c>
      <c r="AG175" s="9">
        <f t="shared" si="62"/>
        <v>42841.87399999999</v>
      </c>
      <c r="AI175" s="21">
        <f t="shared" si="63"/>
        <v>0.6904562268772149</v>
      </c>
    </row>
    <row r="176" spans="1:35" ht="12.75" outlineLevel="1">
      <c r="A176" s="1" t="s">
        <v>509</v>
      </c>
      <c r="B176" s="16" t="s">
        <v>510</v>
      </c>
      <c r="C176" s="1" t="s">
        <v>1150</v>
      </c>
      <c r="E176" s="5">
        <v>253295.42</v>
      </c>
      <c r="G176" s="5">
        <v>158091.43</v>
      </c>
      <c r="I176" s="9">
        <f t="shared" si="56"/>
        <v>95203.99000000002</v>
      </c>
      <c r="K176" s="21">
        <f t="shared" si="57"/>
        <v>0.6022084182551832</v>
      </c>
      <c r="M176" s="9">
        <v>761410.98</v>
      </c>
      <c r="O176" s="9">
        <v>868076.85</v>
      </c>
      <c r="Q176" s="9">
        <f t="shared" si="58"/>
        <v>-106665.87</v>
      </c>
      <c r="S176" s="21">
        <f t="shared" si="59"/>
        <v>-0.12287606794260209</v>
      </c>
      <c r="U176" s="9">
        <v>1348458.932</v>
      </c>
      <c r="W176" s="9">
        <v>2451185.423</v>
      </c>
      <c r="Y176" s="9">
        <f t="shared" si="60"/>
        <v>-1102726.491</v>
      </c>
      <c r="AA176" s="21">
        <f t="shared" si="61"/>
        <v>-0.44987477514058305</v>
      </c>
      <c r="AC176" s="9">
        <v>4988214.842</v>
      </c>
      <c r="AE176" s="9">
        <v>4016439.883</v>
      </c>
      <c r="AG176" s="9">
        <f t="shared" si="62"/>
        <v>971774.9590000003</v>
      </c>
      <c r="AI176" s="21">
        <f t="shared" si="63"/>
        <v>0.24194933505992183</v>
      </c>
    </row>
    <row r="177" spans="1:35" ht="12.75" outlineLevel="1">
      <c r="A177" s="1" t="s">
        <v>511</v>
      </c>
      <c r="B177" s="16" t="s">
        <v>512</v>
      </c>
      <c r="C177" s="1" t="s">
        <v>1151</v>
      </c>
      <c r="E177" s="5">
        <v>391</v>
      </c>
      <c r="G177" s="5">
        <v>453</v>
      </c>
      <c r="I177" s="9">
        <f t="shared" si="56"/>
        <v>-62</v>
      </c>
      <c r="K177" s="21">
        <f t="shared" si="57"/>
        <v>-0.1368653421633554</v>
      </c>
      <c r="M177" s="9">
        <v>791</v>
      </c>
      <c r="O177" s="9">
        <v>1758</v>
      </c>
      <c r="Q177" s="9">
        <f t="shared" si="58"/>
        <v>-967</v>
      </c>
      <c r="S177" s="21">
        <f t="shared" si="59"/>
        <v>-0.550056882821388</v>
      </c>
      <c r="U177" s="9">
        <v>4488</v>
      </c>
      <c r="W177" s="9">
        <v>5754</v>
      </c>
      <c r="Y177" s="9">
        <f t="shared" si="60"/>
        <v>-1266</v>
      </c>
      <c r="AA177" s="21">
        <f t="shared" si="61"/>
        <v>-0.22002085505735142</v>
      </c>
      <c r="AC177" s="9">
        <v>5342</v>
      </c>
      <c r="AE177" s="9">
        <v>10654</v>
      </c>
      <c r="AG177" s="9">
        <f t="shared" si="62"/>
        <v>-5312</v>
      </c>
      <c r="AI177" s="21">
        <f t="shared" si="63"/>
        <v>-0.49859207809273515</v>
      </c>
    </row>
    <row r="178" spans="1:35" ht="12.75" outlineLevel="1">
      <c r="A178" s="1" t="s">
        <v>513</v>
      </c>
      <c r="B178" s="16" t="s">
        <v>514</v>
      </c>
      <c r="C178" s="1" t="s">
        <v>1152</v>
      </c>
      <c r="E178" s="5">
        <v>0</v>
      </c>
      <c r="G178" s="5">
        <v>0</v>
      </c>
      <c r="I178" s="9">
        <f t="shared" si="56"/>
        <v>0</v>
      </c>
      <c r="K178" s="21">
        <f t="shared" si="57"/>
        <v>0</v>
      </c>
      <c r="M178" s="9">
        <v>0</v>
      </c>
      <c r="O178" s="9">
        <v>0</v>
      </c>
      <c r="Q178" s="9">
        <f t="shared" si="58"/>
        <v>0</v>
      </c>
      <c r="S178" s="21">
        <f t="shared" si="59"/>
        <v>0</v>
      </c>
      <c r="U178" s="9">
        <v>0</v>
      </c>
      <c r="W178" s="9">
        <v>0</v>
      </c>
      <c r="Y178" s="9">
        <f t="shared" si="60"/>
        <v>0</v>
      </c>
      <c r="AA178" s="21">
        <f t="shared" si="61"/>
        <v>0</v>
      </c>
      <c r="AC178" s="9">
        <v>0</v>
      </c>
      <c r="AE178" s="9">
        <v>-1125.611</v>
      </c>
      <c r="AG178" s="9">
        <f t="shared" si="62"/>
        <v>1125.611</v>
      </c>
      <c r="AI178" s="21" t="str">
        <f t="shared" si="63"/>
        <v>N.M.</v>
      </c>
    </row>
    <row r="179" spans="1:35" ht="12.75" outlineLevel="1">
      <c r="A179" s="1" t="s">
        <v>515</v>
      </c>
      <c r="B179" s="16" t="s">
        <v>516</v>
      </c>
      <c r="C179" s="1" t="s">
        <v>1153</v>
      </c>
      <c r="E179" s="5">
        <v>0</v>
      </c>
      <c r="G179" s="5">
        <v>-47499</v>
      </c>
      <c r="I179" s="9">
        <f t="shared" si="56"/>
        <v>47499</v>
      </c>
      <c r="K179" s="21" t="str">
        <f t="shared" si="57"/>
        <v>N.M.</v>
      </c>
      <c r="M179" s="9">
        <v>-10024.78</v>
      </c>
      <c r="O179" s="9">
        <v>-47499</v>
      </c>
      <c r="Q179" s="9">
        <f t="shared" si="58"/>
        <v>37474.22</v>
      </c>
      <c r="S179" s="21">
        <f t="shared" si="59"/>
        <v>0.7889475567906693</v>
      </c>
      <c r="U179" s="9">
        <v>-37082.89</v>
      </c>
      <c r="W179" s="9">
        <v>-55343.49</v>
      </c>
      <c r="Y179" s="9">
        <f t="shared" si="60"/>
        <v>18260.6</v>
      </c>
      <c r="AA179" s="21">
        <f t="shared" si="61"/>
        <v>0.32995027960831524</v>
      </c>
      <c r="AC179" s="9">
        <v>-67227.63</v>
      </c>
      <c r="AE179" s="9">
        <v>4174826.51</v>
      </c>
      <c r="AG179" s="9">
        <f t="shared" si="62"/>
        <v>-4242054.14</v>
      </c>
      <c r="AI179" s="21">
        <f t="shared" si="63"/>
        <v>-1.0161030955032428</v>
      </c>
    </row>
    <row r="180" spans="1:35" ht="12.75" outlineLevel="1">
      <c r="A180" s="1" t="s">
        <v>517</v>
      </c>
      <c r="B180" s="16" t="s">
        <v>518</v>
      </c>
      <c r="C180" s="1" t="s">
        <v>1154</v>
      </c>
      <c r="E180" s="5">
        <v>0</v>
      </c>
      <c r="G180" s="5">
        <v>0</v>
      </c>
      <c r="I180" s="9">
        <f t="shared" si="56"/>
        <v>0</v>
      </c>
      <c r="K180" s="21">
        <f t="shared" si="57"/>
        <v>0</v>
      </c>
      <c r="M180" s="9">
        <v>0</v>
      </c>
      <c r="O180" s="9">
        <v>0</v>
      </c>
      <c r="Q180" s="9">
        <f t="shared" si="58"/>
        <v>0</v>
      </c>
      <c r="S180" s="21">
        <f t="shared" si="59"/>
        <v>0</v>
      </c>
      <c r="U180" s="9">
        <v>26.650000000000002</v>
      </c>
      <c r="W180" s="9">
        <v>0</v>
      </c>
      <c r="Y180" s="9">
        <f t="shared" si="60"/>
        <v>26.650000000000002</v>
      </c>
      <c r="AA180" s="21" t="str">
        <f t="shared" si="61"/>
        <v>N.M.</v>
      </c>
      <c r="AC180" s="9">
        <v>17214.97</v>
      </c>
      <c r="AE180" s="9">
        <v>0</v>
      </c>
      <c r="AG180" s="9">
        <f t="shared" si="62"/>
        <v>17214.97</v>
      </c>
      <c r="AI180" s="21" t="str">
        <f t="shared" si="63"/>
        <v>N.M.</v>
      </c>
    </row>
    <row r="181" spans="1:35" ht="12.75" outlineLevel="1">
      <c r="A181" s="1" t="s">
        <v>519</v>
      </c>
      <c r="B181" s="16" t="s">
        <v>520</v>
      </c>
      <c r="C181" s="1" t="s">
        <v>1155</v>
      </c>
      <c r="E181" s="5">
        <v>1.32</v>
      </c>
      <c r="G181" s="5">
        <v>0</v>
      </c>
      <c r="I181" s="9">
        <f t="shared" si="56"/>
        <v>1.32</v>
      </c>
      <c r="K181" s="21" t="str">
        <f t="shared" si="57"/>
        <v>N.M.</v>
      </c>
      <c r="M181" s="9">
        <v>-17.400000000000002</v>
      </c>
      <c r="O181" s="9">
        <v>0</v>
      </c>
      <c r="Q181" s="9">
        <f t="shared" si="58"/>
        <v>-17.400000000000002</v>
      </c>
      <c r="S181" s="21" t="str">
        <f t="shared" si="59"/>
        <v>N.M.</v>
      </c>
      <c r="U181" s="9">
        <v>31.04</v>
      </c>
      <c r="W181" s="9">
        <v>0</v>
      </c>
      <c r="Y181" s="9">
        <f t="shared" si="60"/>
        <v>31.04</v>
      </c>
      <c r="AA181" s="21" t="str">
        <f t="shared" si="61"/>
        <v>N.M.</v>
      </c>
      <c r="AC181" s="9">
        <v>31.04</v>
      </c>
      <c r="AE181" s="9">
        <v>0</v>
      </c>
      <c r="AG181" s="9">
        <f t="shared" si="62"/>
        <v>31.04</v>
      </c>
      <c r="AI181" s="21" t="str">
        <f t="shared" si="63"/>
        <v>N.M.</v>
      </c>
    </row>
    <row r="182" spans="1:35" ht="12.75" outlineLevel="1">
      <c r="A182" s="1" t="s">
        <v>521</v>
      </c>
      <c r="B182" s="16" t="s">
        <v>522</v>
      </c>
      <c r="C182" s="1" t="s">
        <v>1156</v>
      </c>
      <c r="E182" s="5">
        <v>112447.63</v>
      </c>
      <c r="G182" s="5">
        <v>150955.91</v>
      </c>
      <c r="I182" s="9">
        <f t="shared" si="56"/>
        <v>-38508.28</v>
      </c>
      <c r="K182" s="21">
        <f t="shared" si="57"/>
        <v>-0.25509620656786475</v>
      </c>
      <c r="M182" s="9">
        <v>295227</v>
      </c>
      <c r="O182" s="9">
        <v>476189.09</v>
      </c>
      <c r="Q182" s="9">
        <f t="shared" si="58"/>
        <v>-180962.09000000003</v>
      </c>
      <c r="S182" s="21">
        <f t="shared" si="59"/>
        <v>-0.38002149524257267</v>
      </c>
      <c r="U182" s="9">
        <v>858130.9500000001</v>
      </c>
      <c r="W182" s="9">
        <v>1312981.48</v>
      </c>
      <c r="Y182" s="9">
        <f t="shared" si="60"/>
        <v>-454850.5299999999</v>
      </c>
      <c r="AA182" s="21">
        <f t="shared" si="61"/>
        <v>-0.34642570129778216</v>
      </c>
      <c r="AC182" s="9">
        <v>1381925.9100000001</v>
      </c>
      <c r="AE182" s="9">
        <v>1962528.17</v>
      </c>
      <c r="AG182" s="9">
        <f t="shared" si="62"/>
        <v>-580602.2599999998</v>
      </c>
      <c r="AI182" s="21">
        <f t="shared" si="63"/>
        <v>-0.2958440387635301</v>
      </c>
    </row>
    <row r="183" spans="1:35" ht="12.75" outlineLevel="1">
      <c r="A183" s="1" t="s">
        <v>523</v>
      </c>
      <c r="B183" s="16" t="s">
        <v>524</v>
      </c>
      <c r="C183" s="1" t="s">
        <v>1157</v>
      </c>
      <c r="E183" s="5">
        <v>0</v>
      </c>
      <c r="G183" s="5">
        <v>480.15000000000003</v>
      </c>
      <c r="I183" s="9">
        <f t="shared" si="56"/>
        <v>-480.15000000000003</v>
      </c>
      <c r="K183" s="21" t="str">
        <f t="shared" si="57"/>
        <v>N.M.</v>
      </c>
      <c r="M183" s="9">
        <v>0</v>
      </c>
      <c r="O183" s="9">
        <v>1334.59</v>
      </c>
      <c r="Q183" s="9">
        <f t="shared" si="58"/>
        <v>-1334.59</v>
      </c>
      <c r="S183" s="21" t="str">
        <f t="shared" si="59"/>
        <v>N.M.</v>
      </c>
      <c r="U183" s="9">
        <v>0</v>
      </c>
      <c r="W183" s="9">
        <v>3520.88</v>
      </c>
      <c r="Y183" s="9">
        <f t="shared" si="60"/>
        <v>-3520.88</v>
      </c>
      <c r="AA183" s="21" t="str">
        <f t="shared" si="61"/>
        <v>N.M.</v>
      </c>
      <c r="AC183" s="9">
        <v>-3520.88</v>
      </c>
      <c r="AE183" s="9">
        <v>4790.610000000001</v>
      </c>
      <c r="AG183" s="9">
        <f t="shared" si="62"/>
        <v>-8311.490000000002</v>
      </c>
      <c r="AI183" s="21">
        <f t="shared" si="63"/>
        <v>-1.7349544212532435</v>
      </c>
    </row>
    <row r="184" spans="1:35" ht="12.75" outlineLevel="1">
      <c r="A184" s="1" t="s">
        <v>525</v>
      </c>
      <c r="B184" s="16" t="s">
        <v>526</v>
      </c>
      <c r="C184" s="1" t="s">
        <v>1158</v>
      </c>
      <c r="E184" s="5">
        <v>18833.81</v>
      </c>
      <c r="G184" s="5">
        <v>0</v>
      </c>
      <c r="I184" s="9">
        <f t="shared" si="56"/>
        <v>18833.81</v>
      </c>
      <c r="K184" s="21" t="str">
        <f t="shared" si="57"/>
        <v>N.M.</v>
      </c>
      <c r="M184" s="9">
        <v>52766.94</v>
      </c>
      <c r="O184" s="9">
        <v>0</v>
      </c>
      <c r="Q184" s="9">
        <f t="shared" si="58"/>
        <v>52766.94</v>
      </c>
      <c r="S184" s="21" t="str">
        <f t="shared" si="59"/>
        <v>N.M.</v>
      </c>
      <c r="U184" s="9">
        <v>52766.94</v>
      </c>
      <c r="W184" s="9">
        <v>0</v>
      </c>
      <c r="Y184" s="9">
        <f t="shared" si="60"/>
        <v>52766.94</v>
      </c>
      <c r="AA184" s="21" t="str">
        <f t="shared" si="61"/>
        <v>N.M.</v>
      </c>
      <c r="AC184" s="9">
        <v>52766.94</v>
      </c>
      <c r="AE184" s="9">
        <v>0</v>
      </c>
      <c r="AG184" s="9">
        <f t="shared" si="62"/>
        <v>52766.94</v>
      </c>
      <c r="AI184" s="21" t="str">
        <f t="shared" si="63"/>
        <v>N.M.</v>
      </c>
    </row>
    <row r="185" spans="1:35" ht="12.75" outlineLevel="1">
      <c r="A185" s="1" t="s">
        <v>527</v>
      </c>
      <c r="B185" s="16" t="s">
        <v>528</v>
      </c>
      <c r="C185" s="1" t="s">
        <v>1159</v>
      </c>
      <c r="E185" s="5">
        <v>0</v>
      </c>
      <c r="G185" s="5">
        <v>0</v>
      </c>
      <c r="I185" s="9">
        <f t="shared" si="56"/>
        <v>0</v>
      </c>
      <c r="K185" s="21">
        <f t="shared" si="57"/>
        <v>0</v>
      </c>
      <c r="M185" s="9">
        <v>0</v>
      </c>
      <c r="O185" s="9">
        <v>0</v>
      </c>
      <c r="Q185" s="9">
        <f t="shared" si="58"/>
        <v>0</v>
      </c>
      <c r="S185" s="21">
        <f t="shared" si="59"/>
        <v>0</v>
      </c>
      <c r="U185" s="9">
        <v>0</v>
      </c>
      <c r="W185" s="9">
        <v>0</v>
      </c>
      <c r="Y185" s="9">
        <f t="shared" si="60"/>
        <v>0</v>
      </c>
      <c r="AA185" s="21">
        <f t="shared" si="61"/>
        <v>0</v>
      </c>
      <c r="AC185" s="9">
        <v>0</v>
      </c>
      <c r="AE185" s="9">
        <v>-27.808</v>
      </c>
      <c r="AG185" s="9">
        <f t="shared" si="62"/>
        <v>27.808</v>
      </c>
      <c r="AI185" s="21" t="str">
        <f t="shared" si="63"/>
        <v>N.M.</v>
      </c>
    </row>
    <row r="186" spans="1:35" ht="12.75" outlineLevel="1">
      <c r="A186" s="1" t="s">
        <v>529</v>
      </c>
      <c r="B186" s="16" t="s">
        <v>530</v>
      </c>
      <c r="C186" s="1" t="s">
        <v>1160</v>
      </c>
      <c r="E186" s="5">
        <v>68093.44</v>
      </c>
      <c r="G186" s="5">
        <v>36058.28</v>
      </c>
      <c r="I186" s="9">
        <f t="shared" si="56"/>
        <v>32035.160000000003</v>
      </c>
      <c r="K186" s="21">
        <f t="shared" si="57"/>
        <v>0.8884272904864016</v>
      </c>
      <c r="M186" s="9">
        <v>114649.57</v>
      </c>
      <c r="O186" s="9">
        <v>92580.89</v>
      </c>
      <c r="Q186" s="9">
        <f t="shared" si="58"/>
        <v>22068.680000000008</v>
      </c>
      <c r="S186" s="21">
        <f t="shared" si="59"/>
        <v>0.23837187134407553</v>
      </c>
      <c r="U186" s="9">
        <v>264787.5</v>
      </c>
      <c r="W186" s="9">
        <v>284476.56</v>
      </c>
      <c r="Y186" s="9">
        <f t="shared" si="60"/>
        <v>-19689.059999999998</v>
      </c>
      <c r="AA186" s="21">
        <f t="shared" si="61"/>
        <v>-0.06921153714738394</v>
      </c>
      <c r="AC186" s="9">
        <v>385198.28</v>
      </c>
      <c r="AE186" s="9">
        <v>420021.27</v>
      </c>
      <c r="AG186" s="9">
        <f t="shared" si="62"/>
        <v>-34822.98999999999</v>
      </c>
      <c r="AI186" s="21">
        <f t="shared" si="63"/>
        <v>-0.08290768227047166</v>
      </c>
    </row>
    <row r="187" spans="1:35" ht="12.75" outlineLevel="1">
      <c r="A187" s="1" t="s">
        <v>531</v>
      </c>
      <c r="B187" s="16" t="s">
        <v>532</v>
      </c>
      <c r="C187" s="1" t="s">
        <v>1161</v>
      </c>
      <c r="E187" s="5">
        <v>243642.74</v>
      </c>
      <c r="G187" s="5">
        <v>280018.07</v>
      </c>
      <c r="I187" s="9">
        <f t="shared" si="56"/>
        <v>-36375.330000000016</v>
      </c>
      <c r="K187" s="21">
        <f t="shared" si="57"/>
        <v>-0.12990350944137288</v>
      </c>
      <c r="M187" s="9">
        <v>707821.16</v>
      </c>
      <c r="O187" s="9">
        <v>657542.99</v>
      </c>
      <c r="Q187" s="9">
        <f t="shared" si="58"/>
        <v>50278.17000000004</v>
      </c>
      <c r="S187" s="21">
        <f t="shared" si="59"/>
        <v>0.07646370011487773</v>
      </c>
      <c r="U187" s="9">
        <v>1797619.6099999999</v>
      </c>
      <c r="W187" s="9">
        <v>1805970.7000000002</v>
      </c>
      <c r="Y187" s="9">
        <f t="shared" si="60"/>
        <v>-8351.090000000317</v>
      </c>
      <c r="AA187" s="21">
        <f t="shared" si="61"/>
        <v>-0.00462415586255099</v>
      </c>
      <c r="AC187" s="9">
        <v>2535082.84</v>
      </c>
      <c r="AE187" s="9">
        <v>2720143.0900000003</v>
      </c>
      <c r="AG187" s="9">
        <f t="shared" si="62"/>
        <v>-185060.25000000047</v>
      </c>
      <c r="AI187" s="21">
        <f t="shared" si="63"/>
        <v>-0.06803327761702435</v>
      </c>
    </row>
    <row r="188" spans="1:35" ht="12.75" outlineLevel="1">
      <c r="A188" s="1" t="s">
        <v>533</v>
      </c>
      <c r="B188" s="16" t="s">
        <v>534</v>
      </c>
      <c r="C188" s="1" t="s">
        <v>1162</v>
      </c>
      <c r="E188" s="5">
        <v>0</v>
      </c>
      <c r="G188" s="5">
        <v>0</v>
      </c>
      <c r="I188" s="9">
        <f t="shared" si="56"/>
        <v>0</v>
      </c>
      <c r="K188" s="21">
        <f t="shared" si="57"/>
        <v>0</v>
      </c>
      <c r="M188" s="9">
        <v>0</v>
      </c>
      <c r="O188" s="9">
        <v>0</v>
      </c>
      <c r="Q188" s="9">
        <f t="shared" si="58"/>
        <v>0</v>
      </c>
      <c r="S188" s="21">
        <f t="shared" si="59"/>
        <v>0</v>
      </c>
      <c r="U188" s="9">
        <v>0</v>
      </c>
      <c r="W188" s="9">
        <v>0</v>
      </c>
      <c r="Y188" s="9">
        <f t="shared" si="60"/>
        <v>0</v>
      </c>
      <c r="AA188" s="21">
        <f t="shared" si="61"/>
        <v>0</v>
      </c>
      <c r="AC188" s="9">
        <v>0</v>
      </c>
      <c r="AE188" s="9">
        <v>-453.53000000000003</v>
      </c>
      <c r="AG188" s="9">
        <f t="shared" si="62"/>
        <v>453.53000000000003</v>
      </c>
      <c r="AI188" s="21" t="str">
        <f t="shared" si="63"/>
        <v>N.M.</v>
      </c>
    </row>
    <row r="189" spans="1:35" ht="12.75" outlineLevel="1">
      <c r="A189" s="1" t="s">
        <v>535</v>
      </c>
      <c r="B189" s="16" t="s">
        <v>536</v>
      </c>
      <c r="C189" s="1" t="s">
        <v>1163</v>
      </c>
      <c r="E189" s="5">
        <v>3649.4700000000003</v>
      </c>
      <c r="G189" s="5">
        <v>0</v>
      </c>
      <c r="I189" s="9">
        <f t="shared" si="56"/>
        <v>3649.4700000000003</v>
      </c>
      <c r="K189" s="21" t="str">
        <f t="shared" si="57"/>
        <v>N.M.</v>
      </c>
      <c r="M189" s="9">
        <v>4494.78</v>
      </c>
      <c r="O189" s="9">
        <v>19.37</v>
      </c>
      <c r="Q189" s="9">
        <f t="shared" si="58"/>
        <v>4475.41</v>
      </c>
      <c r="S189" s="21" t="str">
        <f t="shared" si="59"/>
        <v>N.M.</v>
      </c>
      <c r="U189" s="9">
        <v>7792.7300000000005</v>
      </c>
      <c r="W189" s="9">
        <v>1620.46</v>
      </c>
      <c r="Y189" s="9">
        <f t="shared" si="60"/>
        <v>6172.27</v>
      </c>
      <c r="AA189" s="21">
        <f t="shared" si="61"/>
        <v>3.8089616528640016</v>
      </c>
      <c r="AC189" s="9">
        <v>9203.92</v>
      </c>
      <c r="AE189" s="9">
        <v>3341.74</v>
      </c>
      <c r="AG189" s="9">
        <f t="shared" si="62"/>
        <v>5862.18</v>
      </c>
      <c r="AI189" s="21">
        <f t="shared" si="63"/>
        <v>1.7542298323627812</v>
      </c>
    </row>
    <row r="190" spans="1:35" ht="12.75" outlineLevel="1">
      <c r="A190" s="1" t="s">
        <v>537</v>
      </c>
      <c r="B190" s="16" t="s">
        <v>538</v>
      </c>
      <c r="C190" s="1" t="s">
        <v>1164</v>
      </c>
      <c r="E190" s="5">
        <v>46</v>
      </c>
      <c r="G190" s="5">
        <v>0</v>
      </c>
      <c r="I190" s="9">
        <f t="shared" si="56"/>
        <v>46</v>
      </c>
      <c r="K190" s="21" t="str">
        <f t="shared" si="57"/>
        <v>N.M.</v>
      </c>
      <c r="M190" s="9">
        <v>130</v>
      </c>
      <c r="O190" s="9">
        <v>0</v>
      </c>
      <c r="Q190" s="9">
        <f t="shared" si="58"/>
        <v>130</v>
      </c>
      <c r="S190" s="21" t="str">
        <f t="shared" si="59"/>
        <v>N.M.</v>
      </c>
      <c r="U190" s="9">
        <v>332.68</v>
      </c>
      <c r="W190" s="9">
        <v>0</v>
      </c>
      <c r="Y190" s="9">
        <f t="shared" si="60"/>
        <v>332.68</v>
      </c>
      <c r="AA190" s="21" t="str">
        <f t="shared" si="61"/>
        <v>N.M.</v>
      </c>
      <c r="AC190" s="9">
        <v>392.18</v>
      </c>
      <c r="AE190" s="9">
        <v>0</v>
      </c>
      <c r="AG190" s="9">
        <f t="shared" si="62"/>
        <v>392.18</v>
      </c>
      <c r="AI190" s="21" t="str">
        <f t="shared" si="63"/>
        <v>N.M.</v>
      </c>
    </row>
    <row r="191" spans="1:35" ht="12.75" outlineLevel="1">
      <c r="A191" s="1" t="s">
        <v>539</v>
      </c>
      <c r="B191" s="16" t="s">
        <v>540</v>
      </c>
      <c r="C191" s="1" t="s">
        <v>1142</v>
      </c>
      <c r="E191" s="5">
        <v>49659.130000000005</v>
      </c>
      <c r="G191" s="5">
        <v>63060.060000000005</v>
      </c>
      <c r="I191" s="9">
        <f t="shared" si="56"/>
        <v>-13400.93</v>
      </c>
      <c r="K191" s="21">
        <f t="shared" si="57"/>
        <v>-0.2125105811824473</v>
      </c>
      <c r="M191" s="9">
        <v>146876.35</v>
      </c>
      <c r="O191" s="9">
        <v>150433.107</v>
      </c>
      <c r="Q191" s="9">
        <f t="shared" si="58"/>
        <v>-3556.7569999999832</v>
      </c>
      <c r="S191" s="21">
        <f t="shared" si="59"/>
        <v>-0.023643445721027244</v>
      </c>
      <c r="U191" s="9">
        <v>368348.47000000003</v>
      </c>
      <c r="W191" s="9">
        <v>398360.184</v>
      </c>
      <c r="Y191" s="9">
        <f t="shared" si="60"/>
        <v>-30011.713999999978</v>
      </c>
      <c r="AA191" s="21">
        <f t="shared" si="61"/>
        <v>-0.07533813670494734</v>
      </c>
      <c r="AC191" s="9">
        <v>534827.12</v>
      </c>
      <c r="AE191" s="9">
        <v>551700.382</v>
      </c>
      <c r="AG191" s="9">
        <f t="shared" si="62"/>
        <v>-16873.261999999988</v>
      </c>
      <c r="AI191" s="21">
        <f t="shared" si="63"/>
        <v>-0.030584104253891905</v>
      </c>
    </row>
    <row r="192" spans="1:35" ht="12.75" outlineLevel="1">
      <c r="A192" s="1" t="s">
        <v>541</v>
      </c>
      <c r="B192" s="16" t="s">
        <v>542</v>
      </c>
      <c r="C192" s="1" t="s">
        <v>1165</v>
      </c>
      <c r="E192" s="5">
        <v>-26783.96</v>
      </c>
      <c r="G192" s="5">
        <v>54.33</v>
      </c>
      <c r="I192" s="9">
        <f t="shared" si="56"/>
        <v>-26838.29</v>
      </c>
      <c r="K192" s="21" t="str">
        <f t="shared" si="57"/>
        <v>N.M.</v>
      </c>
      <c r="M192" s="9">
        <v>-409.73</v>
      </c>
      <c r="O192" s="9">
        <v>230.35</v>
      </c>
      <c r="Q192" s="9">
        <f t="shared" si="58"/>
        <v>-640.08</v>
      </c>
      <c r="S192" s="21">
        <f t="shared" si="59"/>
        <v>-2.778728022574344</v>
      </c>
      <c r="U192" s="9">
        <v>555.08</v>
      </c>
      <c r="W192" s="9">
        <v>818</v>
      </c>
      <c r="Y192" s="9">
        <f t="shared" si="60"/>
        <v>-262.91999999999996</v>
      </c>
      <c r="AA192" s="21">
        <f t="shared" si="61"/>
        <v>-0.3214180929095354</v>
      </c>
      <c r="AC192" s="9">
        <v>1243.14</v>
      </c>
      <c r="AE192" s="9">
        <v>1551.03</v>
      </c>
      <c r="AG192" s="9">
        <f t="shared" si="62"/>
        <v>-307.8899999999999</v>
      </c>
      <c r="AI192" s="21">
        <f t="shared" si="63"/>
        <v>-0.1985067987079553</v>
      </c>
    </row>
    <row r="193" spans="1:35" ht="12.75" outlineLevel="1">
      <c r="A193" s="1" t="s">
        <v>543</v>
      </c>
      <c r="B193" s="16" t="s">
        <v>544</v>
      </c>
      <c r="C193" s="1" t="s">
        <v>1166</v>
      </c>
      <c r="E193" s="5">
        <v>962.64</v>
      </c>
      <c r="G193" s="5">
        <v>972.14</v>
      </c>
      <c r="I193" s="9">
        <f t="shared" si="56"/>
        <v>-9.5</v>
      </c>
      <c r="K193" s="21">
        <f t="shared" si="57"/>
        <v>-0.0097722550249964</v>
      </c>
      <c r="M193" s="9">
        <v>2352.75</v>
      </c>
      <c r="O193" s="9">
        <v>2034.79</v>
      </c>
      <c r="Q193" s="9">
        <f t="shared" si="58"/>
        <v>317.96000000000004</v>
      </c>
      <c r="S193" s="21">
        <f t="shared" si="59"/>
        <v>0.15626182554465082</v>
      </c>
      <c r="U193" s="9">
        <v>6742.6</v>
      </c>
      <c r="W193" s="9">
        <v>7398.87</v>
      </c>
      <c r="Y193" s="9">
        <f t="shared" si="60"/>
        <v>-656.2699999999995</v>
      </c>
      <c r="AA193" s="21">
        <f t="shared" si="61"/>
        <v>-0.08869867966324581</v>
      </c>
      <c r="AC193" s="9">
        <v>10156.95</v>
      </c>
      <c r="AE193" s="9">
        <v>9674.8</v>
      </c>
      <c r="AG193" s="9">
        <f t="shared" si="62"/>
        <v>482.15000000000146</v>
      </c>
      <c r="AI193" s="21">
        <f t="shared" si="63"/>
        <v>0.04983565551742687</v>
      </c>
    </row>
    <row r="194" spans="1:35" ht="12.75" outlineLevel="1">
      <c r="A194" s="1" t="s">
        <v>545</v>
      </c>
      <c r="B194" s="16" t="s">
        <v>546</v>
      </c>
      <c r="C194" s="1" t="s">
        <v>1167</v>
      </c>
      <c r="E194" s="5">
        <v>60355.53</v>
      </c>
      <c r="G194" s="5">
        <v>86465.89</v>
      </c>
      <c r="I194" s="9">
        <f t="shared" si="56"/>
        <v>-26110.36</v>
      </c>
      <c r="K194" s="21">
        <f t="shared" si="57"/>
        <v>-0.301972951414714</v>
      </c>
      <c r="M194" s="9">
        <v>192777.15</v>
      </c>
      <c r="O194" s="9">
        <v>199351.722</v>
      </c>
      <c r="Q194" s="9">
        <f t="shared" si="58"/>
        <v>-6574.572000000015</v>
      </c>
      <c r="S194" s="21">
        <f t="shared" si="59"/>
        <v>-0.03297976026512585</v>
      </c>
      <c r="U194" s="9">
        <v>518308.17</v>
      </c>
      <c r="W194" s="9">
        <v>563592.472</v>
      </c>
      <c r="Y194" s="9">
        <f t="shared" si="60"/>
        <v>-45284.30199999997</v>
      </c>
      <c r="AA194" s="21">
        <f t="shared" si="61"/>
        <v>-0.0803493734387566</v>
      </c>
      <c r="AC194" s="9">
        <v>757882.79</v>
      </c>
      <c r="AE194" s="9">
        <v>823140.1819999999</v>
      </c>
      <c r="AG194" s="9">
        <f t="shared" si="62"/>
        <v>-65257.391999999876</v>
      </c>
      <c r="AI194" s="21">
        <f t="shared" si="63"/>
        <v>-0.07927858878355654</v>
      </c>
    </row>
    <row r="195" spans="1:35" ht="12.75" outlineLevel="1">
      <c r="A195" s="1" t="s">
        <v>547</v>
      </c>
      <c r="B195" s="16" t="s">
        <v>548</v>
      </c>
      <c r="C195" s="1" t="s">
        <v>1168</v>
      </c>
      <c r="E195" s="5">
        <v>1.75</v>
      </c>
      <c r="G195" s="5">
        <v>0.08</v>
      </c>
      <c r="I195" s="9">
        <f t="shared" si="56"/>
        <v>1.67</v>
      </c>
      <c r="K195" s="21" t="str">
        <f t="shared" si="57"/>
        <v>N.M.</v>
      </c>
      <c r="M195" s="9">
        <v>251.65</v>
      </c>
      <c r="O195" s="9">
        <v>33.28</v>
      </c>
      <c r="Q195" s="9">
        <f t="shared" si="58"/>
        <v>218.37</v>
      </c>
      <c r="S195" s="21">
        <f t="shared" si="59"/>
        <v>6.5615985576923075</v>
      </c>
      <c r="U195" s="9">
        <v>1698.17</v>
      </c>
      <c r="W195" s="9">
        <v>58.65</v>
      </c>
      <c r="Y195" s="9">
        <f t="shared" si="60"/>
        <v>1639.52</v>
      </c>
      <c r="AA195" s="21" t="str">
        <f t="shared" si="61"/>
        <v>N.M.</v>
      </c>
      <c r="AC195" s="9">
        <v>1866.5</v>
      </c>
      <c r="AE195" s="9">
        <v>58.65</v>
      </c>
      <c r="AG195" s="9">
        <f t="shared" si="62"/>
        <v>1807.85</v>
      </c>
      <c r="AI195" s="21" t="str">
        <f t="shared" si="63"/>
        <v>N.M.</v>
      </c>
    </row>
    <row r="196" spans="1:35" ht="12.75" outlineLevel="1">
      <c r="A196" s="1" t="s">
        <v>549</v>
      </c>
      <c r="B196" s="16" t="s">
        <v>550</v>
      </c>
      <c r="C196" s="1" t="s">
        <v>1169</v>
      </c>
      <c r="E196" s="5">
        <v>10540.59</v>
      </c>
      <c r="G196" s="5">
        <v>12840.52</v>
      </c>
      <c r="I196" s="9">
        <f aca="true" t="shared" si="64" ref="I196:I227">+E196-G196</f>
        <v>-2299.9300000000003</v>
      </c>
      <c r="K196" s="21">
        <f aca="true" t="shared" si="65" ref="K196:K227">IF(G196&lt;0,IF(I196=0,0,IF(OR(G196=0,E196=0),"N.M.",IF(ABS(I196/G196)&gt;=10,"N.M.",I196/(-G196)))),IF(I196=0,0,IF(OR(G196=0,E196=0),"N.M.",IF(ABS(I196/G196)&gt;=10,"N.M.",I196/G196))))</f>
        <v>-0.17911502026397685</v>
      </c>
      <c r="M196" s="9">
        <v>27897.05</v>
      </c>
      <c r="O196" s="9">
        <v>26583.89</v>
      </c>
      <c r="Q196" s="9">
        <f aca="true" t="shared" si="66" ref="Q196:Q227">(+M196-O196)</f>
        <v>1313.1599999999999</v>
      </c>
      <c r="S196" s="21">
        <f aca="true" t="shared" si="67" ref="S196:S227">IF(O196&lt;0,IF(Q196=0,0,IF(OR(O196=0,M196=0),"N.M.",IF(ABS(Q196/O196)&gt;=10,"N.M.",Q196/(-O196)))),IF(Q196=0,0,IF(OR(O196=0,M196=0),"N.M.",IF(ABS(Q196/O196)&gt;=10,"N.M.",Q196/O196))))</f>
        <v>0.049396833947176276</v>
      </c>
      <c r="U196" s="9">
        <v>64952.21</v>
      </c>
      <c r="W196" s="9">
        <v>79543.11</v>
      </c>
      <c r="Y196" s="9">
        <f aca="true" t="shared" si="68" ref="Y196:Y227">(+U196-W196)</f>
        <v>-14590.900000000001</v>
      </c>
      <c r="AA196" s="21">
        <f aca="true" t="shared" si="69" ref="AA196:AA227">IF(W196&lt;0,IF(Y196=0,0,IF(OR(W196=0,U196=0),"N.M.",IF(ABS(Y196/W196)&gt;=10,"N.M.",Y196/(-W196)))),IF(Y196=0,0,IF(OR(W196=0,U196=0),"N.M.",IF(ABS(Y196/W196)&gt;=10,"N.M.",Y196/W196))))</f>
        <v>-0.18343386372496626</v>
      </c>
      <c r="AC196" s="9">
        <v>84579.16</v>
      </c>
      <c r="AE196" s="9">
        <v>137198.91</v>
      </c>
      <c r="AG196" s="9">
        <f aca="true" t="shared" si="70" ref="AG196:AG227">(+AC196-AE196)</f>
        <v>-52619.75</v>
      </c>
      <c r="AI196" s="21">
        <f aca="true" t="shared" si="71" ref="AI196:AI227">IF(AE196&lt;0,IF(AG196=0,0,IF(OR(AE196=0,AC196=0),"N.M.",IF(ABS(AG196/AE196)&gt;=10,"N.M.",AG196/(-AE196)))),IF(AG196=0,0,IF(OR(AE196=0,AC196=0),"N.M.",IF(ABS(AG196/AE196)&gt;=10,"N.M.",AG196/AE196))))</f>
        <v>-0.38352892162189917</v>
      </c>
    </row>
    <row r="197" spans="1:35" ht="12.75" outlineLevel="1">
      <c r="A197" s="1" t="s">
        <v>551</v>
      </c>
      <c r="B197" s="16" t="s">
        <v>552</v>
      </c>
      <c r="C197" s="1" t="s">
        <v>1170</v>
      </c>
      <c r="E197" s="5">
        <v>123581.36</v>
      </c>
      <c r="G197" s="5">
        <v>92070.91</v>
      </c>
      <c r="I197" s="9">
        <f t="shared" si="64"/>
        <v>31510.449999999997</v>
      </c>
      <c r="K197" s="21">
        <f t="shared" si="65"/>
        <v>0.34224110525246243</v>
      </c>
      <c r="M197" s="9">
        <v>308108.59</v>
      </c>
      <c r="O197" s="9">
        <v>191678.12</v>
      </c>
      <c r="Q197" s="9">
        <f t="shared" si="66"/>
        <v>116430.47000000003</v>
      </c>
      <c r="S197" s="21">
        <f t="shared" si="67"/>
        <v>0.6074270240129652</v>
      </c>
      <c r="U197" s="9">
        <v>791060.02</v>
      </c>
      <c r="W197" s="9">
        <v>661041.54</v>
      </c>
      <c r="Y197" s="9">
        <f t="shared" si="68"/>
        <v>130018.47999999998</v>
      </c>
      <c r="AA197" s="21">
        <f t="shared" si="69"/>
        <v>0.19668730651934518</v>
      </c>
      <c r="AC197" s="9">
        <v>1007020.5</v>
      </c>
      <c r="AE197" s="9">
        <v>1129706.09</v>
      </c>
      <c r="AG197" s="9">
        <f t="shared" si="70"/>
        <v>-122685.59000000008</v>
      </c>
      <c r="AI197" s="21">
        <f t="shared" si="71"/>
        <v>-0.10859956504262101</v>
      </c>
    </row>
    <row r="198" spans="1:35" ht="12.75" outlineLevel="1">
      <c r="A198" s="1" t="s">
        <v>553</v>
      </c>
      <c r="B198" s="16" t="s">
        <v>554</v>
      </c>
      <c r="C198" s="1" t="s">
        <v>1171</v>
      </c>
      <c r="E198" s="5">
        <v>0</v>
      </c>
      <c r="G198" s="5">
        <v>-269.72</v>
      </c>
      <c r="I198" s="9">
        <f t="shared" si="64"/>
        <v>269.72</v>
      </c>
      <c r="K198" s="21" t="str">
        <f t="shared" si="65"/>
        <v>N.M.</v>
      </c>
      <c r="M198" s="9">
        <v>17923.510000000002</v>
      </c>
      <c r="O198" s="9">
        <v>14840.15</v>
      </c>
      <c r="Q198" s="9">
        <f t="shared" si="66"/>
        <v>3083.3600000000024</v>
      </c>
      <c r="S198" s="21">
        <f t="shared" si="67"/>
        <v>0.20777148478957438</v>
      </c>
      <c r="U198" s="9">
        <v>18346.45</v>
      </c>
      <c r="W198" s="9">
        <v>118241.87</v>
      </c>
      <c r="Y198" s="9">
        <f t="shared" si="68"/>
        <v>-99895.42</v>
      </c>
      <c r="AA198" s="21">
        <f t="shared" si="69"/>
        <v>-0.8448396494405915</v>
      </c>
      <c r="AC198" s="9">
        <v>69404.25</v>
      </c>
      <c r="AE198" s="9">
        <v>229161.16999999998</v>
      </c>
      <c r="AG198" s="9">
        <f t="shared" si="70"/>
        <v>-159756.91999999998</v>
      </c>
      <c r="AI198" s="21">
        <f t="shared" si="71"/>
        <v>-0.6971378266221978</v>
      </c>
    </row>
    <row r="199" spans="1:35" ht="12.75" outlineLevel="1">
      <c r="A199" s="1" t="s">
        <v>555</v>
      </c>
      <c r="B199" s="16" t="s">
        <v>556</v>
      </c>
      <c r="C199" s="1" t="s">
        <v>1172</v>
      </c>
      <c r="E199" s="5">
        <v>0</v>
      </c>
      <c r="G199" s="5">
        <v>-144.61</v>
      </c>
      <c r="I199" s="9">
        <f t="shared" si="64"/>
        <v>144.61</v>
      </c>
      <c r="K199" s="21" t="str">
        <f t="shared" si="65"/>
        <v>N.M.</v>
      </c>
      <c r="M199" s="9">
        <v>2872.91</v>
      </c>
      <c r="O199" s="9">
        <v>1590.71</v>
      </c>
      <c r="Q199" s="9">
        <f t="shared" si="66"/>
        <v>1282.1999999999998</v>
      </c>
      <c r="S199" s="21">
        <f t="shared" si="67"/>
        <v>0.8060551577597423</v>
      </c>
      <c r="U199" s="9">
        <v>2909.6</v>
      </c>
      <c r="W199" s="9">
        <v>27910.48</v>
      </c>
      <c r="Y199" s="9">
        <f t="shared" si="68"/>
        <v>-25000.88</v>
      </c>
      <c r="AA199" s="21">
        <f t="shared" si="69"/>
        <v>-0.8957524198795578</v>
      </c>
      <c r="AC199" s="9">
        <v>10695.18</v>
      </c>
      <c r="AE199" s="9">
        <v>41437.83</v>
      </c>
      <c r="AG199" s="9">
        <f t="shared" si="70"/>
        <v>-30742.65</v>
      </c>
      <c r="AI199" s="21">
        <f t="shared" si="71"/>
        <v>-0.7418981640689196</v>
      </c>
    </row>
    <row r="200" spans="1:35" ht="12.75" outlineLevel="1">
      <c r="A200" s="1" t="s">
        <v>557</v>
      </c>
      <c r="B200" s="16" t="s">
        <v>558</v>
      </c>
      <c r="C200" s="1" t="s">
        <v>1173</v>
      </c>
      <c r="E200" s="5">
        <v>7015.25</v>
      </c>
      <c r="G200" s="5">
        <v>1617.46</v>
      </c>
      <c r="I200" s="9">
        <f t="shared" si="64"/>
        <v>5397.79</v>
      </c>
      <c r="K200" s="21">
        <f t="shared" si="65"/>
        <v>3.337201538214237</v>
      </c>
      <c r="M200" s="9">
        <v>16068.7</v>
      </c>
      <c r="O200" s="9">
        <v>5327.39</v>
      </c>
      <c r="Q200" s="9">
        <f t="shared" si="66"/>
        <v>10741.310000000001</v>
      </c>
      <c r="S200" s="21">
        <f t="shared" si="67"/>
        <v>2.0162424752083106</v>
      </c>
      <c r="U200" s="9">
        <v>28937.43</v>
      </c>
      <c r="W200" s="9">
        <v>11186.44</v>
      </c>
      <c r="Y200" s="9">
        <f t="shared" si="68"/>
        <v>17750.989999999998</v>
      </c>
      <c r="AA200" s="21">
        <f t="shared" si="69"/>
        <v>1.586831020414001</v>
      </c>
      <c r="AC200" s="9">
        <v>34677.41</v>
      </c>
      <c r="AE200" s="9">
        <v>13872.17</v>
      </c>
      <c r="AG200" s="9">
        <f t="shared" si="70"/>
        <v>20805.240000000005</v>
      </c>
      <c r="AI200" s="21">
        <f t="shared" si="71"/>
        <v>1.4997826583728433</v>
      </c>
    </row>
    <row r="201" spans="1:35" ht="12.75" outlineLevel="1">
      <c r="A201" s="1" t="s">
        <v>559</v>
      </c>
      <c r="B201" s="16" t="s">
        <v>560</v>
      </c>
      <c r="C201" s="1" t="s">
        <v>1174</v>
      </c>
      <c r="E201" s="5">
        <v>1520.01</v>
      </c>
      <c r="G201" s="5">
        <v>2118.34</v>
      </c>
      <c r="I201" s="9">
        <f t="shared" si="64"/>
        <v>-598.3300000000002</v>
      </c>
      <c r="K201" s="21">
        <f t="shared" si="65"/>
        <v>-0.28245229755374496</v>
      </c>
      <c r="M201" s="9">
        <v>4526.78</v>
      </c>
      <c r="O201" s="9">
        <v>5796.12</v>
      </c>
      <c r="Q201" s="9">
        <f t="shared" si="66"/>
        <v>-1269.3400000000001</v>
      </c>
      <c r="S201" s="21">
        <f t="shared" si="67"/>
        <v>-0.2189982263997295</v>
      </c>
      <c r="U201" s="9">
        <v>11483.01</v>
      </c>
      <c r="W201" s="9">
        <v>21319.600000000002</v>
      </c>
      <c r="Y201" s="9">
        <f t="shared" si="68"/>
        <v>-9836.590000000002</v>
      </c>
      <c r="AA201" s="21">
        <f t="shared" si="69"/>
        <v>-0.46138717424341924</v>
      </c>
      <c r="AC201" s="9">
        <v>16519.74</v>
      </c>
      <c r="AE201" s="9">
        <v>23268.070000000003</v>
      </c>
      <c r="AG201" s="9">
        <f t="shared" si="70"/>
        <v>-6748.330000000002</v>
      </c>
      <c r="AI201" s="21">
        <f t="shared" si="71"/>
        <v>-0.29002534374359373</v>
      </c>
    </row>
    <row r="202" spans="1:35" ht="12.75" outlineLevel="1">
      <c r="A202" s="1" t="s">
        <v>561</v>
      </c>
      <c r="B202" s="16" t="s">
        <v>562</v>
      </c>
      <c r="C202" s="1" t="s">
        <v>1175</v>
      </c>
      <c r="E202" s="5">
        <v>18394.05</v>
      </c>
      <c r="G202" s="5">
        <v>15543.48</v>
      </c>
      <c r="I202" s="9">
        <f t="shared" si="64"/>
        <v>2850.5699999999997</v>
      </c>
      <c r="K202" s="21">
        <f t="shared" si="65"/>
        <v>0.18339329416578526</v>
      </c>
      <c r="M202" s="9">
        <v>50819.630000000005</v>
      </c>
      <c r="O202" s="9">
        <v>41747</v>
      </c>
      <c r="Q202" s="9">
        <f t="shared" si="66"/>
        <v>9072.630000000005</v>
      </c>
      <c r="S202" s="21">
        <f t="shared" si="67"/>
        <v>0.21732411909837843</v>
      </c>
      <c r="U202" s="9">
        <v>137152.56</v>
      </c>
      <c r="W202" s="9">
        <v>124524.7</v>
      </c>
      <c r="Y202" s="9">
        <f t="shared" si="68"/>
        <v>12627.86</v>
      </c>
      <c r="AA202" s="21">
        <f t="shared" si="69"/>
        <v>0.1014084755875742</v>
      </c>
      <c r="AC202" s="9">
        <v>191304.76</v>
      </c>
      <c r="AE202" s="9">
        <v>196214.99</v>
      </c>
      <c r="AG202" s="9">
        <f t="shared" si="70"/>
        <v>-4910.229999999981</v>
      </c>
      <c r="AI202" s="21">
        <f t="shared" si="71"/>
        <v>-0.02502474454168859</v>
      </c>
    </row>
    <row r="203" spans="1:35" ht="12.75" outlineLevel="1">
      <c r="A203" s="1" t="s">
        <v>563</v>
      </c>
      <c r="B203" s="16" t="s">
        <v>564</v>
      </c>
      <c r="C203" s="1" t="s">
        <v>1176</v>
      </c>
      <c r="E203" s="5">
        <v>22827.568</v>
      </c>
      <c r="G203" s="5">
        <v>17303.1</v>
      </c>
      <c r="I203" s="9">
        <f t="shared" si="64"/>
        <v>5524.468000000001</v>
      </c>
      <c r="K203" s="21">
        <f t="shared" si="65"/>
        <v>0.3192761990625958</v>
      </c>
      <c r="M203" s="9">
        <v>78656.718</v>
      </c>
      <c r="O203" s="9">
        <v>46077.834</v>
      </c>
      <c r="Q203" s="9">
        <f t="shared" si="66"/>
        <v>32578.88399999999</v>
      </c>
      <c r="S203" s="21">
        <f t="shared" si="67"/>
        <v>0.7070402658249949</v>
      </c>
      <c r="U203" s="9">
        <v>136338.138</v>
      </c>
      <c r="W203" s="9">
        <v>106870.437</v>
      </c>
      <c r="Y203" s="9">
        <f t="shared" si="68"/>
        <v>29467.701</v>
      </c>
      <c r="AA203" s="21">
        <f t="shared" si="69"/>
        <v>0.27573295129316255</v>
      </c>
      <c r="AC203" s="9">
        <v>228877.728</v>
      </c>
      <c r="AE203" s="9">
        <v>195362.626</v>
      </c>
      <c r="AG203" s="9">
        <f t="shared" si="70"/>
        <v>33515.10200000001</v>
      </c>
      <c r="AI203" s="21">
        <f t="shared" si="71"/>
        <v>0.17155329392429447</v>
      </c>
    </row>
    <row r="204" spans="1:35" ht="12.75" outlineLevel="1">
      <c r="A204" s="1" t="s">
        <v>565</v>
      </c>
      <c r="B204" s="16" t="s">
        <v>566</v>
      </c>
      <c r="C204" s="1" t="s">
        <v>1177</v>
      </c>
      <c r="E204" s="5">
        <v>16677.97</v>
      </c>
      <c r="G204" s="5">
        <v>42604.63</v>
      </c>
      <c r="I204" s="9">
        <f t="shared" si="64"/>
        <v>-25926.659999999996</v>
      </c>
      <c r="K204" s="21">
        <f t="shared" si="65"/>
        <v>-0.6085409027140947</v>
      </c>
      <c r="M204" s="9">
        <v>52516.69</v>
      </c>
      <c r="O204" s="9">
        <v>89738.597</v>
      </c>
      <c r="Q204" s="9">
        <f t="shared" si="66"/>
        <v>-37221.90699999999</v>
      </c>
      <c r="S204" s="21">
        <f t="shared" si="67"/>
        <v>-0.414781468000887</v>
      </c>
      <c r="U204" s="9">
        <v>187383.07</v>
      </c>
      <c r="W204" s="9">
        <v>219289.938</v>
      </c>
      <c r="Y204" s="9">
        <f t="shared" si="68"/>
        <v>-31906.867999999988</v>
      </c>
      <c r="AA204" s="21">
        <f t="shared" si="69"/>
        <v>-0.1455008300472044</v>
      </c>
      <c r="AC204" s="9">
        <v>264841.03</v>
      </c>
      <c r="AE204" s="9">
        <v>356289.669</v>
      </c>
      <c r="AG204" s="9">
        <f t="shared" si="70"/>
        <v>-91448.63899999997</v>
      </c>
      <c r="AI204" s="21">
        <f t="shared" si="71"/>
        <v>-0.2566693534973083</v>
      </c>
    </row>
    <row r="205" spans="1:35" ht="12.75" outlineLevel="1">
      <c r="A205" s="1" t="s">
        <v>567</v>
      </c>
      <c r="B205" s="16" t="s">
        <v>568</v>
      </c>
      <c r="C205" s="1" t="s">
        <v>1178</v>
      </c>
      <c r="E205" s="5">
        <v>9354</v>
      </c>
      <c r="G205" s="5">
        <v>9340.5</v>
      </c>
      <c r="I205" s="9">
        <f t="shared" si="64"/>
        <v>13.5</v>
      </c>
      <c r="K205" s="21">
        <f t="shared" si="65"/>
        <v>0.0014453187730849527</v>
      </c>
      <c r="M205" s="9">
        <v>26740.5</v>
      </c>
      <c r="O205" s="9">
        <v>27909</v>
      </c>
      <c r="Q205" s="9">
        <f t="shared" si="66"/>
        <v>-1168.5</v>
      </c>
      <c r="S205" s="21">
        <f t="shared" si="67"/>
        <v>-0.0418682145544448</v>
      </c>
      <c r="U205" s="9">
        <v>78594</v>
      </c>
      <c r="W205" s="9">
        <v>79605</v>
      </c>
      <c r="Y205" s="9">
        <f t="shared" si="68"/>
        <v>-1011</v>
      </c>
      <c r="AA205" s="21">
        <f t="shared" si="69"/>
        <v>-0.012700207273412475</v>
      </c>
      <c r="AC205" s="9">
        <v>117943.5</v>
      </c>
      <c r="AE205" s="9">
        <v>116226</v>
      </c>
      <c r="AG205" s="9">
        <f t="shared" si="70"/>
        <v>1717.5</v>
      </c>
      <c r="AI205" s="21">
        <f t="shared" si="71"/>
        <v>0.01477724433431418</v>
      </c>
    </row>
    <row r="206" spans="1:35" ht="12.75" outlineLevel="1">
      <c r="A206" s="1" t="s">
        <v>569</v>
      </c>
      <c r="B206" s="16" t="s">
        <v>570</v>
      </c>
      <c r="C206" s="1" t="s">
        <v>1179</v>
      </c>
      <c r="E206" s="5">
        <v>-716694</v>
      </c>
      <c r="G206" s="5">
        <v>-265997</v>
      </c>
      <c r="I206" s="9">
        <f t="shared" si="64"/>
        <v>-450697</v>
      </c>
      <c r="K206" s="21">
        <f t="shared" si="65"/>
        <v>-1.6943687334819566</v>
      </c>
      <c r="M206" s="9">
        <v>-2292463</v>
      </c>
      <c r="O206" s="9">
        <v>-481343</v>
      </c>
      <c r="Q206" s="9">
        <f t="shared" si="66"/>
        <v>-1811120</v>
      </c>
      <c r="S206" s="21">
        <f t="shared" si="67"/>
        <v>-3.7626391159734327</v>
      </c>
      <c r="U206" s="9">
        <v>-6214681</v>
      </c>
      <c r="W206" s="9">
        <v>-1308798</v>
      </c>
      <c r="Y206" s="9">
        <f t="shared" si="68"/>
        <v>-4905883</v>
      </c>
      <c r="AA206" s="21">
        <f t="shared" si="69"/>
        <v>-3.7483882157521635</v>
      </c>
      <c r="AC206" s="9">
        <v>-6928453</v>
      </c>
      <c r="AE206" s="9">
        <v>-2069795</v>
      </c>
      <c r="AG206" s="9">
        <f t="shared" si="70"/>
        <v>-4858658</v>
      </c>
      <c r="AI206" s="21">
        <f t="shared" si="71"/>
        <v>-2.347410250773627</v>
      </c>
    </row>
    <row r="207" spans="1:35" ht="12.75" outlineLevel="1">
      <c r="A207" s="1" t="s">
        <v>571</v>
      </c>
      <c r="B207" s="16" t="s">
        <v>572</v>
      </c>
      <c r="C207" s="1" t="s">
        <v>1180</v>
      </c>
      <c r="E207" s="5">
        <v>102716.40000000001</v>
      </c>
      <c r="G207" s="5">
        <v>57501.18</v>
      </c>
      <c r="I207" s="9">
        <f t="shared" si="64"/>
        <v>45215.22000000001</v>
      </c>
      <c r="K207" s="21">
        <f t="shared" si="65"/>
        <v>0.7863355152016013</v>
      </c>
      <c r="M207" s="9">
        <v>293675.26</v>
      </c>
      <c r="O207" s="9">
        <v>123614.06</v>
      </c>
      <c r="Q207" s="9">
        <f t="shared" si="66"/>
        <v>170061.2</v>
      </c>
      <c r="S207" s="21">
        <f t="shared" si="67"/>
        <v>1.3757431800233728</v>
      </c>
      <c r="U207" s="9">
        <v>574830.87</v>
      </c>
      <c r="W207" s="9">
        <v>209964.27000000002</v>
      </c>
      <c r="Y207" s="9">
        <f t="shared" si="68"/>
        <v>364866.6</v>
      </c>
      <c r="AA207" s="21">
        <f t="shared" si="69"/>
        <v>1.7377556667141507</v>
      </c>
      <c r="AC207" s="9">
        <v>736864.66</v>
      </c>
      <c r="AE207" s="9">
        <v>214887.29</v>
      </c>
      <c r="AG207" s="9">
        <f t="shared" si="70"/>
        <v>521977.37</v>
      </c>
      <c r="AI207" s="21">
        <f t="shared" si="71"/>
        <v>2.4290751211949297</v>
      </c>
    </row>
    <row r="208" spans="1:35" ht="12.75" outlineLevel="1">
      <c r="A208" s="1" t="s">
        <v>573</v>
      </c>
      <c r="B208" s="16" t="s">
        <v>574</v>
      </c>
      <c r="C208" s="1" t="s">
        <v>1181</v>
      </c>
      <c r="E208" s="5">
        <v>-31632</v>
      </c>
      <c r="G208" s="5">
        <v>0</v>
      </c>
      <c r="I208" s="9">
        <f t="shared" si="64"/>
        <v>-31632</v>
      </c>
      <c r="K208" s="21" t="str">
        <f t="shared" si="65"/>
        <v>N.M.</v>
      </c>
      <c r="M208" s="9">
        <v>-42028.99</v>
      </c>
      <c r="O208" s="9">
        <v>0</v>
      </c>
      <c r="Q208" s="9">
        <f t="shared" si="66"/>
        <v>-42028.99</v>
      </c>
      <c r="S208" s="21" t="str">
        <f t="shared" si="67"/>
        <v>N.M.</v>
      </c>
      <c r="U208" s="9">
        <v>-57571.869</v>
      </c>
      <c r="W208" s="9">
        <v>0</v>
      </c>
      <c r="Y208" s="9">
        <f t="shared" si="68"/>
        <v>-57571.869</v>
      </c>
      <c r="AA208" s="21" t="str">
        <f t="shared" si="69"/>
        <v>N.M.</v>
      </c>
      <c r="AC208" s="9">
        <v>-57571.869</v>
      </c>
      <c r="AE208" s="9">
        <v>0</v>
      </c>
      <c r="AG208" s="9">
        <f t="shared" si="70"/>
        <v>-57571.869</v>
      </c>
      <c r="AI208" s="21" t="str">
        <f t="shared" si="71"/>
        <v>N.M.</v>
      </c>
    </row>
    <row r="209" spans="1:35" ht="12.75" outlineLevel="1">
      <c r="A209" s="1" t="s">
        <v>575</v>
      </c>
      <c r="B209" s="16" t="s">
        <v>576</v>
      </c>
      <c r="C209" s="1" t="s">
        <v>1182</v>
      </c>
      <c r="E209" s="5">
        <v>57604.652</v>
      </c>
      <c r="G209" s="5">
        <v>43267.73</v>
      </c>
      <c r="I209" s="9">
        <f t="shared" si="64"/>
        <v>14336.921999999999</v>
      </c>
      <c r="K209" s="21">
        <f t="shared" si="65"/>
        <v>0.33135369015199084</v>
      </c>
      <c r="M209" s="9">
        <v>168893.03</v>
      </c>
      <c r="O209" s="9">
        <v>236783.63</v>
      </c>
      <c r="Q209" s="9">
        <f t="shared" si="66"/>
        <v>-67890.6</v>
      </c>
      <c r="S209" s="21">
        <f t="shared" si="67"/>
        <v>-0.28671998989119307</v>
      </c>
      <c r="U209" s="9">
        <v>199186.424</v>
      </c>
      <c r="W209" s="9">
        <v>624882.485</v>
      </c>
      <c r="Y209" s="9">
        <f t="shared" si="68"/>
        <v>-425696.061</v>
      </c>
      <c r="AA209" s="21">
        <f t="shared" si="69"/>
        <v>-0.6812417874058352</v>
      </c>
      <c r="AC209" s="9">
        <v>784856.7440000001</v>
      </c>
      <c r="AE209" s="9">
        <v>966422.637</v>
      </c>
      <c r="AG209" s="9">
        <f t="shared" si="70"/>
        <v>-181565.89299999992</v>
      </c>
      <c r="AI209" s="21">
        <f t="shared" si="71"/>
        <v>-0.18787421367076268</v>
      </c>
    </row>
    <row r="210" spans="1:35" ht="12.75" outlineLevel="1">
      <c r="A210" s="1" t="s">
        <v>577</v>
      </c>
      <c r="B210" s="16" t="s">
        <v>578</v>
      </c>
      <c r="C210" s="1" t="s">
        <v>1183</v>
      </c>
      <c r="E210" s="5">
        <v>0</v>
      </c>
      <c r="G210" s="5">
        <v>0</v>
      </c>
      <c r="I210" s="9">
        <f t="shared" si="64"/>
        <v>0</v>
      </c>
      <c r="K210" s="21">
        <f t="shared" si="65"/>
        <v>0</v>
      </c>
      <c r="M210" s="9">
        <v>98.35000000000001</v>
      </c>
      <c r="O210" s="9">
        <v>0</v>
      </c>
      <c r="Q210" s="9">
        <f t="shared" si="66"/>
        <v>98.35000000000001</v>
      </c>
      <c r="S210" s="21" t="str">
        <f t="shared" si="67"/>
        <v>N.M.</v>
      </c>
      <c r="U210" s="9">
        <v>8863.43</v>
      </c>
      <c r="W210" s="9">
        <v>1944.47</v>
      </c>
      <c r="Y210" s="9">
        <f t="shared" si="68"/>
        <v>6918.96</v>
      </c>
      <c r="AA210" s="21">
        <f t="shared" si="69"/>
        <v>3.558275519807454</v>
      </c>
      <c r="AC210" s="9">
        <v>8963.43</v>
      </c>
      <c r="AE210" s="9">
        <v>2044.47</v>
      </c>
      <c r="AG210" s="9">
        <f t="shared" si="70"/>
        <v>6918.96</v>
      </c>
      <c r="AI210" s="21">
        <f t="shared" si="71"/>
        <v>3.384231610148351</v>
      </c>
    </row>
    <row r="211" spans="1:35" ht="12.75" outlineLevel="1">
      <c r="A211" s="1" t="s">
        <v>579</v>
      </c>
      <c r="B211" s="16" t="s">
        <v>580</v>
      </c>
      <c r="C211" s="1" t="s">
        <v>1184</v>
      </c>
      <c r="E211" s="5">
        <v>9940.62</v>
      </c>
      <c r="G211" s="5">
        <v>12076.52</v>
      </c>
      <c r="I211" s="9">
        <f t="shared" si="64"/>
        <v>-2135.8999999999996</v>
      </c>
      <c r="K211" s="21">
        <f t="shared" si="65"/>
        <v>-0.17686386475574087</v>
      </c>
      <c r="M211" s="9">
        <v>27107.95</v>
      </c>
      <c r="O211" s="9">
        <v>28355.56</v>
      </c>
      <c r="Q211" s="9">
        <f t="shared" si="66"/>
        <v>-1247.6100000000006</v>
      </c>
      <c r="S211" s="21">
        <f t="shared" si="67"/>
        <v>-0.043998778370097455</v>
      </c>
      <c r="U211" s="9">
        <v>64118.060000000005</v>
      </c>
      <c r="W211" s="9">
        <v>78172.90000000001</v>
      </c>
      <c r="Y211" s="9">
        <f t="shared" si="68"/>
        <v>-14054.840000000004</v>
      </c>
      <c r="AA211" s="21">
        <f t="shared" si="69"/>
        <v>-0.17979171810179745</v>
      </c>
      <c r="AC211" s="9">
        <v>90632.17000000001</v>
      </c>
      <c r="AE211" s="9">
        <v>127145.90000000001</v>
      </c>
      <c r="AG211" s="9">
        <f t="shared" si="70"/>
        <v>-36513.729999999996</v>
      </c>
      <c r="AI211" s="21">
        <f t="shared" si="71"/>
        <v>-0.28717976749545204</v>
      </c>
    </row>
    <row r="212" spans="1:35" ht="12.75" outlineLevel="1">
      <c r="A212" s="1" t="s">
        <v>581</v>
      </c>
      <c r="B212" s="16" t="s">
        <v>582</v>
      </c>
      <c r="C212" s="1" t="s">
        <v>1185</v>
      </c>
      <c r="E212" s="5">
        <v>118738.92</v>
      </c>
      <c r="G212" s="5">
        <v>86381.07</v>
      </c>
      <c r="I212" s="9">
        <f t="shared" si="64"/>
        <v>32357.84999999999</v>
      </c>
      <c r="K212" s="21">
        <f t="shared" si="65"/>
        <v>0.37459422533200837</v>
      </c>
      <c r="M212" s="9">
        <v>309894.21</v>
      </c>
      <c r="O212" s="9">
        <v>203436.46</v>
      </c>
      <c r="Q212" s="9">
        <f t="shared" si="66"/>
        <v>106457.75000000003</v>
      </c>
      <c r="S212" s="21">
        <f t="shared" si="67"/>
        <v>0.5232972988224432</v>
      </c>
      <c r="U212" s="9">
        <v>797801.09</v>
      </c>
      <c r="W212" s="9">
        <v>639432.1</v>
      </c>
      <c r="Y212" s="9">
        <f t="shared" si="68"/>
        <v>158368.99</v>
      </c>
      <c r="AA212" s="21">
        <f t="shared" si="69"/>
        <v>0.24767131646972368</v>
      </c>
      <c r="AC212" s="9">
        <v>1080068.3</v>
      </c>
      <c r="AE212" s="9">
        <v>1034333.09</v>
      </c>
      <c r="AG212" s="9">
        <f t="shared" si="70"/>
        <v>45735.21000000008</v>
      </c>
      <c r="AI212" s="21">
        <f t="shared" si="71"/>
        <v>0.04421710031533467</v>
      </c>
    </row>
    <row r="213" spans="1:35" ht="12.75" outlineLevel="1">
      <c r="A213" s="1" t="s">
        <v>583</v>
      </c>
      <c r="B213" s="16" t="s">
        <v>584</v>
      </c>
      <c r="C213" s="1" t="s">
        <v>1142</v>
      </c>
      <c r="E213" s="5">
        <v>90119.90000000001</v>
      </c>
      <c r="G213" s="5">
        <v>81297.41</v>
      </c>
      <c r="I213" s="9">
        <f t="shared" si="64"/>
        <v>8822.490000000005</v>
      </c>
      <c r="K213" s="21">
        <f t="shared" si="65"/>
        <v>0.10852116937058641</v>
      </c>
      <c r="M213" s="9">
        <v>217386.46</v>
      </c>
      <c r="O213" s="9">
        <v>315731.42</v>
      </c>
      <c r="Q213" s="9">
        <f t="shared" si="66"/>
        <v>-98344.95999999999</v>
      </c>
      <c r="S213" s="21">
        <f t="shared" si="67"/>
        <v>-0.31148296865734804</v>
      </c>
      <c r="U213" s="9">
        <v>556144.9</v>
      </c>
      <c r="W213" s="9">
        <v>682865.144</v>
      </c>
      <c r="Y213" s="9">
        <f t="shared" si="68"/>
        <v>-126720.24399999995</v>
      </c>
      <c r="AA213" s="21">
        <f t="shared" si="69"/>
        <v>-0.18557140471062022</v>
      </c>
      <c r="AC213" s="9">
        <v>929015.23</v>
      </c>
      <c r="AE213" s="9">
        <v>957264.982</v>
      </c>
      <c r="AG213" s="9">
        <f t="shared" si="70"/>
        <v>-28249.75199999998</v>
      </c>
      <c r="AI213" s="21">
        <f t="shared" si="71"/>
        <v>-0.02951090088031652</v>
      </c>
    </row>
    <row r="214" spans="1:35" ht="12.75" outlineLevel="1">
      <c r="A214" s="1" t="s">
        <v>585</v>
      </c>
      <c r="B214" s="16" t="s">
        <v>586</v>
      </c>
      <c r="C214" s="1" t="s">
        <v>1165</v>
      </c>
      <c r="E214" s="5">
        <v>-1380.15</v>
      </c>
      <c r="G214" s="5">
        <v>811.11</v>
      </c>
      <c r="I214" s="9">
        <f t="shared" si="64"/>
        <v>-2191.26</v>
      </c>
      <c r="K214" s="21">
        <f t="shared" si="65"/>
        <v>-2.70155712542072</v>
      </c>
      <c r="M214" s="9">
        <v>-128.68</v>
      </c>
      <c r="O214" s="9">
        <v>1533.31</v>
      </c>
      <c r="Q214" s="9">
        <f t="shared" si="66"/>
        <v>-1661.99</v>
      </c>
      <c r="S214" s="21">
        <f t="shared" si="67"/>
        <v>-1.0839230162198121</v>
      </c>
      <c r="U214" s="9">
        <v>1242.76</v>
      </c>
      <c r="W214" s="9">
        <v>3843.31</v>
      </c>
      <c r="Y214" s="9">
        <f t="shared" si="68"/>
        <v>-2600.55</v>
      </c>
      <c r="AA214" s="21">
        <f t="shared" si="69"/>
        <v>-0.676643310063461</v>
      </c>
      <c r="AC214" s="9">
        <v>2487.34</v>
      </c>
      <c r="AE214" s="9">
        <v>9031.47</v>
      </c>
      <c r="AG214" s="9">
        <f t="shared" si="70"/>
        <v>-6544.129999999999</v>
      </c>
      <c r="AI214" s="21">
        <f t="shared" si="71"/>
        <v>-0.724591899214635</v>
      </c>
    </row>
    <row r="215" spans="1:35" ht="12.75" outlineLevel="1">
      <c r="A215" s="1" t="s">
        <v>587</v>
      </c>
      <c r="B215" s="16" t="s">
        <v>588</v>
      </c>
      <c r="C215" s="1" t="s">
        <v>1186</v>
      </c>
      <c r="E215" s="5">
        <v>27231.5</v>
      </c>
      <c r="G215" s="5">
        <v>25950.56</v>
      </c>
      <c r="I215" s="9">
        <f t="shared" si="64"/>
        <v>1280.9399999999987</v>
      </c>
      <c r="K215" s="21">
        <f t="shared" si="65"/>
        <v>0.049360784507155094</v>
      </c>
      <c r="M215" s="9">
        <v>68190.42</v>
      </c>
      <c r="O215" s="9">
        <v>77625.058</v>
      </c>
      <c r="Q215" s="9">
        <f t="shared" si="66"/>
        <v>-9434.638000000006</v>
      </c>
      <c r="S215" s="21">
        <f t="shared" si="67"/>
        <v>-0.12154113946040473</v>
      </c>
      <c r="U215" s="9">
        <v>161195.48</v>
      </c>
      <c r="W215" s="9">
        <v>167540.982</v>
      </c>
      <c r="Y215" s="9">
        <f t="shared" si="68"/>
        <v>-6345.501999999979</v>
      </c>
      <c r="AA215" s="21">
        <f t="shared" si="69"/>
        <v>-0.0378743273690492</v>
      </c>
      <c r="AC215" s="9">
        <v>234259.38</v>
      </c>
      <c r="AE215" s="9">
        <v>255942.20799999998</v>
      </c>
      <c r="AG215" s="9">
        <f t="shared" si="70"/>
        <v>-21682.82799999998</v>
      </c>
      <c r="AI215" s="21">
        <f t="shared" si="71"/>
        <v>-0.08471767188942897</v>
      </c>
    </row>
    <row r="216" spans="1:35" ht="12.75" outlineLevel="1">
      <c r="A216" s="1" t="s">
        <v>589</v>
      </c>
      <c r="B216" s="16" t="s">
        <v>590</v>
      </c>
      <c r="C216" s="1" t="s">
        <v>1177</v>
      </c>
      <c r="E216" s="5">
        <v>9903.73</v>
      </c>
      <c r="G216" s="5">
        <v>52400.25</v>
      </c>
      <c r="I216" s="9">
        <f t="shared" si="64"/>
        <v>-42496.520000000004</v>
      </c>
      <c r="K216" s="21">
        <f t="shared" si="65"/>
        <v>-0.8109984208090611</v>
      </c>
      <c r="M216" s="9">
        <v>148513.34</v>
      </c>
      <c r="O216" s="9">
        <v>216553.122</v>
      </c>
      <c r="Q216" s="9">
        <f t="shared" si="66"/>
        <v>-68039.782</v>
      </c>
      <c r="S216" s="21">
        <f t="shared" si="67"/>
        <v>-0.3141944173864185</v>
      </c>
      <c r="U216" s="9">
        <v>840713.5</v>
      </c>
      <c r="W216" s="9">
        <v>448865.576</v>
      </c>
      <c r="Y216" s="9">
        <f t="shared" si="68"/>
        <v>391847.924</v>
      </c>
      <c r="AA216" s="21">
        <f t="shared" si="69"/>
        <v>0.8729738811603588</v>
      </c>
      <c r="AC216" s="9">
        <v>1077412.57</v>
      </c>
      <c r="AE216" s="9">
        <v>559014.849</v>
      </c>
      <c r="AG216" s="9">
        <f t="shared" si="70"/>
        <v>518397.721</v>
      </c>
      <c r="AI216" s="21">
        <f t="shared" si="71"/>
        <v>0.9273415937471814</v>
      </c>
    </row>
    <row r="217" spans="1:35" ht="12.75" outlineLevel="1">
      <c r="A217" s="1" t="s">
        <v>591</v>
      </c>
      <c r="B217" s="16" t="s">
        <v>592</v>
      </c>
      <c r="C217" s="1" t="s">
        <v>1187</v>
      </c>
      <c r="E217" s="5">
        <v>7584.92</v>
      </c>
      <c r="G217" s="5">
        <v>5902.78</v>
      </c>
      <c r="I217" s="9">
        <f t="shared" si="64"/>
        <v>1682.1400000000003</v>
      </c>
      <c r="K217" s="21">
        <f t="shared" si="65"/>
        <v>0.2849741985979488</v>
      </c>
      <c r="M217" s="9">
        <v>24333.19</v>
      </c>
      <c r="O217" s="9">
        <v>19605.635000000002</v>
      </c>
      <c r="Q217" s="9">
        <f t="shared" si="66"/>
        <v>4727.554999999997</v>
      </c>
      <c r="S217" s="21">
        <f t="shared" si="67"/>
        <v>0.24113246013199757</v>
      </c>
      <c r="U217" s="9">
        <v>57333.200000000004</v>
      </c>
      <c r="W217" s="9">
        <v>55890.712</v>
      </c>
      <c r="Y217" s="9">
        <f t="shared" si="68"/>
        <v>1442.4880000000048</v>
      </c>
      <c r="AA217" s="21">
        <f t="shared" si="69"/>
        <v>0.025809082553824057</v>
      </c>
      <c r="AC217" s="9">
        <v>82515.33</v>
      </c>
      <c r="AE217" s="9">
        <v>97074.171</v>
      </c>
      <c r="AG217" s="9">
        <f t="shared" si="70"/>
        <v>-14558.841</v>
      </c>
      <c r="AI217" s="21">
        <f t="shared" si="71"/>
        <v>-0.14997646490331604</v>
      </c>
    </row>
    <row r="218" spans="1:35" ht="12.75" outlineLevel="1">
      <c r="A218" s="1" t="s">
        <v>593</v>
      </c>
      <c r="B218" s="16" t="s">
        <v>594</v>
      </c>
      <c r="C218" s="1" t="s">
        <v>1188</v>
      </c>
      <c r="E218" s="5">
        <v>6563.41</v>
      </c>
      <c r="G218" s="5">
        <v>5920.150000000001</v>
      </c>
      <c r="I218" s="9">
        <f t="shared" si="64"/>
        <v>643.2599999999993</v>
      </c>
      <c r="K218" s="21">
        <f t="shared" si="65"/>
        <v>0.10865603067489832</v>
      </c>
      <c r="M218" s="9">
        <v>14825.12</v>
      </c>
      <c r="O218" s="9">
        <v>15348.195</v>
      </c>
      <c r="Q218" s="9">
        <f t="shared" si="66"/>
        <v>-523.0749999999989</v>
      </c>
      <c r="S218" s="21">
        <f t="shared" si="67"/>
        <v>-0.03408055474927175</v>
      </c>
      <c r="U218" s="9">
        <v>32406.73</v>
      </c>
      <c r="W218" s="9">
        <v>41725.728</v>
      </c>
      <c r="Y218" s="9">
        <f t="shared" si="68"/>
        <v>-9318.998000000003</v>
      </c>
      <c r="AA218" s="21">
        <f t="shared" si="69"/>
        <v>-0.22333937468987966</v>
      </c>
      <c r="AC218" s="9">
        <v>55526.39</v>
      </c>
      <c r="AE218" s="9">
        <v>62223.773</v>
      </c>
      <c r="AG218" s="9">
        <f t="shared" si="70"/>
        <v>-6697.383000000002</v>
      </c>
      <c r="AI218" s="21">
        <f t="shared" si="71"/>
        <v>-0.10763382991899256</v>
      </c>
    </row>
    <row r="219" spans="1:35" ht="12.75" outlineLevel="1">
      <c r="A219" s="1" t="s">
        <v>595</v>
      </c>
      <c r="B219" s="16" t="s">
        <v>596</v>
      </c>
      <c r="C219" s="1" t="s">
        <v>1189</v>
      </c>
      <c r="E219" s="5">
        <v>82734.94</v>
      </c>
      <c r="G219" s="5">
        <v>41418.74</v>
      </c>
      <c r="I219" s="9">
        <f t="shared" si="64"/>
        <v>41316.200000000004</v>
      </c>
      <c r="K219" s="21">
        <f t="shared" si="65"/>
        <v>0.99752430904465</v>
      </c>
      <c r="M219" s="9">
        <v>234675.36000000002</v>
      </c>
      <c r="O219" s="9">
        <v>95827.474</v>
      </c>
      <c r="Q219" s="9">
        <f t="shared" si="66"/>
        <v>138847.886</v>
      </c>
      <c r="S219" s="21">
        <f t="shared" si="67"/>
        <v>1.4489360952997676</v>
      </c>
      <c r="U219" s="9">
        <v>488107.5</v>
      </c>
      <c r="W219" s="9">
        <v>240418.719</v>
      </c>
      <c r="Y219" s="9">
        <f t="shared" si="68"/>
        <v>247688.781</v>
      </c>
      <c r="AA219" s="21">
        <f t="shared" si="69"/>
        <v>1.0302391678578071</v>
      </c>
      <c r="AC219" s="9">
        <v>801240.76</v>
      </c>
      <c r="AE219" s="9">
        <v>277876.629</v>
      </c>
      <c r="AG219" s="9">
        <f t="shared" si="70"/>
        <v>523364.131</v>
      </c>
      <c r="AI219" s="21">
        <f t="shared" si="71"/>
        <v>1.8834406221330688</v>
      </c>
    </row>
    <row r="220" spans="1:35" ht="12.75" outlineLevel="1">
      <c r="A220" s="1" t="s">
        <v>597</v>
      </c>
      <c r="B220" s="16" t="s">
        <v>598</v>
      </c>
      <c r="C220" s="1" t="s">
        <v>1190</v>
      </c>
      <c r="E220" s="5">
        <v>10093.85</v>
      </c>
      <c r="G220" s="5">
        <v>25969.4</v>
      </c>
      <c r="I220" s="9">
        <f t="shared" si="64"/>
        <v>-15875.550000000001</v>
      </c>
      <c r="K220" s="21">
        <f t="shared" si="65"/>
        <v>-0.6113175506557718</v>
      </c>
      <c r="M220" s="9">
        <v>32424.55</v>
      </c>
      <c r="O220" s="9">
        <v>59745.694</v>
      </c>
      <c r="Q220" s="9">
        <f t="shared" si="66"/>
        <v>-27321.144000000004</v>
      </c>
      <c r="S220" s="21">
        <f t="shared" si="67"/>
        <v>-0.4572905957038511</v>
      </c>
      <c r="U220" s="9">
        <v>76602.25</v>
      </c>
      <c r="W220" s="9">
        <v>202959.948</v>
      </c>
      <c r="Y220" s="9">
        <f t="shared" si="68"/>
        <v>-126357.698</v>
      </c>
      <c r="AA220" s="21">
        <f t="shared" si="69"/>
        <v>-0.6225745485508304</v>
      </c>
      <c r="AC220" s="9">
        <v>136512.72</v>
      </c>
      <c r="AE220" s="9">
        <v>337585.51800000004</v>
      </c>
      <c r="AG220" s="9">
        <f t="shared" si="70"/>
        <v>-201072.79800000004</v>
      </c>
      <c r="AI220" s="21">
        <f t="shared" si="71"/>
        <v>-0.5956203310830414</v>
      </c>
    </row>
    <row r="221" spans="1:35" ht="12.75" outlineLevel="1">
      <c r="A221" s="1" t="s">
        <v>599</v>
      </c>
      <c r="B221" s="16" t="s">
        <v>600</v>
      </c>
      <c r="C221" s="1" t="s">
        <v>1191</v>
      </c>
      <c r="E221" s="5">
        <v>257207.889</v>
      </c>
      <c r="G221" s="5">
        <v>-475.524</v>
      </c>
      <c r="I221" s="9">
        <f t="shared" si="64"/>
        <v>257683.413</v>
      </c>
      <c r="K221" s="21" t="str">
        <f t="shared" si="65"/>
        <v>N.M.</v>
      </c>
      <c r="M221" s="9">
        <v>816962.997</v>
      </c>
      <c r="O221" s="9">
        <v>759594.924</v>
      </c>
      <c r="Q221" s="9">
        <f t="shared" si="66"/>
        <v>57368.072999999975</v>
      </c>
      <c r="S221" s="21">
        <f t="shared" si="67"/>
        <v>0.0755245607723413</v>
      </c>
      <c r="U221" s="9">
        <v>1223986.94</v>
      </c>
      <c r="W221" s="9">
        <v>2234247.13</v>
      </c>
      <c r="Y221" s="9">
        <f t="shared" si="68"/>
        <v>-1010260.19</v>
      </c>
      <c r="AA221" s="21">
        <f t="shared" si="69"/>
        <v>-0.45217029774141415</v>
      </c>
      <c r="AC221" s="9">
        <v>3107539.49</v>
      </c>
      <c r="AE221" s="9">
        <v>3757888.781</v>
      </c>
      <c r="AG221" s="9">
        <f t="shared" si="70"/>
        <v>-650349.2909999997</v>
      </c>
      <c r="AI221" s="21">
        <f t="shared" si="71"/>
        <v>-0.1730624105450341</v>
      </c>
    </row>
    <row r="222" spans="1:35" ht="12.75" outlineLevel="1">
      <c r="A222" s="1" t="s">
        <v>601</v>
      </c>
      <c r="B222" s="16" t="s">
        <v>602</v>
      </c>
      <c r="C222" s="1" t="s">
        <v>1183</v>
      </c>
      <c r="E222" s="5">
        <v>185409.19</v>
      </c>
      <c r="G222" s="5">
        <v>67301.33</v>
      </c>
      <c r="I222" s="9">
        <f t="shared" si="64"/>
        <v>118107.86</v>
      </c>
      <c r="K222" s="21">
        <f t="shared" si="65"/>
        <v>1.7549112328092178</v>
      </c>
      <c r="M222" s="9">
        <v>366952.95</v>
      </c>
      <c r="O222" s="9">
        <v>315114.71</v>
      </c>
      <c r="Q222" s="9">
        <f t="shared" si="66"/>
        <v>51838.23999999999</v>
      </c>
      <c r="S222" s="21">
        <f t="shared" si="67"/>
        <v>0.16450593499744898</v>
      </c>
      <c r="U222" s="9">
        <v>1060759.6</v>
      </c>
      <c r="W222" s="9">
        <v>920837.84</v>
      </c>
      <c r="Y222" s="9">
        <f t="shared" si="68"/>
        <v>139921.76000000013</v>
      </c>
      <c r="AA222" s="21">
        <f t="shared" si="69"/>
        <v>0.15195048891561638</v>
      </c>
      <c r="AC222" s="9">
        <v>1511902.03</v>
      </c>
      <c r="AE222" s="9">
        <v>1417792.45</v>
      </c>
      <c r="AG222" s="9">
        <f t="shared" si="70"/>
        <v>94109.58000000007</v>
      </c>
      <c r="AI222" s="21">
        <f t="shared" si="71"/>
        <v>0.06637754348318055</v>
      </c>
    </row>
    <row r="223" spans="1:35" ht="12.75" outlineLevel="1">
      <c r="A223" s="1" t="s">
        <v>603</v>
      </c>
      <c r="B223" s="16" t="s">
        <v>604</v>
      </c>
      <c r="C223" s="1" t="s">
        <v>1192</v>
      </c>
      <c r="E223" s="5">
        <v>5393.59</v>
      </c>
      <c r="G223" s="5">
        <v>5842.39</v>
      </c>
      <c r="I223" s="9">
        <f t="shared" si="64"/>
        <v>-448.8000000000002</v>
      </c>
      <c r="K223" s="21">
        <f t="shared" si="65"/>
        <v>-0.0768178776151541</v>
      </c>
      <c r="M223" s="9">
        <v>16180.77</v>
      </c>
      <c r="O223" s="9">
        <v>17527.170000000002</v>
      </c>
      <c r="Q223" s="9">
        <f t="shared" si="66"/>
        <v>-1346.4000000000015</v>
      </c>
      <c r="S223" s="21">
        <f t="shared" si="67"/>
        <v>-0.07681787761515414</v>
      </c>
      <c r="U223" s="9">
        <v>43148.72</v>
      </c>
      <c r="W223" s="9">
        <v>46739.11</v>
      </c>
      <c r="Y223" s="9">
        <f t="shared" si="68"/>
        <v>-3590.3899999999994</v>
      </c>
      <c r="AA223" s="21">
        <f t="shared" si="69"/>
        <v>-0.07681768009703221</v>
      </c>
      <c r="AC223" s="9">
        <v>66518.28</v>
      </c>
      <c r="AE223" s="9">
        <v>59283.95</v>
      </c>
      <c r="AG223" s="9">
        <f t="shared" si="70"/>
        <v>7234.330000000002</v>
      </c>
      <c r="AI223" s="21">
        <f t="shared" si="71"/>
        <v>0.12202847482328695</v>
      </c>
    </row>
    <row r="224" spans="1:35" ht="12.75" outlineLevel="1">
      <c r="A224" s="1" t="s">
        <v>605</v>
      </c>
      <c r="B224" s="16" t="s">
        <v>606</v>
      </c>
      <c r="C224" s="1" t="s">
        <v>1193</v>
      </c>
      <c r="E224" s="5">
        <v>32384.3</v>
      </c>
      <c r="G224" s="5">
        <v>45476.767</v>
      </c>
      <c r="I224" s="9">
        <f t="shared" si="64"/>
        <v>-13092.467</v>
      </c>
      <c r="K224" s="21">
        <f t="shared" si="65"/>
        <v>-0.28789353033824944</v>
      </c>
      <c r="M224" s="9">
        <v>103404.34</v>
      </c>
      <c r="O224" s="9">
        <v>96837.83</v>
      </c>
      <c r="Q224" s="9">
        <f t="shared" si="66"/>
        <v>6566.509999999995</v>
      </c>
      <c r="S224" s="21">
        <f t="shared" si="67"/>
        <v>0.06780934682241428</v>
      </c>
      <c r="U224" s="9">
        <v>268159.006</v>
      </c>
      <c r="W224" s="9">
        <v>263690.721</v>
      </c>
      <c r="Y224" s="9">
        <f t="shared" si="68"/>
        <v>4468.284999999974</v>
      </c>
      <c r="AA224" s="21">
        <f t="shared" si="69"/>
        <v>0.01694517343293234</v>
      </c>
      <c r="AC224" s="9">
        <v>405553.196</v>
      </c>
      <c r="AE224" s="9">
        <v>410970.071</v>
      </c>
      <c r="AG224" s="9">
        <f t="shared" si="70"/>
        <v>-5416.875</v>
      </c>
      <c r="AI224" s="21">
        <f t="shared" si="71"/>
        <v>-0.013180704343796364</v>
      </c>
    </row>
    <row r="225" spans="1:35" ht="12.75" outlineLevel="1">
      <c r="A225" s="1" t="s">
        <v>607</v>
      </c>
      <c r="B225" s="16" t="s">
        <v>608</v>
      </c>
      <c r="C225" s="1" t="s">
        <v>1194</v>
      </c>
      <c r="E225" s="5">
        <v>855.02</v>
      </c>
      <c r="G225" s="5">
        <v>2462.63</v>
      </c>
      <c r="I225" s="9">
        <f t="shared" si="64"/>
        <v>-1607.6100000000001</v>
      </c>
      <c r="K225" s="21">
        <f t="shared" si="65"/>
        <v>-0.6528020855751778</v>
      </c>
      <c r="M225" s="9">
        <v>2825.02</v>
      </c>
      <c r="O225" s="9">
        <v>5202.093</v>
      </c>
      <c r="Q225" s="9">
        <f t="shared" si="66"/>
        <v>-2377.073</v>
      </c>
      <c r="S225" s="21">
        <f t="shared" si="67"/>
        <v>-0.4569455025121619</v>
      </c>
      <c r="U225" s="9">
        <v>19693.83</v>
      </c>
      <c r="W225" s="9">
        <v>21907.067</v>
      </c>
      <c r="Y225" s="9">
        <f t="shared" si="68"/>
        <v>-2213.2369999999974</v>
      </c>
      <c r="AA225" s="21">
        <f t="shared" si="69"/>
        <v>-0.10102844894754727</v>
      </c>
      <c r="AC225" s="9">
        <v>30366.83</v>
      </c>
      <c r="AE225" s="9">
        <v>36754.69</v>
      </c>
      <c r="AG225" s="9">
        <f t="shared" si="70"/>
        <v>-6387.860000000001</v>
      </c>
      <c r="AI225" s="21">
        <f t="shared" si="71"/>
        <v>-0.1737971399024179</v>
      </c>
    </row>
    <row r="226" spans="1:35" ht="12.75" outlineLevel="1">
      <c r="A226" s="1" t="s">
        <v>609</v>
      </c>
      <c r="B226" s="16" t="s">
        <v>610</v>
      </c>
      <c r="C226" s="1" t="s">
        <v>1195</v>
      </c>
      <c r="E226" s="5">
        <v>0.49</v>
      </c>
      <c r="G226" s="5">
        <v>0</v>
      </c>
      <c r="I226" s="9">
        <f t="shared" si="64"/>
        <v>0.49</v>
      </c>
      <c r="K226" s="21" t="str">
        <f t="shared" si="65"/>
        <v>N.M.</v>
      </c>
      <c r="M226" s="9">
        <v>-5.46</v>
      </c>
      <c r="O226" s="9">
        <v>0</v>
      </c>
      <c r="Q226" s="9">
        <f t="shared" si="66"/>
        <v>-5.46</v>
      </c>
      <c r="S226" s="21" t="str">
        <f t="shared" si="67"/>
        <v>N.M.</v>
      </c>
      <c r="U226" s="9">
        <v>-12.01</v>
      </c>
      <c r="W226" s="9">
        <v>0</v>
      </c>
      <c r="Y226" s="9">
        <f t="shared" si="68"/>
        <v>-12.01</v>
      </c>
      <c r="AA226" s="21" t="str">
        <f t="shared" si="69"/>
        <v>N.M.</v>
      </c>
      <c r="AC226" s="9">
        <v>0.5500000000000007</v>
      </c>
      <c r="AE226" s="9">
        <v>0</v>
      </c>
      <c r="AG226" s="9">
        <f t="shared" si="70"/>
        <v>0.5500000000000007</v>
      </c>
      <c r="AI226" s="21" t="str">
        <f t="shared" si="71"/>
        <v>N.M.</v>
      </c>
    </row>
    <row r="227" spans="1:35" ht="12.75" outlineLevel="1">
      <c r="A227" s="1" t="s">
        <v>611</v>
      </c>
      <c r="B227" s="16" t="s">
        <v>612</v>
      </c>
      <c r="C227" s="1" t="s">
        <v>1196</v>
      </c>
      <c r="E227" s="5">
        <v>39508.24</v>
      </c>
      <c r="G227" s="5">
        <v>89180.67</v>
      </c>
      <c r="I227" s="9">
        <f t="shared" si="64"/>
        <v>-49672.43</v>
      </c>
      <c r="K227" s="21">
        <f t="shared" si="65"/>
        <v>-0.5569865083991856</v>
      </c>
      <c r="M227" s="9">
        <v>133147.89</v>
      </c>
      <c r="O227" s="9">
        <v>199956.166</v>
      </c>
      <c r="Q227" s="9">
        <f t="shared" si="66"/>
        <v>-66808.27599999998</v>
      </c>
      <c r="S227" s="21">
        <f t="shared" si="67"/>
        <v>-0.3341146078986131</v>
      </c>
      <c r="U227" s="9">
        <v>384646.58</v>
      </c>
      <c r="W227" s="9">
        <v>565763.229</v>
      </c>
      <c r="Y227" s="9">
        <f t="shared" si="68"/>
        <v>-181116.64900000003</v>
      </c>
      <c r="AA227" s="21">
        <f t="shared" si="69"/>
        <v>-0.32012799651212404</v>
      </c>
      <c r="AC227" s="9">
        <v>644170.55</v>
      </c>
      <c r="AE227" s="9">
        <v>856466.733</v>
      </c>
      <c r="AG227" s="9">
        <f t="shared" si="70"/>
        <v>-212296.18299999996</v>
      </c>
      <c r="AI227" s="21">
        <f t="shared" si="71"/>
        <v>-0.24787440634895033</v>
      </c>
    </row>
    <row r="228" spans="1:35" ht="12.75" outlineLevel="1">
      <c r="A228" s="1" t="s">
        <v>613</v>
      </c>
      <c r="B228" s="16" t="s">
        <v>614</v>
      </c>
      <c r="C228" s="1" t="s">
        <v>1197</v>
      </c>
      <c r="E228" s="5">
        <v>2996.55</v>
      </c>
      <c r="G228" s="5">
        <v>4540.29</v>
      </c>
      <c r="I228" s="9">
        <f aca="true" t="shared" si="72" ref="I228:I259">+E228-G228</f>
        <v>-1543.7399999999998</v>
      </c>
      <c r="K228" s="21">
        <f aca="true" t="shared" si="73" ref="K228:K259">IF(G228&lt;0,IF(I228=0,0,IF(OR(G228=0,E228=0),"N.M.",IF(ABS(I228/G228)&gt;=10,"N.M.",I228/(-G228)))),IF(I228=0,0,IF(OR(G228=0,E228=0),"N.M.",IF(ABS(I228/G228)&gt;=10,"N.M.",I228/G228))))</f>
        <v>-0.3400091183602809</v>
      </c>
      <c r="M228" s="9">
        <v>10471.79</v>
      </c>
      <c r="O228" s="9">
        <v>11842.404</v>
      </c>
      <c r="Q228" s="9">
        <f aca="true" t="shared" si="74" ref="Q228:Q259">(+M228-O228)</f>
        <v>-1370.6139999999996</v>
      </c>
      <c r="S228" s="21">
        <f aca="true" t="shared" si="75" ref="S228:S259">IF(O228&lt;0,IF(Q228=0,0,IF(OR(O228=0,M228=0),"N.M.",IF(ABS(Q228/O228)&gt;=10,"N.M.",Q228/(-O228)))),IF(Q228=0,0,IF(OR(O228=0,M228=0),"N.M.",IF(ABS(Q228/O228)&gt;=10,"N.M.",Q228/O228))))</f>
        <v>-0.11573781809841985</v>
      </c>
      <c r="U228" s="9">
        <v>27929.79</v>
      </c>
      <c r="W228" s="9">
        <v>31754.859</v>
      </c>
      <c r="Y228" s="9">
        <f aca="true" t="shared" si="76" ref="Y228:Y259">(+U228-W228)</f>
        <v>-3825.0689999999995</v>
      </c>
      <c r="AA228" s="21">
        <f aca="true" t="shared" si="77" ref="AA228:AA259">IF(W228&lt;0,IF(Y228=0,0,IF(OR(W228=0,U228=0),"N.M.",IF(ABS(Y228/W228)&gt;=10,"N.M.",Y228/(-W228)))),IF(Y228=0,0,IF(OR(W228=0,U228=0),"N.M.",IF(ABS(Y228/W228)&gt;=10,"N.M.",Y228/W228))))</f>
        <v>-0.12045617963537485</v>
      </c>
      <c r="AC228" s="9">
        <v>42488.590000000004</v>
      </c>
      <c r="AE228" s="9">
        <v>50532.645000000004</v>
      </c>
      <c r="AG228" s="9">
        <f aca="true" t="shared" si="78" ref="AG228:AG259">(+AC228-AE228)</f>
        <v>-8044.055</v>
      </c>
      <c r="AI228" s="21">
        <f aca="true" t="shared" si="79" ref="AI228:AI259">IF(AE228&lt;0,IF(AG228=0,0,IF(OR(AE228=0,AC228=0),"N.M.",IF(ABS(AG228/AE228)&gt;=10,"N.M.",AG228/(-AE228)))),IF(AG228=0,0,IF(OR(AE228=0,AC228=0),"N.M.",IF(ABS(AG228/AE228)&gt;=10,"N.M.",AG228/AE228))))</f>
        <v>-0.15918531476038905</v>
      </c>
    </row>
    <row r="229" spans="1:35" ht="12.75" outlineLevel="1">
      <c r="A229" s="1" t="s">
        <v>615</v>
      </c>
      <c r="B229" s="16" t="s">
        <v>616</v>
      </c>
      <c r="C229" s="1" t="s">
        <v>1198</v>
      </c>
      <c r="E229" s="5">
        <v>5514.400000000001</v>
      </c>
      <c r="G229" s="5">
        <v>5393.32</v>
      </c>
      <c r="I229" s="9">
        <f t="shared" si="72"/>
        <v>121.08000000000084</v>
      </c>
      <c r="K229" s="21">
        <f t="shared" si="73"/>
        <v>0.022449993695905463</v>
      </c>
      <c r="M229" s="9">
        <v>18244.29</v>
      </c>
      <c r="O229" s="9">
        <v>26731.028</v>
      </c>
      <c r="Q229" s="9">
        <f t="shared" si="74"/>
        <v>-8486.737999999998</v>
      </c>
      <c r="S229" s="21">
        <f t="shared" si="75"/>
        <v>-0.3174864056855575</v>
      </c>
      <c r="U229" s="9">
        <v>29432.3</v>
      </c>
      <c r="W229" s="9">
        <v>84210.787</v>
      </c>
      <c r="Y229" s="9">
        <f t="shared" si="76"/>
        <v>-54778.486999999994</v>
      </c>
      <c r="AA229" s="21">
        <f t="shared" si="77"/>
        <v>-0.6504925194440945</v>
      </c>
      <c r="AC229" s="9">
        <v>34998.43</v>
      </c>
      <c r="AE229" s="9">
        <v>136818.27899999998</v>
      </c>
      <c r="AG229" s="9">
        <f t="shared" si="78"/>
        <v>-101819.84899999999</v>
      </c>
      <c r="AI229" s="21">
        <f t="shared" si="79"/>
        <v>-0.7441977032908008</v>
      </c>
    </row>
    <row r="230" spans="1:35" ht="12.75" outlineLevel="1">
      <c r="A230" s="1" t="s">
        <v>617</v>
      </c>
      <c r="B230" s="16" t="s">
        <v>618</v>
      </c>
      <c r="C230" s="1" t="s">
        <v>1199</v>
      </c>
      <c r="E230" s="5">
        <v>48326.13</v>
      </c>
      <c r="G230" s="5">
        <v>51347.91</v>
      </c>
      <c r="I230" s="9">
        <f t="shared" si="72"/>
        <v>-3021.780000000006</v>
      </c>
      <c r="K230" s="21">
        <f t="shared" si="73"/>
        <v>-0.05884913329481192</v>
      </c>
      <c r="M230" s="9">
        <v>144655.36000000002</v>
      </c>
      <c r="O230" s="9">
        <v>120569.457</v>
      </c>
      <c r="Q230" s="9">
        <f t="shared" si="74"/>
        <v>24085.90300000002</v>
      </c>
      <c r="S230" s="21">
        <f t="shared" si="75"/>
        <v>0.19976786492453077</v>
      </c>
      <c r="U230" s="9">
        <v>357780.65</v>
      </c>
      <c r="W230" s="9">
        <v>353534.364</v>
      </c>
      <c r="Y230" s="9">
        <f t="shared" si="76"/>
        <v>4246.286000000022</v>
      </c>
      <c r="AA230" s="21">
        <f t="shared" si="77"/>
        <v>0.012010956875468043</v>
      </c>
      <c r="AC230" s="9">
        <v>518485.94000000006</v>
      </c>
      <c r="AE230" s="9">
        <v>548597.882</v>
      </c>
      <c r="AG230" s="9">
        <f t="shared" si="78"/>
        <v>-30111.941999999923</v>
      </c>
      <c r="AI230" s="21">
        <f t="shared" si="79"/>
        <v>-0.05488891406255907</v>
      </c>
    </row>
    <row r="231" spans="1:35" ht="12.75" outlineLevel="1">
      <c r="A231" s="1" t="s">
        <v>619</v>
      </c>
      <c r="B231" s="16" t="s">
        <v>620</v>
      </c>
      <c r="C231" s="1" t="s">
        <v>1200</v>
      </c>
      <c r="E231" s="5">
        <v>211952.57</v>
      </c>
      <c r="G231" s="5">
        <v>292780.53</v>
      </c>
      <c r="I231" s="9">
        <f t="shared" si="72"/>
        <v>-80827.96000000002</v>
      </c>
      <c r="K231" s="21">
        <f t="shared" si="73"/>
        <v>-0.2760701334887262</v>
      </c>
      <c r="M231" s="9">
        <v>697716.25</v>
      </c>
      <c r="O231" s="9">
        <v>696024.734</v>
      </c>
      <c r="Q231" s="9">
        <f t="shared" si="74"/>
        <v>1691.515999999945</v>
      </c>
      <c r="S231" s="21">
        <f t="shared" si="75"/>
        <v>0.0024302527157029808</v>
      </c>
      <c r="U231" s="9">
        <v>1938300.81</v>
      </c>
      <c r="W231" s="9">
        <v>1948526.153</v>
      </c>
      <c r="Y231" s="9">
        <f t="shared" si="76"/>
        <v>-10225.342999999877</v>
      </c>
      <c r="AA231" s="21">
        <f t="shared" si="77"/>
        <v>-0.005247731976425711</v>
      </c>
      <c r="AC231" s="9">
        <v>2842914.64</v>
      </c>
      <c r="AE231" s="9">
        <v>3042291.764</v>
      </c>
      <c r="AG231" s="9">
        <f t="shared" si="78"/>
        <v>-199377.12399999984</v>
      </c>
      <c r="AI231" s="21">
        <f t="shared" si="79"/>
        <v>-0.06553517527781726</v>
      </c>
    </row>
    <row r="232" spans="1:35" ht="12.75" outlineLevel="1">
      <c r="A232" s="1" t="s">
        <v>621</v>
      </c>
      <c r="B232" s="16" t="s">
        <v>622</v>
      </c>
      <c r="C232" s="1" t="s">
        <v>1201</v>
      </c>
      <c r="E232" s="5">
        <v>3454.53</v>
      </c>
      <c r="G232" s="5">
        <v>4991.51</v>
      </c>
      <c r="I232" s="9">
        <f t="shared" si="72"/>
        <v>-1536.98</v>
      </c>
      <c r="K232" s="21">
        <f t="shared" si="73"/>
        <v>-0.30791884620084903</v>
      </c>
      <c r="M232" s="9">
        <v>10437.9</v>
      </c>
      <c r="O232" s="9">
        <v>10970.93</v>
      </c>
      <c r="Q232" s="9">
        <f t="shared" si="74"/>
        <v>-533.0300000000007</v>
      </c>
      <c r="S232" s="21">
        <f t="shared" si="75"/>
        <v>-0.048585671406161615</v>
      </c>
      <c r="U232" s="9">
        <v>29415.81</v>
      </c>
      <c r="W232" s="9">
        <v>29563.83</v>
      </c>
      <c r="Y232" s="9">
        <f t="shared" si="76"/>
        <v>-148.02000000000044</v>
      </c>
      <c r="AA232" s="21">
        <f t="shared" si="77"/>
        <v>-0.005006793774690235</v>
      </c>
      <c r="AC232" s="9">
        <v>42304.96</v>
      </c>
      <c r="AE232" s="9">
        <v>44864.31</v>
      </c>
      <c r="AG232" s="9">
        <f t="shared" si="78"/>
        <v>-2559.3499999999985</v>
      </c>
      <c r="AI232" s="21">
        <f t="shared" si="79"/>
        <v>-0.057046458532405794</v>
      </c>
    </row>
    <row r="233" spans="1:35" ht="12.75" outlineLevel="1">
      <c r="A233" s="1" t="s">
        <v>623</v>
      </c>
      <c r="B233" s="16" t="s">
        <v>624</v>
      </c>
      <c r="C233" s="1" t="s">
        <v>1202</v>
      </c>
      <c r="E233" s="5">
        <v>51673.23</v>
      </c>
      <c r="G233" s="5">
        <v>84915.22</v>
      </c>
      <c r="I233" s="9">
        <f t="shared" si="72"/>
        <v>-33241.99</v>
      </c>
      <c r="K233" s="21">
        <f t="shared" si="73"/>
        <v>-0.3914726947654378</v>
      </c>
      <c r="M233" s="9">
        <v>189177.56</v>
      </c>
      <c r="O233" s="9">
        <v>206426.30000000002</v>
      </c>
      <c r="Q233" s="9">
        <f t="shared" si="74"/>
        <v>-17248.74000000002</v>
      </c>
      <c r="S233" s="21">
        <f t="shared" si="75"/>
        <v>-0.08355882947085724</v>
      </c>
      <c r="U233" s="9">
        <v>466555.41000000003</v>
      </c>
      <c r="W233" s="9">
        <v>404219.07</v>
      </c>
      <c r="Y233" s="9">
        <f t="shared" si="76"/>
        <v>62336.340000000026</v>
      </c>
      <c r="AA233" s="21">
        <f t="shared" si="77"/>
        <v>0.154214248229308</v>
      </c>
      <c r="AC233" s="9">
        <v>772646.1100000001</v>
      </c>
      <c r="AE233" s="9">
        <v>692846.44</v>
      </c>
      <c r="AG233" s="9">
        <f t="shared" si="78"/>
        <v>79799.67000000016</v>
      </c>
      <c r="AI233" s="21">
        <f t="shared" si="79"/>
        <v>0.11517656062431404</v>
      </c>
    </row>
    <row r="234" spans="1:35" ht="12.75" outlineLevel="1">
      <c r="A234" s="1" t="s">
        <v>625</v>
      </c>
      <c r="B234" s="16" t="s">
        <v>626</v>
      </c>
      <c r="C234" s="1" t="s">
        <v>1203</v>
      </c>
      <c r="E234" s="5">
        <v>8609.14</v>
      </c>
      <c r="G234" s="5">
        <v>20864.350000000002</v>
      </c>
      <c r="I234" s="9">
        <f t="shared" si="72"/>
        <v>-12255.210000000003</v>
      </c>
      <c r="K234" s="21">
        <f t="shared" si="73"/>
        <v>-0.5873755952138457</v>
      </c>
      <c r="M234" s="9">
        <v>38610</v>
      </c>
      <c r="O234" s="9">
        <v>44741.270000000004</v>
      </c>
      <c r="Q234" s="9">
        <f t="shared" si="74"/>
        <v>-6131.270000000004</v>
      </c>
      <c r="S234" s="21">
        <f t="shared" si="75"/>
        <v>-0.1370383540744374</v>
      </c>
      <c r="U234" s="9">
        <v>80642.03</v>
      </c>
      <c r="W234" s="9">
        <v>91965.79000000001</v>
      </c>
      <c r="Y234" s="9">
        <f t="shared" si="76"/>
        <v>-11323.76000000001</v>
      </c>
      <c r="AA234" s="21">
        <f t="shared" si="77"/>
        <v>-0.12313013349855428</v>
      </c>
      <c r="AC234" s="9">
        <v>113132.38</v>
      </c>
      <c r="AE234" s="9">
        <v>134536.04</v>
      </c>
      <c r="AG234" s="9">
        <f t="shared" si="78"/>
        <v>-21403.660000000003</v>
      </c>
      <c r="AI234" s="21">
        <f t="shared" si="79"/>
        <v>-0.15909238892418717</v>
      </c>
    </row>
    <row r="235" spans="1:35" ht="12.75" outlineLevel="1">
      <c r="A235" s="1" t="s">
        <v>627</v>
      </c>
      <c r="B235" s="16" t="s">
        <v>628</v>
      </c>
      <c r="C235" s="1" t="s">
        <v>1204</v>
      </c>
      <c r="E235" s="5">
        <v>8928.51</v>
      </c>
      <c r="G235" s="5">
        <v>10856.03</v>
      </c>
      <c r="I235" s="9">
        <f t="shared" si="72"/>
        <v>-1927.5200000000004</v>
      </c>
      <c r="K235" s="21">
        <f t="shared" si="73"/>
        <v>-0.17755293601804714</v>
      </c>
      <c r="M235" s="9">
        <v>26362.8</v>
      </c>
      <c r="O235" s="9">
        <v>32970.45</v>
      </c>
      <c r="Q235" s="9">
        <f t="shared" si="74"/>
        <v>-6607.649999999998</v>
      </c>
      <c r="S235" s="21">
        <f t="shared" si="75"/>
        <v>-0.20041127737110043</v>
      </c>
      <c r="U235" s="9">
        <v>69727.04000000001</v>
      </c>
      <c r="W235" s="9">
        <v>88176.14</v>
      </c>
      <c r="Y235" s="9">
        <f t="shared" si="76"/>
        <v>-18449.09999999999</v>
      </c>
      <c r="AA235" s="21">
        <f t="shared" si="77"/>
        <v>-0.20923007062908391</v>
      </c>
      <c r="AC235" s="9">
        <v>112400.79000000001</v>
      </c>
      <c r="AE235" s="9">
        <v>129979.19</v>
      </c>
      <c r="AG235" s="9">
        <f t="shared" si="78"/>
        <v>-17578.399999999994</v>
      </c>
      <c r="AI235" s="21">
        <f t="shared" si="79"/>
        <v>-0.13524011035920439</v>
      </c>
    </row>
    <row r="236" spans="1:35" ht="12.75" outlineLevel="1">
      <c r="A236" s="1" t="s">
        <v>629</v>
      </c>
      <c r="B236" s="16" t="s">
        <v>630</v>
      </c>
      <c r="C236" s="1" t="s">
        <v>1205</v>
      </c>
      <c r="E236" s="5">
        <v>89671.57</v>
      </c>
      <c r="G236" s="5">
        <v>88467.66</v>
      </c>
      <c r="I236" s="9">
        <f t="shared" si="72"/>
        <v>1203.9100000000035</v>
      </c>
      <c r="K236" s="21">
        <f t="shared" si="73"/>
        <v>0.013608475684787</v>
      </c>
      <c r="M236" s="9">
        <v>269941.36</v>
      </c>
      <c r="O236" s="9">
        <v>168673.488</v>
      </c>
      <c r="Q236" s="9">
        <f t="shared" si="74"/>
        <v>101267.87199999997</v>
      </c>
      <c r="S236" s="21">
        <f t="shared" si="75"/>
        <v>0.6003781222571265</v>
      </c>
      <c r="U236" s="9">
        <v>677067.89</v>
      </c>
      <c r="W236" s="9">
        <v>378396.075</v>
      </c>
      <c r="Y236" s="9">
        <f t="shared" si="76"/>
        <v>298671.815</v>
      </c>
      <c r="AA236" s="21">
        <f t="shared" si="77"/>
        <v>0.789310023894936</v>
      </c>
      <c r="AC236" s="9">
        <v>1038080.16</v>
      </c>
      <c r="AE236" s="9">
        <v>579849.487</v>
      </c>
      <c r="AG236" s="9">
        <f t="shared" si="78"/>
        <v>458230.67300000007</v>
      </c>
      <c r="AI236" s="21">
        <f t="shared" si="79"/>
        <v>0.7902579605110526</v>
      </c>
    </row>
    <row r="237" spans="1:35" ht="12.75" outlineLevel="1">
      <c r="A237" s="1" t="s">
        <v>631</v>
      </c>
      <c r="B237" s="16" t="s">
        <v>632</v>
      </c>
      <c r="C237" s="1" t="s">
        <v>1206</v>
      </c>
      <c r="E237" s="5">
        <v>27554.010000000002</v>
      </c>
      <c r="G237" s="5">
        <v>59441.57</v>
      </c>
      <c r="I237" s="9">
        <f t="shared" si="72"/>
        <v>-31887.559999999998</v>
      </c>
      <c r="K237" s="21">
        <f t="shared" si="73"/>
        <v>-0.5364521832111769</v>
      </c>
      <c r="M237" s="9">
        <v>97434.13</v>
      </c>
      <c r="O237" s="9">
        <v>178286.40899999999</v>
      </c>
      <c r="Q237" s="9">
        <f t="shared" si="74"/>
        <v>-80852.27899999998</v>
      </c>
      <c r="S237" s="21">
        <f t="shared" si="75"/>
        <v>-0.45349659266512</v>
      </c>
      <c r="U237" s="9">
        <v>273615.7</v>
      </c>
      <c r="W237" s="9">
        <v>530737.805</v>
      </c>
      <c r="Y237" s="9">
        <f t="shared" si="76"/>
        <v>-257122.10500000004</v>
      </c>
      <c r="AA237" s="21">
        <f t="shared" si="77"/>
        <v>-0.48446163543974413</v>
      </c>
      <c r="AC237" s="9">
        <v>397428.72000000003</v>
      </c>
      <c r="AE237" s="9">
        <v>799710.5800000001</v>
      </c>
      <c r="AG237" s="9">
        <f t="shared" si="78"/>
        <v>-402281.86000000004</v>
      </c>
      <c r="AI237" s="21">
        <f t="shared" si="79"/>
        <v>-0.5030343102375862</v>
      </c>
    </row>
    <row r="238" spans="1:35" ht="12.75" outlineLevel="1">
      <c r="A238" s="1" t="s">
        <v>633</v>
      </c>
      <c r="B238" s="16" t="s">
        <v>634</v>
      </c>
      <c r="C238" s="1" t="s">
        <v>1207</v>
      </c>
      <c r="E238" s="5">
        <v>19424.02</v>
      </c>
      <c r="G238" s="5">
        <v>24322.41</v>
      </c>
      <c r="I238" s="9">
        <f t="shared" si="72"/>
        <v>-4898.389999999999</v>
      </c>
      <c r="K238" s="21">
        <f t="shared" si="73"/>
        <v>-0.20139410527164042</v>
      </c>
      <c r="M238" s="9">
        <v>52495.99</v>
      </c>
      <c r="O238" s="9">
        <v>53771.593</v>
      </c>
      <c r="Q238" s="9">
        <f t="shared" si="74"/>
        <v>-1275.6030000000028</v>
      </c>
      <c r="S238" s="21">
        <f t="shared" si="75"/>
        <v>-0.02372261874406441</v>
      </c>
      <c r="U238" s="9">
        <v>117168.32</v>
      </c>
      <c r="W238" s="9">
        <v>119636.009</v>
      </c>
      <c r="Y238" s="9">
        <f t="shared" si="76"/>
        <v>-2467.6889999999985</v>
      </c>
      <c r="AA238" s="21">
        <f t="shared" si="77"/>
        <v>-0.02062664093049107</v>
      </c>
      <c r="AC238" s="9">
        <v>176333.77000000002</v>
      </c>
      <c r="AE238" s="9">
        <v>203122.913</v>
      </c>
      <c r="AG238" s="9">
        <f t="shared" si="78"/>
        <v>-26789.142999999982</v>
      </c>
      <c r="AI238" s="21">
        <f t="shared" si="79"/>
        <v>-0.13188636675371027</v>
      </c>
    </row>
    <row r="239" spans="1:35" ht="12.75" outlineLevel="1">
      <c r="A239" s="1" t="s">
        <v>635</v>
      </c>
      <c r="B239" s="16" t="s">
        <v>636</v>
      </c>
      <c r="C239" s="1" t="s">
        <v>1208</v>
      </c>
      <c r="E239" s="5">
        <v>-50</v>
      </c>
      <c r="G239" s="5">
        <v>4240105.07</v>
      </c>
      <c r="I239" s="9">
        <f t="shared" si="72"/>
        <v>-4240155.07</v>
      </c>
      <c r="K239" s="21">
        <f t="shared" si="73"/>
        <v>-1.0000117921606126</v>
      </c>
      <c r="M239" s="9">
        <v>-100.51</v>
      </c>
      <c r="O239" s="9">
        <v>4246240.64</v>
      </c>
      <c r="Q239" s="9">
        <f t="shared" si="74"/>
        <v>-4246341.149999999</v>
      </c>
      <c r="S239" s="21">
        <f t="shared" si="75"/>
        <v>-1.0000236703494976</v>
      </c>
      <c r="U239" s="9">
        <v>4977.4800000000005</v>
      </c>
      <c r="W239" s="9">
        <v>4246241.17</v>
      </c>
      <c r="Y239" s="9">
        <f t="shared" si="76"/>
        <v>-4241263.6899999995</v>
      </c>
      <c r="AA239" s="21">
        <f t="shared" si="77"/>
        <v>-0.9988277914982393</v>
      </c>
      <c r="AC239" s="9">
        <v>-4204204.96</v>
      </c>
      <c r="AE239" s="9">
        <v>4242935.2</v>
      </c>
      <c r="AG239" s="9">
        <f t="shared" si="78"/>
        <v>-8447140.16</v>
      </c>
      <c r="AI239" s="21">
        <f t="shared" si="79"/>
        <v>-1.9908718285398277</v>
      </c>
    </row>
    <row r="240" spans="1:35" ht="12.75" outlineLevel="1">
      <c r="A240" s="1" t="s">
        <v>637</v>
      </c>
      <c r="B240" s="16" t="s">
        <v>638</v>
      </c>
      <c r="C240" s="1" t="s">
        <v>1209</v>
      </c>
      <c r="E240" s="5">
        <v>238.09</v>
      </c>
      <c r="G240" s="5">
        <v>127.16</v>
      </c>
      <c r="I240" s="9">
        <f t="shared" si="72"/>
        <v>110.93</v>
      </c>
      <c r="K240" s="21">
        <f t="shared" si="73"/>
        <v>0.8723655237496069</v>
      </c>
      <c r="M240" s="9">
        <v>1104.22</v>
      </c>
      <c r="O240" s="9">
        <v>354.58</v>
      </c>
      <c r="Q240" s="9">
        <f t="shared" si="74"/>
        <v>749.6400000000001</v>
      </c>
      <c r="S240" s="21">
        <f t="shared" si="75"/>
        <v>2.1141632353770663</v>
      </c>
      <c r="U240" s="9">
        <v>4727.27</v>
      </c>
      <c r="W240" s="9">
        <v>1284.97</v>
      </c>
      <c r="Y240" s="9">
        <f t="shared" si="76"/>
        <v>3442.3</v>
      </c>
      <c r="AA240" s="21">
        <f t="shared" si="77"/>
        <v>2.678895227125925</v>
      </c>
      <c r="AC240" s="9">
        <v>7671.030000000001</v>
      </c>
      <c r="AE240" s="9">
        <v>3166.86</v>
      </c>
      <c r="AG240" s="9">
        <f t="shared" si="78"/>
        <v>4504.17</v>
      </c>
      <c r="AI240" s="21">
        <f t="shared" si="79"/>
        <v>1.4222826395862147</v>
      </c>
    </row>
    <row r="241" spans="1:35" ht="12.75" outlineLevel="1">
      <c r="A241" s="1" t="s">
        <v>639</v>
      </c>
      <c r="B241" s="16" t="s">
        <v>640</v>
      </c>
      <c r="C241" s="1" t="s">
        <v>1210</v>
      </c>
      <c r="E241" s="5">
        <v>13952.73</v>
      </c>
      <c r="G241" s="5">
        <v>16528.16</v>
      </c>
      <c r="I241" s="9">
        <f t="shared" si="72"/>
        <v>-2575.4300000000003</v>
      </c>
      <c r="K241" s="21">
        <f t="shared" si="73"/>
        <v>-0.1558207326163348</v>
      </c>
      <c r="M241" s="9">
        <v>43389.01</v>
      </c>
      <c r="O241" s="9">
        <v>40321.692</v>
      </c>
      <c r="Q241" s="9">
        <f t="shared" si="74"/>
        <v>3067.3179999999993</v>
      </c>
      <c r="S241" s="21">
        <f t="shared" si="75"/>
        <v>0.07607116288671614</v>
      </c>
      <c r="U241" s="9">
        <v>134596.34</v>
      </c>
      <c r="W241" s="9">
        <v>141577.146</v>
      </c>
      <c r="Y241" s="9">
        <f t="shared" si="76"/>
        <v>-6980.806000000011</v>
      </c>
      <c r="AA241" s="21">
        <f t="shared" si="77"/>
        <v>-0.049307435537653876</v>
      </c>
      <c r="AC241" s="9">
        <v>213151.72999999998</v>
      </c>
      <c r="AE241" s="9">
        <v>240091.213</v>
      </c>
      <c r="AG241" s="9">
        <f t="shared" si="78"/>
        <v>-26939.483000000007</v>
      </c>
      <c r="AI241" s="21">
        <f t="shared" si="79"/>
        <v>-0.11220520177887564</v>
      </c>
    </row>
    <row r="242" spans="1:35" ht="12.75" outlineLevel="1">
      <c r="A242" s="1" t="s">
        <v>641</v>
      </c>
      <c r="B242" s="16" t="s">
        <v>642</v>
      </c>
      <c r="C242" s="1" t="s">
        <v>1211</v>
      </c>
      <c r="E242" s="5">
        <v>480.75</v>
      </c>
      <c r="G242" s="5">
        <v>229.4</v>
      </c>
      <c r="I242" s="9">
        <f t="shared" si="72"/>
        <v>251.35</v>
      </c>
      <c r="K242" s="21">
        <f t="shared" si="73"/>
        <v>1.0956843940714909</v>
      </c>
      <c r="M242" s="9">
        <v>1801.18</v>
      </c>
      <c r="O242" s="9">
        <v>658.5</v>
      </c>
      <c r="Q242" s="9">
        <f t="shared" si="74"/>
        <v>1142.68</v>
      </c>
      <c r="S242" s="21">
        <f t="shared" si="75"/>
        <v>1.7352771450265756</v>
      </c>
      <c r="U242" s="9">
        <v>2953.44</v>
      </c>
      <c r="W242" s="9">
        <v>2252.627</v>
      </c>
      <c r="Y242" s="9">
        <f t="shared" si="76"/>
        <v>700.8130000000001</v>
      </c>
      <c r="AA242" s="21">
        <f t="shared" si="77"/>
        <v>0.3111092071612389</v>
      </c>
      <c r="AC242" s="9">
        <v>4032</v>
      </c>
      <c r="AE242" s="9">
        <v>4028.884</v>
      </c>
      <c r="AG242" s="9">
        <f t="shared" si="78"/>
        <v>3.1159999999999854</v>
      </c>
      <c r="AI242" s="21">
        <f t="shared" si="79"/>
        <v>0.0007734151690641839</v>
      </c>
    </row>
    <row r="243" spans="1:35" ht="12.75" outlineLevel="1">
      <c r="A243" s="1" t="s">
        <v>643</v>
      </c>
      <c r="B243" s="16" t="s">
        <v>644</v>
      </c>
      <c r="C243" s="1" t="s">
        <v>1212</v>
      </c>
      <c r="E243" s="5">
        <v>37510.36</v>
      </c>
      <c r="G243" s="5">
        <v>49000.62</v>
      </c>
      <c r="I243" s="9">
        <f t="shared" si="72"/>
        <v>-11490.260000000002</v>
      </c>
      <c r="K243" s="21">
        <f t="shared" si="73"/>
        <v>-0.23449213499747557</v>
      </c>
      <c r="M243" s="9">
        <v>114683.66</v>
      </c>
      <c r="O243" s="9">
        <v>119952.132</v>
      </c>
      <c r="Q243" s="9">
        <f t="shared" si="74"/>
        <v>-5268.471999999994</v>
      </c>
      <c r="S243" s="21">
        <f t="shared" si="75"/>
        <v>-0.0439214536011748</v>
      </c>
      <c r="U243" s="9">
        <v>299605.19</v>
      </c>
      <c r="W243" s="9">
        <v>306598.178</v>
      </c>
      <c r="Y243" s="9">
        <f t="shared" si="76"/>
        <v>-6992.988000000012</v>
      </c>
      <c r="AA243" s="21">
        <f t="shared" si="77"/>
        <v>-0.022808315579748852</v>
      </c>
      <c r="AC243" s="9">
        <v>434153.29000000004</v>
      </c>
      <c r="AE243" s="9">
        <v>467171.79500000004</v>
      </c>
      <c r="AG243" s="9">
        <f t="shared" si="78"/>
        <v>-33018.505000000005</v>
      </c>
      <c r="AI243" s="21">
        <f t="shared" si="79"/>
        <v>-0.07067743676606161</v>
      </c>
    </row>
    <row r="244" spans="1:35" ht="12.75" outlineLevel="1">
      <c r="A244" s="1" t="s">
        <v>645</v>
      </c>
      <c r="B244" s="16" t="s">
        <v>646</v>
      </c>
      <c r="C244" s="1" t="s">
        <v>1213</v>
      </c>
      <c r="E244" s="5">
        <v>44402.73</v>
      </c>
      <c r="G244" s="5">
        <v>42767.57</v>
      </c>
      <c r="I244" s="9">
        <f t="shared" si="72"/>
        <v>1635.1600000000035</v>
      </c>
      <c r="K244" s="21">
        <f t="shared" si="73"/>
        <v>0.0382336429214941</v>
      </c>
      <c r="M244" s="9">
        <v>155103.68</v>
      </c>
      <c r="O244" s="9">
        <v>106687.077</v>
      </c>
      <c r="Q244" s="9">
        <f t="shared" si="74"/>
        <v>48416.60299999999</v>
      </c>
      <c r="S244" s="21">
        <f t="shared" si="75"/>
        <v>0.4538188163126822</v>
      </c>
      <c r="U244" s="9">
        <v>710107.15</v>
      </c>
      <c r="W244" s="9">
        <v>557628.328</v>
      </c>
      <c r="Y244" s="9">
        <f t="shared" si="76"/>
        <v>152478.82200000004</v>
      </c>
      <c r="AA244" s="21">
        <f t="shared" si="77"/>
        <v>0.27344167134923614</v>
      </c>
      <c r="AC244" s="9">
        <v>893211.79</v>
      </c>
      <c r="AE244" s="9">
        <v>852340.924</v>
      </c>
      <c r="AG244" s="9">
        <f t="shared" si="78"/>
        <v>40870.86600000004</v>
      </c>
      <c r="AI244" s="21">
        <f t="shared" si="79"/>
        <v>0.04795131249617206</v>
      </c>
    </row>
    <row r="245" spans="1:35" ht="12.75" outlineLevel="1">
      <c r="A245" s="1" t="s">
        <v>647</v>
      </c>
      <c r="B245" s="16" t="s">
        <v>648</v>
      </c>
      <c r="C245" s="1" t="s">
        <v>1214</v>
      </c>
      <c r="E245" s="5">
        <v>1482.22</v>
      </c>
      <c r="G245" s="5">
        <v>3248.92</v>
      </c>
      <c r="I245" s="9">
        <f t="shared" si="72"/>
        <v>-1766.7</v>
      </c>
      <c r="K245" s="21">
        <f t="shared" si="73"/>
        <v>-0.5437807025103727</v>
      </c>
      <c r="M245" s="9">
        <v>34481.47</v>
      </c>
      <c r="O245" s="9">
        <v>39971.97</v>
      </c>
      <c r="Q245" s="9">
        <f t="shared" si="74"/>
        <v>-5490.5</v>
      </c>
      <c r="S245" s="21">
        <f t="shared" si="75"/>
        <v>-0.1373587541469685</v>
      </c>
      <c r="U245" s="9">
        <v>159248.95</v>
      </c>
      <c r="W245" s="9">
        <v>172446.884</v>
      </c>
      <c r="Y245" s="9">
        <f t="shared" si="76"/>
        <v>-13197.93399999998</v>
      </c>
      <c r="AA245" s="21">
        <f t="shared" si="77"/>
        <v>-0.07653332837257866</v>
      </c>
      <c r="AC245" s="9">
        <v>197710.89</v>
      </c>
      <c r="AE245" s="9">
        <v>203856.494</v>
      </c>
      <c r="AG245" s="9">
        <f t="shared" si="78"/>
        <v>-6145.603999999992</v>
      </c>
      <c r="AI245" s="21">
        <f t="shared" si="79"/>
        <v>-0.030146716836992164</v>
      </c>
    </row>
    <row r="246" spans="1:35" ht="12.75" outlineLevel="1">
      <c r="A246" s="1" t="s">
        <v>649</v>
      </c>
      <c r="B246" s="16" t="s">
        <v>650</v>
      </c>
      <c r="C246" s="1" t="s">
        <v>1215</v>
      </c>
      <c r="E246" s="5">
        <v>7256.54</v>
      </c>
      <c r="G246" s="5">
        <v>7781.360000000001</v>
      </c>
      <c r="I246" s="9">
        <f t="shared" si="72"/>
        <v>-524.8200000000006</v>
      </c>
      <c r="K246" s="21">
        <f t="shared" si="73"/>
        <v>-0.06744579353737658</v>
      </c>
      <c r="M246" s="9">
        <v>16476.38</v>
      </c>
      <c r="O246" s="9">
        <v>14861.598</v>
      </c>
      <c r="Q246" s="9">
        <f t="shared" si="74"/>
        <v>1614.782000000001</v>
      </c>
      <c r="S246" s="21">
        <f t="shared" si="75"/>
        <v>0.10865466822612219</v>
      </c>
      <c r="U246" s="9">
        <v>26484.47</v>
      </c>
      <c r="W246" s="9">
        <v>33042.931</v>
      </c>
      <c r="Y246" s="9">
        <f t="shared" si="76"/>
        <v>-6558.460999999996</v>
      </c>
      <c r="AA246" s="21">
        <f t="shared" si="77"/>
        <v>-0.19848302803404444</v>
      </c>
      <c r="AC246" s="9">
        <v>47419.350000000006</v>
      </c>
      <c r="AE246" s="9">
        <v>48513.932</v>
      </c>
      <c r="AG246" s="9">
        <f t="shared" si="78"/>
        <v>-1094.5819999999949</v>
      </c>
      <c r="AI246" s="21">
        <f t="shared" si="79"/>
        <v>-0.02256221985882313</v>
      </c>
    </row>
    <row r="247" spans="1:35" ht="12.75" outlineLevel="1">
      <c r="A247" s="1" t="s">
        <v>651</v>
      </c>
      <c r="B247" s="16" t="s">
        <v>652</v>
      </c>
      <c r="C247" s="1" t="s">
        <v>1216</v>
      </c>
      <c r="E247" s="5">
        <v>0</v>
      </c>
      <c r="G247" s="5">
        <v>0</v>
      </c>
      <c r="I247" s="9">
        <f t="shared" si="72"/>
        <v>0</v>
      </c>
      <c r="K247" s="21">
        <f t="shared" si="73"/>
        <v>0</v>
      </c>
      <c r="M247" s="9">
        <v>0</v>
      </c>
      <c r="O247" s="9">
        <v>0</v>
      </c>
      <c r="Q247" s="9">
        <f t="shared" si="74"/>
        <v>0</v>
      </c>
      <c r="S247" s="21">
        <f t="shared" si="75"/>
        <v>0</v>
      </c>
      <c r="U247" s="9">
        <v>0</v>
      </c>
      <c r="W247" s="9">
        <v>1.3800000000000001</v>
      </c>
      <c r="Y247" s="9">
        <f t="shared" si="76"/>
        <v>-1.3800000000000001</v>
      </c>
      <c r="AA247" s="21" t="str">
        <f t="shared" si="77"/>
        <v>N.M.</v>
      </c>
      <c r="AC247" s="9">
        <v>0</v>
      </c>
      <c r="AE247" s="9">
        <v>36.06</v>
      </c>
      <c r="AG247" s="9">
        <f t="shared" si="78"/>
        <v>-36.06</v>
      </c>
      <c r="AI247" s="21" t="str">
        <f t="shared" si="79"/>
        <v>N.M.</v>
      </c>
    </row>
    <row r="248" spans="1:35" ht="12.75" outlineLevel="1">
      <c r="A248" s="1" t="s">
        <v>653</v>
      </c>
      <c r="B248" s="16" t="s">
        <v>654</v>
      </c>
      <c r="C248" s="1" t="s">
        <v>1217</v>
      </c>
      <c r="E248" s="5">
        <v>0</v>
      </c>
      <c r="G248" s="5">
        <v>0</v>
      </c>
      <c r="I248" s="9">
        <f t="shared" si="72"/>
        <v>0</v>
      </c>
      <c r="K248" s="21">
        <f t="shared" si="73"/>
        <v>0</v>
      </c>
      <c r="M248" s="9">
        <v>0</v>
      </c>
      <c r="O248" s="9">
        <v>0</v>
      </c>
      <c r="Q248" s="9">
        <f t="shared" si="74"/>
        <v>0</v>
      </c>
      <c r="S248" s="21">
        <f t="shared" si="75"/>
        <v>0</v>
      </c>
      <c r="U248" s="9">
        <v>0</v>
      </c>
      <c r="W248" s="9">
        <v>0</v>
      </c>
      <c r="Y248" s="9">
        <f t="shared" si="76"/>
        <v>0</v>
      </c>
      <c r="AA248" s="21">
        <f t="shared" si="77"/>
        <v>0</v>
      </c>
      <c r="AC248" s="9">
        <v>0</v>
      </c>
      <c r="AE248" s="9">
        <v>3.09</v>
      </c>
      <c r="AG248" s="9">
        <f t="shared" si="78"/>
        <v>-3.09</v>
      </c>
      <c r="AI248" s="21" t="str">
        <f t="shared" si="79"/>
        <v>N.M.</v>
      </c>
    </row>
    <row r="249" spans="1:35" ht="12.75" outlineLevel="1">
      <c r="A249" s="1" t="s">
        <v>655</v>
      </c>
      <c r="B249" s="16" t="s">
        <v>656</v>
      </c>
      <c r="C249" s="1" t="s">
        <v>1218</v>
      </c>
      <c r="E249" s="5">
        <v>0</v>
      </c>
      <c r="G249" s="5">
        <v>0</v>
      </c>
      <c r="I249" s="9">
        <f t="shared" si="72"/>
        <v>0</v>
      </c>
      <c r="K249" s="21">
        <f t="shared" si="73"/>
        <v>0</v>
      </c>
      <c r="M249" s="9">
        <v>0</v>
      </c>
      <c r="O249" s="9">
        <v>0</v>
      </c>
      <c r="Q249" s="9">
        <f t="shared" si="74"/>
        <v>0</v>
      </c>
      <c r="S249" s="21">
        <f t="shared" si="75"/>
        <v>0</v>
      </c>
      <c r="U249" s="9">
        <v>76.8</v>
      </c>
      <c r="W249" s="9">
        <v>0</v>
      </c>
      <c r="Y249" s="9">
        <f t="shared" si="76"/>
        <v>76.8</v>
      </c>
      <c r="AA249" s="21" t="str">
        <f t="shared" si="77"/>
        <v>N.M.</v>
      </c>
      <c r="AC249" s="9">
        <v>76.8</v>
      </c>
      <c r="AE249" s="9">
        <v>0</v>
      </c>
      <c r="AG249" s="9">
        <f t="shared" si="78"/>
        <v>76.8</v>
      </c>
      <c r="AI249" s="21" t="str">
        <f t="shared" si="79"/>
        <v>N.M.</v>
      </c>
    </row>
    <row r="250" spans="1:35" ht="12.75" outlineLevel="1">
      <c r="A250" s="1" t="s">
        <v>657</v>
      </c>
      <c r="B250" s="16" t="s">
        <v>658</v>
      </c>
      <c r="C250" s="1" t="s">
        <v>1219</v>
      </c>
      <c r="E250" s="5">
        <v>537687.13</v>
      </c>
      <c r="G250" s="5">
        <v>217683.38</v>
      </c>
      <c r="I250" s="9">
        <f t="shared" si="72"/>
        <v>320003.75</v>
      </c>
      <c r="K250" s="21">
        <f t="shared" si="73"/>
        <v>1.4700421777721386</v>
      </c>
      <c r="M250" s="9">
        <v>1692383.38</v>
      </c>
      <c r="O250" s="9">
        <v>1137366.839</v>
      </c>
      <c r="Q250" s="9">
        <f t="shared" si="74"/>
        <v>555016.541</v>
      </c>
      <c r="S250" s="21">
        <f t="shared" si="75"/>
        <v>0.487983755081152</v>
      </c>
      <c r="U250" s="9">
        <v>4382603.639</v>
      </c>
      <c r="W250" s="9">
        <v>3901223.836</v>
      </c>
      <c r="Y250" s="9">
        <f t="shared" si="76"/>
        <v>481379.8030000003</v>
      </c>
      <c r="AA250" s="21">
        <f t="shared" si="77"/>
        <v>0.12339199780281469</v>
      </c>
      <c r="AC250" s="9">
        <v>6018933.74</v>
      </c>
      <c r="AE250" s="9">
        <v>6305470.598</v>
      </c>
      <c r="AG250" s="9">
        <f t="shared" si="78"/>
        <v>-286536.858</v>
      </c>
      <c r="AI250" s="21">
        <f t="shared" si="79"/>
        <v>-0.04544258093771544</v>
      </c>
    </row>
    <row r="251" spans="1:35" ht="12.75" outlineLevel="1">
      <c r="A251" s="1" t="s">
        <v>659</v>
      </c>
      <c r="B251" s="16" t="s">
        <v>660</v>
      </c>
      <c r="C251" s="1" t="s">
        <v>1220</v>
      </c>
      <c r="E251" s="5">
        <v>0</v>
      </c>
      <c r="G251" s="5">
        <v>0</v>
      </c>
      <c r="I251" s="9">
        <f t="shared" si="72"/>
        <v>0</v>
      </c>
      <c r="K251" s="21">
        <f t="shared" si="73"/>
        <v>0</v>
      </c>
      <c r="M251" s="9">
        <v>0</v>
      </c>
      <c r="O251" s="9">
        <v>0</v>
      </c>
      <c r="Q251" s="9">
        <f t="shared" si="74"/>
        <v>0</v>
      </c>
      <c r="S251" s="21">
        <f t="shared" si="75"/>
        <v>0</v>
      </c>
      <c r="U251" s="9">
        <v>0</v>
      </c>
      <c r="W251" s="9">
        <v>289.48</v>
      </c>
      <c r="Y251" s="9">
        <f t="shared" si="76"/>
        <v>-289.48</v>
      </c>
      <c r="AA251" s="21" t="str">
        <f t="shared" si="77"/>
        <v>N.M.</v>
      </c>
      <c r="AC251" s="9">
        <v>0</v>
      </c>
      <c r="AE251" s="9">
        <v>289.48</v>
      </c>
      <c r="AG251" s="9">
        <f t="shared" si="78"/>
        <v>-289.48</v>
      </c>
      <c r="AI251" s="21" t="str">
        <f t="shared" si="79"/>
        <v>N.M.</v>
      </c>
    </row>
    <row r="252" spans="1:35" ht="12.75" outlineLevel="1">
      <c r="A252" s="1" t="s">
        <v>661</v>
      </c>
      <c r="B252" s="16" t="s">
        <v>662</v>
      </c>
      <c r="C252" s="1" t="s">
        <v>1221</v>
      </c>
      <c r="E252" s="5">
        <v>77905.86</v>
      </c>
      <c r="G252" s="5">
        <v>81331.17</v>
      </c>
      <c r="I252" s="9">
        <f t="shared" si="72"/>
        <v>-3425.3099999999977</v>
      </c>
      <c r="K252" s="21">
        <f t="shared" si="73"/>
        <v>-0.042115587418698114</v>
      </c>
      <c r="M252" s="9">
        <v>208207.87</v>
      </c>
      <c r="O252" s="9">
        <v>244133.16</v>
      </c>
      <c r="Q252" s="9">
        <f t="shared" si="74"/>
        <v>-35925.29000000001</v>
      </c>
      <c r="S252" s="21">
        <f t="shared" si="75"/>
        <v>-0.1471544873297835</v>
      </c>
      <c r="U252" s="9">
        <v>604599.5700000001</v>
      </c>
      <c r="W252" s="9">
        <v>792498.246</v>
      </c>
      <c r="Y252" s="9">
        <f t="shared" si="76"/>
        <v>-187898.67599999998</v>
      </c>
      <c r="AA252" s="21">
        <f t="shared" si="77"/>
        <v>-0.23709664588961119</v>
      </c>
      <c r="AC252" s="9">
        <v>656986.8700000001</v>
      </c>
      <c r="AE252" s="9">
        <v>1069476.127</v>
      </c>
      <c r="AG252" s="9">
        <f t="shared" si="78"/>
        <v>-412489.257</v>
      </c>
      <c r="AI252" s="21">
        <f t="shared" si="79"/>
        <v>-0.3856928140669006</v>
      </c>
    </row>
    <row r="253" spans="1:35" ht="12.75" outlineLevel="1">
      <c r="A253" s="1" t="s">
        <v>663</v>
      </c>
      <c r="B253" s="16" t="s">
        <v>664</v>
      </c>
      <c r="C253" s="1" t="s">
        <v>1222</v>
      </c>
      <c r="E253" s="5">
        <v>0</v>
      </c>
      <c r="G253" s="5">
        <v>0</v>
      </c>
      <c r="I253" s="9">
        <f t="shared" si="72"/>
        <v>0</v>
      </c>
      <c r="K253" s="21">
        <f t="shared" si="73"/>
        <v>0</v>
      </c>
      <c r="M253" s="9">
        <v>0</v>
      </c>
      <c r="O253" s="9">
        <v>8.72</v>
      </c>
      <c r="Q253" s="9">
        <f t="shared" si="74"/>
        <v>-8.72</v>
      </c>
      <c r="S253" s="21" t="str">
        <f t="shared" si="75"/>
        <v>N.M.</v>
      </c>
      <c r="U253" s="9">
        <v>0</v>
      </c>
      <c r="W253" s="9">
        <v>115.93</v>
      </c>
      <c r="Y253" s="9">
        <f t="shared" si="76"/>
        <v>-115.93</v>
      </c>
      <c r="AA253" s="21" t="str">
        <f t="shared" si="77"/>
        <v>N.M.</v>
      </c>
      <c r="AC253" s="9">
        <v>0</v>
      </c>
      <c r="AE253" s="9">
        <v>311.05</v>
      </c>
      <c r="AG253" s="9">
        <f t="shared" si="78"/>
        <v>-311.05</v>
      </c>
      <c r="AI253" s="21" t="str">
        <f t="shared" si="79"/>
        <v>N.M.</v>
      </c>
    </row>
    <row r="254" spans="1:35" ht="12.75" outlineLevel="1">
      <c r="A254" s="1" t="s">
        <v>665</v>
      </c>
      <c r="B254" s="16" t="s">
        <v>666</v>
      </c>
      <c r="C254" s="1" t="s">
        <v>1223</v>
      </c>
      <c r="E254" s="5">
        <v>10.56</v>
      </c>
      <c r="G254" s="5">
        <v>2.43</v>
      </c>
      <c r="I254" s="9">
        <f t="shared" si="72"/>
        <v>8.13</v>
      </c>
      <c r="K254" s="21">
        <f t="shared" si="73"/>
        <v>3.345679012345679</v>
      </c>
      <c r="M254" s="9">
        <v>15.69</v>
      </c>
      <c r="O254" s="9">
        <v>2.43</v>
      </c>
      <c r="Q254" s="9">
        <f t="shared" si="74"/>
        <v>13.26</v>
      </c>
      <c r="S254" s="21">
        <f t="shared" si="75"/>
        <v>5.4567901234567895</v>
      </c>
      <c r="U254" s="9">
        <v>15.69</v>
      </c>
      <c r="W254" s="9">
        <v>2.43</v>
      </c>
      <c r="Y254" s="9">
        <f t="shared" si="76"/>
        <v>13.26</v>
      </c>
      <c r="AA254" s="21">
        <f t="shared" si="77"/>
        <v>5.4567901234567895</v>
      </c>
      <c r="AC254" s="9">
        <v>15.69</v>
      </c>
      <c r="AE254" s="9">
        <v>2.43</v>
      </c>
      <c r="AG254" s="9">
        <f t="shared" si="78"/>
        <v>13.26</v>
      </c>
      <c r="AI254" s="21">
        <f t="shared" si="79"/>
        <v>5.4567901234567895</v>
      </c>
    </row>
    <row r="255" spans="1:35" ht="12.75" outlineLevel="1">
      <c r="A255" s="1" t="s">
        <v>667</v>
      </c>
      <c r="B255" s="16" t="s">
        <v>668</v>
      </c>
      <c r="C255" s="1" t="s">
        <v>1224</v>
      </c>
      <c r="E255" s="5">
        <v>-38.43</v>
      </c>
      <c r="G255" s="5">
        <v>0</v>
      </c>
      <c r="I255" s="9">
        <f t="shared" si="72"/>
        <v>-38.43</v>
      </c>
      <c r="K255" s="21" t="str">
        <f t="shared" si="73"/>
        <v>N.M.</v>
      </c>
      <c r="M255" s="9">
        <v>-6209.54</v>
      </c>
      <c r="O255" s="9">
        <v>198.52</v>
      </c>
      <c r="Q255" s="9">
        <f t="shared" si="74"/>
        <v>-6408.06</v>
      </c>
      <c r="S255" s="21" t="str">
        <f t="shared" si="75"/>
        <v>N.M.</v>
      </c>
      <c r="U255" s="9">
        <v>-6270.7300000000005</v>
      </c>
      <c r="W255" s="9">
        <v>198.52</v>
      </c>
      <c r="Y255" s="9">
        <f t="shared" si="76"/>
        <v>-6469.250000000001</v>
      </c>
      <c r="AA255" s="21" t="str">
        <f t="shared" si="77"/>
        <v>N.M.</v>
      </c>
      <c r="AC255" s="9">
        <v>-90147.45</v>
      </c>
      <c r="AE255" s="9">
        <v>-2500.55</v>
      </c>
      <c r="AG255" s="9">
        <f t="shared" si="78"/>
        <v>-87646.9</v>
      </c>
      <c r="AI255" s="21" t="str">
        <f t="shared" si="79"/>
        <v>N.M.</v>
      </c>
    </row>
    <row r="256" spans="1:35" ht="12.75" outlineLevel="1">
      <c r="A256" s="1" t="s">
        <v>669</v>
      </c>
      <c r="B256" s="16" t="s">
        <v>670</v>
      </c>
      <c r="C256" s="1" t="s">
        <v>1225</v>
      </c>
      <c r="E256" s="5">
        <v>-22916</v>
      </c>
      <c r="G256" s="5">
        <v>-42881.88</v>
      </c>
      <c r="I256" s="9">
        <f t="shared" si="72"/>
        <v>19965.879999999997</v>
      </c>
      <c r="K256" s="21">
        <f t="shared" si="73"/>
        <v>0.46560178798131047</v>
      </c>
      <c r="M256" s="9">
        <v>-89379.76</v>
      </c>
      <c r="O256" s="9">
        <v>-93061.65000000001</v>
      </c>
      <c r="Q256" s="9">
        <f t="shared" si="74"/>
        <v>3681.890000000014</v>
      </c>
      <c r="S256" s="21">
        <f t="shared" si="75"/>
        <v>0.03956398795852012</v>
      </c>
      <c r="U256" s="9">
        <v>-293864.93</v>
      </c>
      <c r="W256" s="9">
        <v>-276425.61</v>
      </c>
      <c r="Y256" s="9">
        <f t="shared" si="76"/>
        <v>-17439.320000000007</v>
      </c>
      <c r="AA256" s="21">
        <f t="shared" si="77"/>
        <v>-0.06308865520817701</v>
      </c>
      <c r="AC256" s="9">
        <v>-399332.24</v>
      </c>
      <c r="AE256" s="9">
        <v>-451472.03</v>
      </c>
      <c r="AG256" s="9">
        <f t="shared" si="78"/>
        <v>52139.79000000004</v>
      </c>
      <c r="AI256" s="21">
        <f t="shared" si="79"/>
        <v>0.11548841685718611</v>
      </c>
    </row>
    <row r="257" spans="1:35" ht="12.75" outlineLevel="1">
      <c r="A257" s="1" t="s">
        <v>671</v>
      </c>
      <c r="B257" s="16" t="s">
        <v>672</v>
      </c>
      <c r="C257" s="1" t="s">
        <v>1226</v>
      </c>
      <c r="E257" s="5">
        <v>-1774.68</v>
      </c>
      <c r="G257" s="5">
        <v>-1285.92</v>
      </c>
      <c r="I257" s="9">
        <f t="shared" si="72"/>
        <v>-488.76</v>
      </c>
      <c r="K257" s="21">
        <f t="shared" si="73"/>
        <v>-0.3800858529301978</v>
      </c>
      <c r="M257" s="9">
        <v>-3143.29</v>
      </c>
      <c r="O257" s="9">
        <v>-2769.2000000000003</v>
      </c>
      <c r="Q257" s="9">
        <f t="shared" si="74"/>
        <v>-374.0899999999997</v>
      </c>
      <c r="S257" s="21">
        <f t="shared" si="75"/>
        <v>-0.1350895565506282</v>
      </c>
      <c r="U257" s="9">
        <v>-8114.71</v>
      </c>
      <c r="W257" s="9">
        <v>-6033.37</v>
      </c>
      <c r="Y257" s="9">
        <f t="shared" si="76"/>
        <v>-2081.34</v>
      </c>
      <c r="AA257" s="21">
        <f t="shared" si="77"/>
        <v>-0.34497138415180906</v>
      </c>
      <c r="AC257" s="9">
        <v>-18316.15</v>
      </c>
      <c r="AE257" s="9">
        <v>-15846</v>
      </c>
      <c r="AG257" s="9">
        <f t="shared" si="78"/>
        <v>-2470.1500000000015</v>
      </c>
      <c r="AI257" s="21">
        <f t="shared" si="79"/>
        <v>-0.1558847658715134</v>
      </c>
    </row>
    <row r="258" spans="1:35" ht="12.75" outlineLevel="1">
      <c r="A258" s="1" t="s">
        <v>673</v>
      </c>
      <c r="B258" s="16" t="s">
        <v>674</v>
      </c>
      <c r="C258" s="1" t="s">
        <v>1227</v>
      </c>
      <c r="E258" s="5">
        <v>-38587.39</v>
      </c>
      <c r="G258" s="5">
        <v>-49327.58</v>
      </c>
      <c r="I258" s="9">
        <f t="shared" si="72"/>
        <v>10740.190000000002</v>
      </c>
      <c r="K258" s="21">
        <f t="shared" si="73"/>
        <v>0.21773194630671122</v>
      </c>
      <c r="M258" s="9">
        <v>-116615.2</v>
      </c>
      <c r="O258" s="9">
        <v>-151913.81</v>
      </c>
      <c r="Q258" s="9">
        <f t="shared" si="74"/>
        <v>35298.61</v>
      </c>
      <c r="S258" s="21">
        <f t="shared" si="75"/>
        <v>0.23235945435112187</v>
      </c>
      <c r="U258" s="9">
        <v>-322779.72000000003</v>
      </c>
      <c r="W258" s="9">
        <v>-427681.84</v>
      </c>
      <c r="Y258" s="9">
        <f t="shared" si="76"/>
        <v>104902.12</v>
      </c>
      <c r="AA258" s="21">
        <f t="shared" si="77"/>
        <v>0.2452807442092935</v>
      </c>
      <c r="AC258" s="9">
        <v>-523968.17000000004</v>
      </c>
      <c r="AE258" s="9">
        <v>-587703.46</v>
      </c>
      <c r="AG258" s="9">
        <f t="shared" si="78"/>
        <v>63735.28999999992</v>
      </c>
      <c r="AI258" s="21">
        <f t="shared" si="79"/>
        <v>0.10844804282758506</v>
      </c>
    </row>
    <row r="259" spans="1:35" ht="12.75" outlineLevel="1">
      <c r="A259" s="1" t="s">
        <v>675</v>
      </c>
      <c r="B259" s="16" t="s">
        <v>676</v>
      </c>
      <c r="C259" s="1" t="s">
        <v>1228</v>
      </c>
      <c r="E259" s="5">
        <v>0</v>
      </c>
      <c r="G259" s="5">
        <v>0</v>
      </c>
      <c r="I259" s="9">
        <f t="shared" si="72"/>
        <v>0</v>
      </c>
      <c r="K259" s="21">
        <f t="shared" si="73"/>
        <v>0</v>
      </c>
      <c r="M259" s="9">
        <v>0</v>
      </c>
      <c r="O259" s="9">
        <v>0</v>
      </c>
      <c r="Q259" s="9">
        <f t="shared" si="74"/>
        <v>0</v>
      </c>
      <c r="S259" s="21">
        <f t="shared" si="75"/>
        <v>0</v>
      </c>
      <c r="U259" s="9">
        <v>-53</v>
      </c>
      <c r="W259" s="9">
        <v>0</v>
      </c>
      <c r="Y259" s="9">
        <f t="shared" si="76"/>
        <v>-53</v>
      </c>
      <c r="AA259" s="21" t="str">
        <f t="shared" si="77"/>
        <v>N.M.</v>
      </c>
      <c r="AC259" s="9">
        <v>-53</v>
      </c>
      <c r="AE259" s="9">
        <v>0</v>
      </c>
      <c r="AG259" s="9">
        <f t="shared" si="78"/>
        <v>-53</v>
      </c>
      <c r="AI259" s="21" t="str">
        <f t="shared" si="79"/>
        <v>N.M.</v>
      </c>
    </row>
    <row r="260" spans="1:35" ht="12.75" outlineLevel="1">
      <c r="A260" s="1" t="s">
        <v>677</v>
      </c>
      <c r="B260" s="16" t="s">
        <v>678</v>
      </c>
      <c r="C260" s="1" t="s">
        <v>1229</v>
      </c>
      <c r="E260" s="5">
        <v>32247.760000000002</v>
      </c>
      <c r="G260" s="5">
        <v>32527.05</v>
      </c>
      <c r="I260" s="9">
        <f aca="true" t="shared" si="80" ref="I260:I291">+E260-G260</f>
        <v>-279.28999999999724</v>
      </c>
      <c r="K260" s="21">
        <f aca="true" t="shared" si="81" ref="K260:K291">IF(G260&lt;0,IF(I260=0,0,IF(OR(G260=0,E260=0),"N.M.",IF(ABS(I260/G260)&gt;=10,"N.M.",I260/(-G260)))),IF(I260=0,0,IF(OR(G260=0,E260=0),"N.M.",IF(ABS(I260/G260)&gt;=10,"N.M.",I260/G260))))</f>
        <v>-0.008586391941476318</v>
      </c>
      <c r="M260" s="9">
        <v>123141.95</v>
      </c>
      <c r="O260" s="9">
        <v>69233.087</v>
      </c>
      <c r="Q260" s="9">
        <f aca="true" t="shared" si="82" ref="Q260:Q291">(+M260-O260)</f>
        <v>53908.863</v>
      </c>
      <c r="S260" s="21">
        <f aca="true" t="shared" si="83" ref="S260:S291">IF(O260&lt;0,IF(Q260=0,0,IF(OR(O260=0,M260=0),"N.M.",IF(ABS(Q260/O260)&gt;=10,"N.M.",Q260/(-O260)))),IF(Q260=0,0,IF(OR(O260=0,M260=0),"N.M.",IF(ABS(Q260/O260)&gt;=10,"N.M.",Q260/O260))))</f>
        <v>0.7786575080784712</v>
      </c>
      <c r="U260" s="9">
        <v>391429.51</v>
      </c>
      <c r="W260" s="9">
        <v>415689.246</v>
      </c>
      <c r="Y260" s="9">
        <f aca="true" t="shared" si="84" ref="Y260:Y291">(+U260-W260)</f>
        <v>-24259.735999999975</v>
      </c>
      <c r="AA260" s="21">
        <f aca="true" t="shared" si="85" ref="AA260:AA291">IF(W260&lt;0,IF(Y260=0,0,IF(OR(W260=0,U260=0),"N.M.",IF(ABS(Y260/W260)&gt;=10,"N.M.",Y260/(-W260)))),IF(Y260=0,0,IF(OR(W260=0,U260=0),"N.M.",IF(ABS(Y260/W260)&gt;=10,"N.M.",Y260/W260))))</f>
        <v>-0.05836026847805434</v>
      </c>
      <c r="AC260" s="9">
        <v>665568.8300000001</v>
      </c>
      <c r="AE260" s="9">
        <v>773721.328</v>
      </c>
      <c r="AG260" s="9">
        <f aca="true" t="shared" si="86" ref="AG260:AG291">(+AC260-AE260)</f>
        <v>-108152.4979999999</v>
      </c>
      <c r="AI260" s="21">
        <f aca="true" t="shared" si="87" ref="AI260:AI291">IF(AE260&lt;0,IF(AG260=0,0,IF(OR(AE260=0,AC260=0),"N.M.",IF(ABS(AG260/AE260)&gt;=10,"N.M.",AG260/(-AE260)))),IF(AG260=0,0,IF(OR(AE260=0,AC260=0),"N.M.",IF(ABS(AG260/AE260)&gt;=10,"N.M.",AG260/AE260))))</f>
        <v>-0.13978223694513423</v>
      </c>
    </row>
    <row r="261" spans="1:35" ht="12.75" outlineLevel="1">
      <c r="A261" s="1" t="s">
        <v>679</v>
      </c>
      <c r="B261" s="16" t="s">
        <v>680</v>
      </c>
      <c r="C261" s="1" t="s">
        <v>1230</v>
      </c>
      <c r="E261" s="5">
        <v>142842.67</v>
      </c>
      <c r="G261" s="5">
        <v>476183.75</v>
      </c>
      <c r="I261" s="9">
        <f t="shared" si="80"/>
        <v>-333341.07999999996</v>
      </c>
      <c r="K261" s="21">
        <f t="shared" si="81"/>
        <v>-0.7000261558694516</v>
      </c>
      <c r="M261" s="9">
        <v>714589.78</v>
      </c>
      <c r="O261" s="9">
        <v>1160649.3900000001</v>
      </c>
      <c r="Q261" s="9">
        <f t="shared" si="82"/>
        <v>-446059.6100000001</v>
      </c>
      <c r="S261" s="21">
        <f t="shared" si="83"/>
        <v>-0.38431899748812176</v>
      </c>
      <c r="U261" s="9">
        <v>2360494.58</v>
      </c>
      <c r="W261" s="9">
        <v>3444107.24</v>
      </c>
      <c r="Y261" s="9">
        <f t="shared" si="84"/>
        <v>-1083612.6600000001</v>
      </c>
      <c r="AA261" s="21">
        <f t="shared" si="85"/>
        <v>-0.3146280253456916</v>
      </c>
      <c r="AC261" s="9">
        <v>4112050.7460000003</v>
      </c>
      <c r="AE261" s="9">
        <v>5025321.33</v>
      </c>
      <c r="AG261" s="9">
        <f t="shared" si="86"/>
        <v>-913270.5839999998</v>
      </c>
      <c r="AI261" s="21">
        <f t="shared" si="87"/>
        <v>-0.18173376865435187</v>
      </c>
    </row>
    <row r="262" spans="1:35" ht="12.75" outlineLevel="1">
      <c r="A262" s="1" t="s">
        <v>681</v>
      </c>
      <c r="B262" s="16" t="s">
        <v>682</v>
      </c>
      <c r="C262" s="1" t="s">
        <v>1231</v>
      </c>
      <c r="E262" s="5">
        <v>35429.020000000004</v>
      </c>
      <c r="G262" s="5">
        <v>31344.14</v>
      </c>
      <c r="I262" s="9">
        <f t="shared" si="80"/>
        <v>4084.8800000000047</v>
      </c>
      <c r="K262" s="21">
        <f t="shared" si="81"/>
        <v>0.13032356287331553</v>
      </c>
      <c r="M262" s="9">
        <v>102354.7</v>
      </c>
      <c r="O262" s="9">
        <v>93051.18000000001</v>
      </c>
      <c r="Q262" s="9">
        <f t="shared" si="82"/>
        <v>9303.51999999999</v>
      </c>
      <c r="S262" s="21">
        <f t="shared" si="83"/>
        <v>0.09998282665518039</v>
      </c>
      <c r="U262" s="9">
        <v>258493.58000000002</v>
      </c>
      <c r="W262" s="9">
        <v>242059.458</v>
      </c>
      <c r="Y262" s="9">
        <f t="shared" si="84"/>
        <v>16434.122000000003</v>
      </c>
      <c r="AA262" s="21">
        <f t="shared" si="85"/>
        <v>0.0678929141450858</v>
      </c>
      <c r="AC262" s="9">
        <v>383957.13</v>
      </c>
      <c r="AE262" s="9">
        <v>365702.078</v>
      </c>
      <c r="AG262" s="9">
        <f t="shared" si="86"/>
        <v>18255.052000000025</v>
      </c>
      <c r="AI262" s="21">
        <f t="shared" si="87"/>
        <v>0.04991782409286727</v>
      </c>
    </row>
    <row r="263" spans="1:35" ht="12.75" outlineLevel="1">
      <c r="A263" s="1" t="s">
        <v>683</v>
      </c>
      <c r="B263" s="16" t="s">
        <v>684</v>
      </c>
      <c r="C263" s="1" t="s">
        <v>1232</v>
      </c>
      <c r="E263" s="5">
        <v>94071.42</v>
      </c>
      <c r="G263" s="5">
        <v>85256.53</v>
      </c>
      <c r="I263" s="9">
        <f t="shared" si="80"/>
        <v>8814.89</v>
      </c>
      <c r="K263" s="21">
        <f t="shared" si="81"/>
        <v>0.10339254952084022</v>
      </c>
      <c r="M263" s="9">
        <v>271926.64</v>
      </c>
      <c r="O263" s="9">
        <v>251643.318</v>
      </c>
      <c r="Q263" s="9">
        <f t="shared" si="82"/>
        <v>20283.322000000015</v>
      </c>
      <c r="S263" s="21">
        <f t="shared" si="83"/>
        <v>0.08060345953632679</v>
      </c>
      <c r="U263" s="9">
        <v>678532.23</v>
      </c>
      <c r="W263" s="9">
        <v>646995.062</v>
      </c>
      <c r="Y263" s="9">
        <f t="shared" si="84"/>
        <v>31537.167999999947</v>
      </c>
      <c r="AA263" s="21">
        <f t="shared" si="85"/>
        <v>0.048744062902909675</v>
      </c>
      <c r="AC263" s="9">
        <v>1009174.02</v>
      </c>
      <c r="AE263" s="9">
        <v>962535.962</v>
      </c>
      <c r="AG263" s="9">
        <f t="shared" si="86"/>
        <v>46638.05799999996</v>
      </c>
      <c r="AI263" s="21">
        <f t="shared" si="87"/>
        <v>0.04845331482793986</v>
      </c>
    </row>
    <row r="264" spans="1:35" ht="12.75" outlineLevel="1">
      <c r="A264" s="1" t="s">
        <v>685</v>
      </c>
      <c r="B264" s="16" t="s">
        <v>686</v>
      </c>
      <c r="C264" s="1" t="s">
        <v>1233</v>
      </c>
      <c r="E264" s="5">
        <v>0.9500000000000001</v>
      </c>
      <c r="G264" s="5">
        <v>0</v>
      </c>
      <c r="I264" s="9">
        <f t="shared" si="80"/>
        <v>0.9500000000000001</v>
      </c>
      <c r="K264" s="21" t="str">
        <f t="shared" si="81"/>
        <v>N.M.</v>
      </c>
      <c r="M264" s="9">
        <v>0.9500000000000001</v>
      </c>
      <c r="O264" s="9">
        <v>0</v>
      </c>
      <c r="Q264" s="9">
        <f t="shared" si="82"/>
        <v>0.9500000000000001</v>
      </c>
      <c r="S264" s="21" t="str">
        <f t="shared" si="83"/>
        <v>N.M.</v>
      </c>
      <c r="U264" s="9">
        <v>-10.93</v>
      </c>
      <c r="W264" s="9">
        <v>1334.318</v>
      </c>
      <c r="Y264" s="9">
        <f t="shared" si="84"/>
        <v>-1345.248</v>
      </c>
      <c r="AA264" s="21">
        <f t="shared" si="85"/>
        <v>-1.0081914506137217</v>
      </c>
      <c r="AC264" s="9">
        <v>2098.5800000000004</v>
      </c>
      <c r="AE264" s="9">
        <v>2752.2219999999998</v>
      </c>
      <c r="AG264" s="9">
        <f t="shared" si="86"/>
        <v>-653.6419999999994</v>
      </c>
      <c r="AI264" s="21">
        <f t="shared" si="87"/>
        <v>-0.23749610314865569</v>
      </c>
    </row>
    <row r="265" spans="1:35" ht="12.75" outlineLevel="1">
      <c r="A265" s="1" t="s">
        <v>687</v>
      </c>
      <c r="B265" s="16" t="s">
        <v>688</v>
      </c>
      <c r="C265" s="1" t="s">
        <v>1234</v>
      </c>
      <c r="E265" s="5">
        <v>9883.65</v>
      </c>
      <c r="G265" s="5">
        <v>4169.67</v>
      </c>
      <c r="I265" s="9">
        <f t="shared" si="80"/>
        <v>5713.98</v>
      </c>
      <c r="K265" s="21">
        <f t="shared" si="81"/>
        <v>1.3703674391498606</v>
      </c>
      <c r="M265" s="9">
        <v>34022.1</v>
      </c>
      <c r="O265" s="9">
        <v>18559.744</v>
      </c>
      <c r="Q265" s="9">
        <f t="shared" si="82"/>
        <v>15462.356</v>
      </c>
      <c r="S265" s="21">
        <f t="shared" si="83"/>
        <v>0.8331125687940524</v>
      </c>
      <c r="U265" s="9">
        <v>86187.94</v>
      </c>
      <c r="W265" s="9">
        <v>64727.598</v>
      </c>
      <c r="Y265" s="9">
        <f t="shared" si="84"/>
        <v>21460.342000000004</v>
      </c>
      <c r="AA265" s="21">
        <f t="shared" si="85"/>
        <v>0.3315485614034373</v>
      </c>
      <c r="AC265" s="9">
        <v>120739.66</v>
      </c>
      <c r="AE265" s="9">
        <v>110133.541</v>
      </c>
      <c r="AG265" s="9">
        <f t="shared" si="86"/>
        <v>10606.119000000006</v>
      </c>
      <c r="AI265" s="21">
        <f t="shared" si="87"/>
        <v>0.09630235170591679</v>
      </c>
    </row>
    <row r="266" spans="1:35" ht="12.75" outlineLevel="1">
      <c r="A266" s="1" t="s">
        <v>689</v>
      </c>
      <c r="B266" s="16" t="s">
        <v>690</v>
      </c>
      <c r="C266" s="1" t="s">
        <v>1235</v>
      </c>
      <c r="E266" s="5">
        <v>0</v>
      </c>
      <c r="G266" s="5">
        <v>0</v>
      </c>
      <c r="I266" s="9">
        <f t="shared" si="80"/>
        <v>0</v>
      </c>
      <c r="K266" s="21">
        <f t="shared" si="81"/>
        <v>0</v>
      </c>
      <c r="M266" s="9">
        <v>117.77</v>
      </c>
      <c r="O266" s="9">
        <v>0</v>
      </c>
      <c r="Q266" s="9">
        <f t="shared" si="82"/>
        <v>117.77</v>
      </c>
      <c r="S266" s="21" t="str">
        <f t="shared" si="83"/>
        <v>N.M.</v>
      </c>
      <c r="U266" s="9">
        <v>117.77</v>
      </c>
      <c r="W266" s="9">
        <v>0</v>
      </c>
      <c r="Y266" s="9">
        <f t="shared" si="84"/>
        <v>117.77</v>
      </c>
      <c r="AA266" s="21" t="str">
        <f t="shared" si="85"/>
        <v>N.M.</v>
      </c>
      <c r="AC266" s="9">
        <v>117.77</v>
      </c>
      <c r="AE266" s="9">
        <v>43.82</v>
      </c>
      <c r="AG266" s="9">
        <f t="shared" si="86"/>
        <v>73.94999999999999</v>
      </c>
      <c r="AI266" s="21">
        <f t="shared" si="87"/>
        <v>1.6875855773619348</v>
      </c>
    </row>
    <row r="267" spans="1:35" ht="12.75" outlineLevel="1">
      <c r="A267" s="1" t="s">
        <v>691</v>
      </c>
      <c r="B267" s="16" t="s">
        <v>692</v>
      </c>
      <c r="C267" s="1" t="s">
        <v>1236</v>
      </c>
      <c r="E267" s="5">
        <v>58324.32</v>
      </c>
      <c r="G267" s="5">
        <v>-3618.13</v>
      </c>
      <c r="I267" s="9">
        <f t="shared" si="80"/>
        <v>61942.45</v>
      </c>
      <c r="K267" s="21" t="str">
        <f t="shared" si="81"/>
        <v>N.M.</v>
      </c>
      <c r="M267" s="9">
        <v>235445.367</v>
      </c>
      <c r="O267" s="9">
        <v>62214.01</v>
      </c>
      <c r="Q267" s="9">
        <f t="shared" si="82"/>
        <v>173231.357</v>
      </c>
      <c r="S267" s="21">
        <f t="shared" si="83"/>
        <v>2.7844428770947247</v>
      </c>
      <c r="U267" s="9">
        <v>290295.387</v>
      </c>
      <c r="W267" s="9">
        <v>225702.01</v>
      </c>
      <c r="Y267" s="9">
        <f t="shared" si="84"/>
        <v>64593.37699999998</v>
      </c>
      <c r="AA267" s="21">
        <f t="shared" si="85"/>
        <v>0.286188753923813</v>
      </c>
      <c r="AC267" s="9">
        <v>416716.427</v>
      </c>
      <c r="AE267" s="9">
        <v>420656.25</v>
      </c>
      <c r="AG267" s="9">
        <f t="shared" si="86"/>
        <v>-3939.822999999975</v>
      </c>
      <c r="AI267" s="21">
        <f t="shared" si="87"/>
        <v>-0.009365896738726632</v>
      </c>
    </row>
    <row r="268" spans="1:35" ht="12.75" outlineLevel="1">
      <c r="A268" s="1" t="s">
        <v>693</v>
      </c>
      <c r="B268" s="16" t="s">
        <v>694</v>
      </c>
      <c r="C268" s="1" t="s">
        <v>1237</v>
      </c>
      <c r="E268" s="5">
        <v>3417.2200000000003</v>
      </c>
      <c r="G268" s="5">
        <v>429.94</v>
      </c>
      <c r="I268" s="9">
        <f t="shared" si="80"/>
        <v>2987.28</v>
      </c>
      <c r="K268" s="21">
        <f t="shared" si="81"/>
        <v>6.948132297529888</v>
      </c>
      <c r="M268" s="9">
        <v>13540.33</v>
      </c>
      <c r="O268" s="9">
        <v>628.274</v>
      </c>
      <c r="Q268" s="9">
        <f t="shared" si="82"/>
        <v>12912.056</v>
      </c>
      <c r="S268" s="21" t="str">
        <f t="shared" si="83"/>
        <v>N.M.</v>
      </c>
      <c r="U268" s="9">
        <v>281233.92</v>
      </c>
      <c r="W268" s="9">
        <v>12333.222</v>
      </c>
      <c r="Y268" s="9">
        <f t="shared" si="84"/>
        <v>268900.698</v>
      </c>
      <c r="AA268" s="21" t="str">
        <f t="shared" si="85"/>
        <v>N.M.</v>
      </c>
      <c r="AC268" s="9">
        <v>369573.55</v>
      </c>
      <c r="AE268" s="9">
        <v>27457.370000000003</v>
      </c>
      <c r="AG268" s="9">
        <f t="shared" si="86"/>
        <v>342116.18</v>
      </c>
      <c r="AI268" s="21" t="str">
        <f t="shared" si="87"/>
        <v>N.M.</v>
      </c>
    </row>
    <row r="269" spans="1:35" ht="12.75" outlineLevel="1">
      <c r="A269" s="1" t="s">
        <v>695</v>
      </c>
      <c r="B269" s="16" t="s">
        <v>696</v>
      </c>
      <c r="C269" s="1" t="s">
        <v>1238</v>
      </c>
      <c r="E269" s="5">
        <v>-5080.68</v>
      </c>
      <c r="G269" s="5">
        <v>-19789.21</v>
      </c>
      <c r="I269" s="9">
        <f t="shared" si="80"/>
        <v>14708.529999999999</v>
      </c>
      <c r="K269" s="21">
        <f t="shared" si="81"/>
        <v>0.7432600897155571</v>
      </c>
      <c r="M269" s="9">
        <v>-22339.39</v>
      </c>
      <c r="O269" s="9">
        <v>-40568.752</v>
      </c>
      <c r="Q269" s="9">
        <f t="shared" si="82"/>
        <v>18229.362</v>
      </c>
      <c r="S269" s="21">
        <f t="shared" si="83"/>
        <v>0.4493449046694855</v>
      </c>
      <c r="U269" s="9">
        <v>-71041.117</v>
      </c>
      <c r="W269" s="9">
        <v>-105360.53</v>
      </c>
      <c r="Y269" s="9">
        <f t="shared" si="84"/>
        <v>34319.413</v>
      </c>
      <c r="AA269" s="21">
        <f t="shared" si="85"/>
        <v>0.3257331089735407</v>
      </c>
      <c r="AC269" s="9">
        <v>-128640.708</v>
      </c>
      <c r="AE269" s="9">
        <v>-156096.239</v>
      </c>
      <c r="AG269" s="9">
        <f t="shared" si="86"/>
        <v>27455.531000000003</v>
      </c>
      <c r="AI269" s="21">
        <f t="shared" si="87"/>
        <v>0.17588848505184038</v>
      </c>
    </row>
    <row r="270" spans="1:35" ht="12.75" outlineLevel="1">
      <c r="A270" s="1" t="s">
        <v>697</v>
      </c>
      <c r="B270" s="16" t="s">
        <v>698</v>
      </c>
      <c r="C270" s="1" t="s">
        <v>1239</v>
      </c>
      <c r="E270" s="5">
        <v>1209.13</v>
      </c>
      <c r="G270" s="5">
        <v>1146</v>
      </c>
      <c r="I270" s="9">
        <f t="shared" si="80"/>
        <v>63.13000000000011</v>
      </c>
      <c r="K270" s="21">
        <f t="shared" si="81"/>
        <v>0.055087260034904106</v>
      </c>
      <c r="M270" s="9">
        <v>2656.36</v>
      </c>
      <c r="O270" s="9">
        <v>2569.48</v>
      </c>
      <c r="Q270" s="9">
        <f t="shared" si="82"/>
        <v>86.88000000000011</v>
      </c>
      <c r="S270" s="21">
        <f t="shared" si="83"/>
        <v>0.03381228886778652</v>
      </c>
      <c r="U270" s="9">
        <v>6826.14</v>
      </c>
      <c r="W270" s="9">
        <v>6149.39</v>
      </c>
      <c r="Y270" s="9">
        <f t="shared" si="84"/>
        <v>676.75</v>
      </c>
      <c r="AA270" s="21">
        <f t="shared" si="85"/>
        <v>0.11005156609029514</v>
      </c>
      <c r="AC270" s="9">
        <v>10120.02</v>
      </c>
      <c r="AE270" s="9">
        <v>8830.67</v>
      </c>
      <c r="AG270" s="9">
        <f t="shared" si="86"/>
        <v>1289.3500000000004</v>
      </c>
      <c r="AI270" s="21">
        <f t="shared" si="87"/>
        <v>0.14600817378522812</v>
      </c>
    </row>
    <row r="271" spans="1:35" ht="12.75" outlineLevel="1">
      <c r="A271" s="1" t="s">
        <v>699</v>
      </c>
      <c r="B271" s="16" t="s">
        <v>700</v>
      </c>
      <c r="C271" s="1" t="s">
        <v>1240</v>
      </c>
      <c r="E271" s="5">
        <v>1919.46</v>
      </c>
      <c r="G271" s="5">
        <v>1909.8400000000001</v>
      </c>
      <c r="I271" s="9">
        <f t="shared" si="80"/>
        <v>9.61999999999989</v>
      </c>
      <c r="K271" s="21">
        <f t="shared" si="81"/>
        <v>0.005037071168265347</v>
      </c>
      <c r="M271" s="9">
        <v>4465.06</v>
      </c>
      <c r="O271" s="9">
        <v>2101.62</v>
      </c>
      <c r="Q271" s="9">
        <f t="shared" si="82"/>
        <v>2363.4400000000005</v>
      </c>
      <c r="S271" s="21">
        <f t="shared" si="83"/>
        <v>1.124580085838544</v>
      </c>
      <c r="U271" s="9">
        <v>9545.54</v>
      </c>
      <c r="W271" s="9">
        <v>9538.24</v>
      </c>
      <c r="Y271" s="9">
        <f t="shared" si="84"/>
        <v>7.300000000001091</v>
      </c>
      <c r="AA271" s="21">
        <f t="shared" si="85"/>
        <v>0.0007653403562922605</v>
      </c>
      <c r="AC271" s="9">
        <v>11991.150000000001</v>
      </c>
      <c r="AE271" s="9">
        <v>17756.82</v>
      </c>
      <c r="AG271" s="9">
        <f t="shared" si="86"/>
        <v>-5765.669999999998</v>
      </c>
      <c r="AI271" s="21">
        <f t="shared" si="87"/>
        <v>-0.32470172024044835</v>
      </c>
    </row>
    <row r="272" spans="1:35" ht="12.75" outlineLevel="1">
      <c r="A272" s="1" t="s">
        <v>701</v>
      </c>
      <c r="B272" s="16" t="s">
        <v>702</v>
      </c>
      <c r="C272" s="1" t="s">
        <v>1241</v>
      </c>
      <c r="E272" s="5">
        <v>817</v>
      </c>
      <c r="G272" s="5">
        <v>959</v>
      </c>
      <c r="I272" s="9">
        <f t="shared" si="80"/>
        <v>-142</v>
      </c>
      <c r="K272" s="21">
        <f t="shared" si="81"/>
        <v>-0.1480709071949948</v>
      </c>
      <c r="M272" s="9">
        <v>4008</v>
      </c>
      <c r="O272" s="9">
        <v>3303</v>
      </c>
      <c r="Q272" s="9">
        <f t="shared" si="82"/>
        <v>705</v>
      </c>
      <c r="S272" s="21">
        <f t="shared" si="83"/>
        <v>0.2134423251589464</v>
      </c>
      <c r="U272" s="9">
        <v>9263</v>
      </c>
      <c r="W272" s="9">
        <v>10256</v>
      </c>
      <c r="Y272" s="9">
        <f t="shared" si="84"/>
        <v>-993</v>
      </c>
      <c r="AA272" s="21">
        <f t="shared" si="85"/>
        <v>-0.0968213728549142</v>
      </c>
      <c r="AC272" s="9">
        <v>12992</v>
      </c>
      <c r="AE272" s="9">
        <v>12927.98</v>
      </c>
      <c r="AG272" s="9">
        <f t="shared" si="86"/>
        <v>64.02000000000044</v>
      </c>
      <c r="AI272" s="21">
        <f t="shared" si="87"/>
        <v>0.0049520497401759934</v>
      </c>
    </row>
    <row r="273" spans="1:35" ht="12.75" outlineLevel="1">
      <c r="A273" s="1" t="s">
        <v>703</v>
      </c>
      <c r="B273" s="16" t="s">
        <v>704</v>
      </c>
      <c r="C273" s="1" t="s">
        <v>1242</v>
      </c>
      <c r="E273" s="5">
        <v>184618.02</v>
      </c>
      <c r="G273" s="5">
        <v>82512.33</v>
      </c>
      <c r="I273" s="9">
        <f t="shared" si="80"/>
        <v>102105.68999999999</v>
      </c>
      <c r="K273" s="21">
        <f t="shared" si="81"/>
        <v>1.2374597832832983</v>
      </c>
      <c r="M273" s="9">
        <v>553854.06</v>
      </c>
      <c r="O273" s="9">
        <v>247632.99</v>
      </c>
      <c r="Q273" s="9">
        <f t="shared" si="82"/>
        <v>306221.07000000007</v>
      </c>
      <c r="S273" s="21">
        <f t="shared" si="83"/>
        <v>1.2365923861760102</v>
      </c>
      <c r="U273" s="9">
        <v>1476944.1600000001</v>
      </c>
      <c r="W273" s="9">
        <v>660194.65</v>
      </c>
      <c r="Y273" s="9">
        <f t="shared" si="84"/>
        <v>816749.5100000001</v>
      </c>
      <c r="AA273" s="21">
        <f t="shared" si="85"/>
        <v>1.2371343966510484</v>
      </c>
      <c r="AC273" s="9">
        <v>1806993.4800000002</v>
      </c>
      <c r="AE273" s="9">
        <v>998194.6100000001</v>
      </c>
      <c r="AG273" s="9">
        <f t="shared" si="86"/>
        <v>808798.8700000001</v>
      </c>
      <c r="AI273" s="21">
        <f t="shared" si="87"/>
        <v>0.8102617083857024</v>
      </c>
    </row>
    <row r="274" spans="1:35" ht="12.75" outlineLevel="1">
      <c r="A274" s="1" t="s">
        <v>705</v>
      </c>
      <c r="B274" s="16" t="s">
        <v>706</v>
      </c>
      <c r="C274" s="1" t="s">
        <v>1243</v>
      </c>
      <c r="E274" s="5">
        <v>12643.720000000001</v>
      </c>
      <c r="G274" s="5">
        <v>12342.83</v>
      </c>
      <c r="I274" s="9">
        <f t="shared" si="80"/>
        <v>300.89000000000124</v>
      </c>
      <c r="K274" s="21">
        <f t="shared" si="81"/>
        <v>0.0243777156454396</v>
      </c>
      <c r="M274" s="9">
        <v>38168.67</v>
      </c>
      <c r="O274" s="9">
        <v>36941.5</v>
      </c>
      <c r="Q274" s="9">
        <f t="shared" si="82"/>
        <v>1227.1699999999983</v>
      </c>
      <c r="S274" s="21">
        <f t="shared" si="83"/>
        <v>0.03321927913051712</v>
      </c>
      <c r="U274" s="9">
        <v>102745.90000000001</v>
      </c>
      <c r="W274" s="9">
        <v>97207.24</v>
      </c>
      <c r="Y274" s="9">
        <f t="shared" si="84"/>
        <v>5538.6600000000035</v>
      </c>
      <c r="AA274" s="21">
        <f t="shared" si="85"/>
        <v>0.056977854735923</v>
      </c>
      <c r="AC274" s="9">
        <v>152897.74000000002</v>
      </c>
      <c r="AE274" s="9">
        <v>146128.11000000002</v>
      </c>
      <c r="AG274" s="9">
        <f t="shared" si="86"/>
        <v>6769.630000000005</v>
      </c>
      <c r="AI274" s="21">
        <f t="shared" si="87"/>
        <v>0.04632667869310021</v>
      </c>
    </row>
    <row r="275" spans="1:35" ht="12.75" outlineLevel="1">
      <c r="A275" s="1" t="s">
        <v>707</v>
      </c>
      <c r="B275" s="16" t="s">
        <v>708</v>
      </c>
      <c r="C275" s="1" t="s">
        <v>1244</v>
      </c>
      <c r="E275" s="5">
        <v>354029.26</v>
      </c>
      <c r="G275" s="5">
        <v>353905.24</v>
      </c>
      <c r="I275" s="9">
        <f t="shared" si="80"/>
        <v>124.02000000001863</v>
      </c>
      <c r="K275" s="21">
        <f t="shared" si="81"/>
        <v>0.00035043278816673817</v>
      </c>
      <c r="M275" s="9">
        <v>1234253.61</v>
      </c>
      <c r="O275" s="9">
        <v>1058986.47</v>
      </c>
      <c r="Q275" s="9">
        <f t="shared" si="82"/>
        <v>175267.14000000013</v>
      </c>
      <c r="S275" s="21">
        <f t="shared" si="83"/>
        <v>0.1655046074384691</v>
      </c>
      <c r="U275" s="9">
        <v>3073186.16</v>
      </c>
      <c r="W275" s="9">
        <v>2808200.46</v>
      </c>
      <c r="Y275" s="9">
        <f t="shared" si="84"/>
        <v>264985.7000000002</v>
      </c>
      <c r="AA275" s="21">
        <f t="shared" si="85"/>
        <v>0.09436139042581033</v>
      </c>
      <c r="AC275" s="9">
        <v>4483835.63</v>
      </c>
      <c r="AE275" s="9">
        <v>4073650.51</v>
      </c>
      <c r="AG275" s="9">
        <f t="shared" si="86"/>
        <v>410185.1200000001</v>
      </c>
      <c r="AI275" s="21">
        <f t="shared" si="87"/>
        <v>0.10069227072697509</v>
      </c>
    </row>
    <row r="276" spans="1:35" ht="12.75" outlineLevel="1">
      <c r="A276" s="1" t="s">
        <v>709</v>
      </c>
      <c r="B276" s="16" t="s">
        <v>710</v>
      </c>
      <c r="C276" s="1" t="s">
        <v>1245</v>
      </c>
      <c r="E276" s="5">
        <v>0</v>
      </c>
      <c r="G276" s="5">
        <v>0</v>
      </c>
      <c r="I276" s="9">
        <f t="shared" si="80"/>
        <v>0</v>
      </c>
      <c r="K276" s="21">
        <f t="shared" si="81"/>
        <v>0</v>
      </c>
      <c r="M276" s="9">
        <v>0</v>
      </c>
      <c r="O276" s="9">
        <v>83.2</v>
      </c>
      <c r="Q276" s="9">
        <f t="shared" si="82"/>
        <v>-83.2</v>
      </c>
      <c r="S276" s="21" t="str">
        <f t="shared" si="83"/>
        <v>N.M.</v>
      </c>
      <c r="U276" s="9">
        <v>125</v>
      </c>
      <c r="W276" s="9">
        <v>323.2</v>
      </c>
      <c r="Y276" s="9">
        <f t="shared" si="84"/>
        <v>-198.2</v>
      </c>
      <c r="AA276" s="21">
        <f t="shared" si="85"/>
        <v>-0.6132425742574257</v>
      </c>
      <c r="AC276" s="9">
        <v>125</v>
      </c>
      <c r="AE276" s="9">
        <v>370.43899999999996</v>
      </c>
      <c r="AG276" s="9">
        <f t="shared" si="86"/>
        <v>-245.43899999999996</v>
      </c>
      <c r="AI276" s="21">
        <f t="shared" si="87"/>
        <v>-0.6625625271637166</v>
      </c>
    </row>
    <row r="277" spans="1:35" ht="12.75" outlineLevel="1">
      <c r="A277" s="1" t="s">
        <v>711</v>
      </c>
      <c r="B277" s="16" t="s">
        <v>712</v>
      </c>
      <c r="C277" s="1" t="s">
        <v>1246</v>
      </c>
      <c r="E277" s="5">
        <v>0</v>
      </c>
      <c r="G277" s="5">
        <v>6259.62</v>
      </c>
      <c r="I277" s="9">
        <f t="shared" si="80"/>
        <v>-6259.62</v>
      </c>
      <c r="K277" s="21" t="str">
        <f t="shared" si="81"/>
        <v>N.M.</v>
      </c>
      <c r="M277" s="9">
        <v>319.42</v>
      </c>
      <c r="O277" s="9">
        <v>21467.12</v>
      </c>
      <c r="Q277" s="9">
        <f t="shared" si="82"/>
        <v>-21147.7</v>
      </c>
      <c r="S277" s="21">
        <f t="shared" si="83"/>
        <v>-0.9851205005608578</v>
      </c>
      <c r="U277" s="9">
        <v>303.81</v>
      </c>
      <c r="W277" s="9">
        <v>101361.62</v>
      </c>
      <c r="Y277" s="9">
        <f t="shared" si="84"/>
        <v>-101057.81</v>
      </c>
      <c r="AA277" s="21">
        <f t="shared" si="85"/>
        <v>-0.9970027116772601</v>
      </c>
      <c r="AC277" s="9">
        <v>21879.72</v>
      </c>
      <c r="AE277" s="9">
        <v>159740.6</v>
      </c>
      <c r="AG277" s="9">
        <f t="shared" si="86"/>
        <v>-137860.88</v>
      </c>
      <c r="AI277" s="21">
        <f t="shared" si="87"/>
        <v>-0.8630296868798539</v>
      </c>
    </row>
    <row r="278" spans="1:35" ht="12.75" outlineLevel="1">
      <c r="A278" s="1" t="s">
        <v>713</v>
      </c>
      <c r="B278" s="16" t="s">
        <v>714</v>
      </c>
      <c r="C278" s="1" t="s">
        <v>1247</v>
      </c>
      <c r="E278" s="5">
        <v>19354.03</v>
      </c>
      <c r="G278" s="5">
        <v>22679.88</v>
      </c>
      <c r="I278" s="9">
        <f t="shared" si="80"/>
        <v>-3325.850000000002</v>
      </c>
      <c r="K278" s="21">
        <f t="shared" si="81"/>
        <v>-0.14664319211565502</v>
      </c>
      <c r="M278" s="9">
        <v>38824.950000000004</v>
      </c>
      <c r="O278" s="9">
        <v>67928.73</v>
      </c>
      <c r="Q278" s="9">
        <f t="shared" si="82"/>
        <v>-29103.77999999999</v>
      </c>
      <c r="S278" s="21">
        <f t="shared" si="83"/>
        <v>-0.428445813722706</v>
      </c>
      <c r="U278" s="9">
        <v>96257.40000000001</v>
      </c>
      <c r="W278" s="9">
        <v>180133.7</v>
      </c>
      <c r="Y278" s="9">
        <f t="shared" si="84"/>
        <v>-83876.3</v>
      </c>
      <c r="AA278" s="21">
        <f t="shared" si="85"/>
        <v>-0.4656335821670237</v>
      </c>
      <c r="AC278" s="9">
        <v>186790.7</v>
      </c>
      <c r="AE278" s="9">
        <v>267832.68</v>
      </c>
      <c r="AG278" s="9">
        <f t="shared" si="86"/>
        <v>-81041.97999999998</v>
      </c>
      <c r="AI278" s="21">
        <f t="shared" si="87"/>
        <v>-0.30258435975774123</v>
      </c>
    </row>
    <row r="279" spans="1:35" ht="12.75" outlineLevel="1">
      <c r="A279" s="1" t="s">
        <v>715</v>
      </c>
      <c r="B279" s="16" t="s">
        <v>716</v>
      </c>
      <c r="C279" s="1" t="s">
        <v>1248</v>
      </c>
      <c r="E279" s="5">
        <v>7.99</v>
      </c>
      <c r="G279" s="5">
        <v>74.37</v>
      </c>
      <c r="I279" s="9">
        <f t="shared" si="80"/>
        <v>-66.38000000000001</v>
      </c>
      <c r="K279" s="21">
        <f t="shared" si="81"/>
        <v>-0.8925642059970419</v>
      </c>
      <c r="M279" s="9">
        <v>35.88</v>
      </c>
      <c r="O279" s="9">
        <v>76.955</v>
      </c>
      <c r="Q279" s="9">
        <f t="shared" si="82"/>
        <v>-41.074999999999996</v>
      </c>
      <c r="S279" s="21">
        <f t="shared" si="83"/>
        <v>-0.5337534923006951</v>
      </c>
      <c r="U279" s="9">
        <v>9040.08</v>
      </c>
      <c r="W279" s="9">
        <v>4079.77</v>
      </c>
      <c r="Y279" s="9">
        <f t="shared" si="84"/>
        <v>4960.3099999999995</v>
      </c>
      <c r="AA279" s="21">
        <f t="shared" si="85"/>
        <v>1.2158307943830167</v>
      </c>
      <c r="AC279" s="9">
        <v>9179.14</v>
      </c>
      <c r="AE279" s="9">
        <v>4129.885</v>
      </c>
      <c r="AG279" s="9">
        <f t="shared" si="86"/>
        <v>5049.254999999999</v>
      </c>
      <c r="AI279" s="21">
        <f t="shared" si="87"/>
        <v>1.222613946877455</v>
      </c>
    </row>
    <row r="280" spans="1:35" ht="12.75" outlineLevel="1">
      <c r="A280" s="1" t="s">
        <v>717</v>
      </c>
      <c r="B280" s="16" t="s">
        <v>718</v>
      </c>
      <c r="C280" s="1" t="s">
        <v>1249</v>
      </c>
      <c r="E280" s="5">
        <v>70.23</v>
      </c>
      <c r="G280" s="5">
        <v>0</v>
      </c>
      <c r="I280" s="9">
        <f t="shared" si="80"/>
        <v>70.23</v>
      </c>
      <c r="K280" s="21" t="str">
        <f t="shared" si="81"/>
        <v>N.M.</v>
      </c>
      <c r="M280" s="9">
        <v>428.89</v>
      </c>
      <c r="O280" s="9">
        <v>313.463</v>
      </c>
      <c r="Q280" s="9">
        <f t="shared" si="82"/>
        <v>115.42699999999996</v>
      </c>
      <c r="S280" s="21">
        <f t="shared" si="83"/>
        <v>0.3682316573247878</v>
      </c>
      <c r="U280" s="9">
        <v>660.96</v>
      </c>
      <c r="W280" s="9">
        <v>629.773</v>
      </c>
      <c r="Y280" s="9">
        <f t="shared" si="84"/>
        <v>31.187000000000012</v>
      </c>
      <c r="AA280" s="21">
        <f t="shared" si="85"/>
        <v>0.04952101789057329</v>
      </c>
      <c r="AC280" s="9">
        <v>3054.89</v>
      </c>
      <c r="AE280" s="9">
        <v>657.2330000000001</v>
      </c>
      <c r="AG280" s="9">
        <f t="shared" si="86"/>
        <v>2397.6569999999997</v>
      </c>
      <c r="AI280" s="21">
        <f t="shared" si="87"/>
        <v>3.648108053004033</v>
      </c>
    </row>
    <row r="281" spans="1:35" ht="12.75" outlineLevel="1">
      <c r="A281" s="1" t="s">
        <v>719</v>
      </c>
      <c r="B281" s="16" t="s">
        <v>720</v>
      </c>
      <c r="C281" s="1" t="s">
        <v>1250</v>
      </c>
      <c r="E281" s="5">
        <v>728.42</v>
      </c>
      <c r="G281" s="5">
        <v>2845.4</v>
      </c>
      <c r="I281" s="9">
        <f t="shared" si="80"/>
        <v>-2116.98</v>
      </c>
      <c r="K281" s="21">
        <f t="shared" si="81"/>
        <v>-0.7440008434666479</v>
      </c>
      <c r="M281" s="9">
        <v>5122.150000000001</v>
      </c>
      <c r="O281" s="9">
        <v>3952.376</v>
      </c>
      <c r="Q281" s="9">
        <f t="shared" si="82"/>
        <v>1169.7740000000003</v>
      </c>
      <c r="S281" s="21">
        <f t="shared" si="83"/>
        <v>0.29596728651322657</v>
      </c>
      <c r="U281" s="9">
        <v>14717.99</v>
      </c>
      <c r="W281" s="9">
        <v>15637.926</v>
      </c>
      <c r="Y281" s="9">
        <f t="shared" si="84"/>
        <v>-919.9359999999997</v>
      </c>
      <c r="AA281" s="21">
        <f t="shared" si="85"/>
        <v>-0.05882723834349898</v>
      </c>
      <c r="AC281" s="9">
        <v>15244.81</v>
      </c>
      <c r="AE281" s="9">
        <v>18243.73</v>
      </c>
      <c r="AG281" s="9">
        <f t="shared" si="86"/>
        <v>-2998.92</v>
      </c>
      <c r="AI281" s="21">
        <f t="shared" si="87"/>
        <v>-0.16438085851961196</v>
      </c>
    </row>
    <row r="282" spans="1:35" ht="12.75" outlineLevel="1">
      <c r="A282" s="1" t="s">
        <v>721</v>
      </c>
      <c r="B282" s="16" t="s">
        <v>722</v>
      </c>
      <c r="C282" s="1" t="s">
        <v>1251</v>
      </c>
      <c r="E282" s="5">
        <v>341630.5</v>
      </c>
      <c r="G282" s="5">
        <v>213913.41</v>
      </c>
      <c r="I282" s="9">
        <f t="shared" si="80"/>
        <v>127717.09</v>
      </c>
      <c r="K282" s="21">
        <f t="shared" si="81"/>
        <v>0.5970504139969532</v>
      </c>
      <c r="M282" s="9">
        <v>1024891.5</v>
      </c>
      <c r="O282" s="9">
        <v>656041.242</v>
      </c>
      <c r="Q282" s="9">
        <f t="shared" si="82"/>
        <v>368850.25800000003</v>
      </c>
      <c r="S282" s="21">
        <f t="shared" si="83"/>
        <v>0.5622363875714997</v>
      </c>
      <c r="U282" s="9">
        <v>2733044</v>
      </c>
      <c r="W282" s="9">
        <v>1725608.33</v>
      </c>
      <c r="Y282" s="9">
        <f t="shared" si="84"/>
        <v>1007435.6699999999</v>
      </c>
      <c r="AA282" s="21">
        <f t="shared" si="85"/>
        <v>0.5838147930127342</v>
      </c>
      <c r="AC282" s="9">
        <v>3588697.64</v>
      </c>
      <c r="AE282" s="9">
        <v>2609275.0100000002</v>
      </c>
      <c r="AG282" s="9">
        <f t="shared" si="86"/>
        <v>979422.6299999999</v>
      </c>
      <c r="AI282" s="21">
        <f t="shared" si="87"/>
        <v>0.37536197842173785</v>
      </c>
    </row>
    <row r="283" spans="1:35" ht="12.75" outlineLevel="1">
      <c r="A283" s="1" t="s">
        <v>723</v>
      </c>
      <c r="B283" s="16" t="s">
        <v>724</v>
      </c>
      <c r="C283" s="1" t="s">
        <v>1252</v>
      </c>
      <c r="E283" s="5">
        <v>113196.02</v>
      </c>
      <c r="G283" s="5">
        <v>181356.72</v>
      </c>
      <c r="I283" s="9">
        <f t="shared" si="80"/>
        <v>-68160.7</v>
      </c>
      <c r="K283" s="21">
        <f t="shared" si="81"/>
        <v>-0.37583774122072783</v>
      </c>
      <c r="M283" s="9">
        <v>454222.96</v>
      </c>
      <c r="O283" s="9">
        <v>437506.4</v>
      </c>
      <c r="Q283" s="9">
        <f t="shared" si="82"/>
        <v>16716.559999999998</v>
      </c>
      <c r="S283" s="21">
        <f t="shared" si="83"/>
        <v>0.03820872106099476</v>
      </c>
      <c r="U283" s="9">
        <v>1059262.88</v>
      </c>
      <c r="W283" s="9">
        <v>1064965.544</v>
      </c>
      <c r="Y283" s="9">
        <f t="shared" si="84"/>
        <v>-5702.664000000106</v>
      </c>
      <c r="AA283" s="21">
        <f t="shared" si="85"/>
        <v>-0.00535478732821811</v>
      </c>
      <c r="AC283" s="9">
        <v>1521869.3199999998</v>
      </c>
      <c r="AE283" s="9">
        <v>1582785.063</v>
      </c>
      <c r="AG283" s="9">
        <f t="shared" si="86"/>
        <v>-60915.74300000025</v>
      </c>
      <c r="AI283" s="21">
        <f t="shared" si="87"/>
        <v>-0.03848642776836734</v>
      </c>
    </row>
    <row r="284" spans="1:35" ht="12.75" outlineLevel="1">
      <c r="A284" s="1" t="s">
        <v>725</v>
      </c>
      <c r="B284" s="16" t="s">
        <v>726</v>
      </c>
      <c r="C284" s="1" t="s">
        <v>1253</v>
      </c>
      <c r="E284" s="5">
        <v>0</v>
      </c>
      <c r="G284" s="5">
        <v>0</v>
      </c>
      <c r="I284" s="9">
        <f t="shared" si="80"/>
        <v>0</v>
      </c>
      <c r="K284" s="21">
        <f t="shared" si="81"/>
        <v>0</v>
      </c>
      <c r="M284" s="9">
        <v>5810.61</v>
      </c>
      <c r="O284" s="9">
        <v>85.17</v>
      </c>
      <c r="Q284" s="9">
        <f t="shared" si="82"/>
        <v>5725.44</v>
      </c>
      <c r="S284" s="21" t="str">
        <f t="shared" si="83"/>
        <v>N.M.</v>
      </c>
      <c r="U284" s="9">
        <v>5263.33</v>
      </c>
      <c r="W284" s="9">
        <v>85.17</v>
      </c>
      <c r="Y284" s="9">
        <f t="shared" si="84"/>
        <v>5178.16</v>
      </c>
      <c r="AA284" s="21" t="str">
        <f t="shared" si="85"/>
        <v>N.M.</v>
      </c>
      <c r="AC284" s="9">
        <v>36441.06</v>
      </c>
      <c r="AE284" s="9">
        <v>-386.52</v>
      </c>
      <c r="AG284" s="9">
        <f t="shared" si="86"/>
        <v>36827.579999999994</v>
      </c>
      <c r="AI284" s="21" t="str">
        <f t="shared" si="87"/>
        <v>N.M.</v>
      </c>
    </row>
    <row r="285" spans="1:35" ht="12.75" outlineLevel="1">
      <c r="A285" s="1" t="s">
        <v>727</v>
      </c>
      <c r="B285" s="16" t="s">
        <v>728</v>
      </c>
      <c r="C285" s="1" t="s">
        <v>1254</v>
      </c>
      <c r="E285" s="5">
        <v>233.32</v>
      </c>
      <c r="G285" s="5">
        <v>436.92</v>
      </c>
      <c r="I285" s="9">
        <f t="shared" si="80"/>
        <v>-203.60000000000002</v>
      </c>
      <c r="K285" s="21">
        <f t="shared" si="81"/>
        <v>-0.4659891971070219</v>
      </c>
      <c r="M285" s="9">
        <v>699.96</v>
      </c>
      <c r="O285" s="9">
        <v>1310.76</v>
      </c>
      <c r="Q285" s="9">
        <f t="shared" si="82"/>
        <v>-610.8</v>
      </c>
      <c r="S285" s="21">
        <f t="shared" si="83"/>
        <v>-0.46598919710702186</v>
      </c>
      <c r="U285" s="9">
        <v>1866.57</v>
      </c>
      <c r="W285" s="9">
        <v>3495.35</v>
      </c>
      <c r="Y285" s="9">
        <f t="shared" si="84"/>
        <v>-1628.78</v>
      </c>
      <c r="AA285" s="21">
        <f t="shared" si="85"/>
        <v>-0.4659848083882873</v>
      </c>
      <c r="AC285" s="9">
        <v>3614.25</v>
      </c>
      <c r="AE285" s="9">
        <v>4828.67</v>
      </c>
      <c r="AG285" s="9">
        <f t="shared" si="86"/>
        <v>-1214.42</v>
      </c>
      <c r="AI285" s="21">
        <f t="shared" si="87"/>
        <v>-0.2515019663799763</v>
      </c>
    </row>
    <row r="286" spans="1:35" ht="12.75" outlineLevel="1">
      <c r="A286" s="1" t="s">
        <v>729</v>
      </c>
      <c r="B286" s="16" t="s">
        <v>730</v>
      </c>
      <c r="C286" s="1" t="s">
        <v>1255</v>
      </c>
      <c r="E286" s="5">
        <v>-44512.65</v>
      </c>
      <c r="G286" s="5">
        <v>-48770.61</v>
      </c>
      <c r="I286" s="9">
        <f t="shared" si="80"/>
        <v>4257.959999999999</v>
      </c>
      <c r="K286" s="21">
        <f t="shared" si="81"/>
        <v>0.08730585899991818</v>
      </c>
      <c r="M286" s="9">
        <v>-145852.59</v>
      </c>
      <c r="O286" s="9">
        <v>-105559.794</v>
      </c>
      <c r="Q286" s="9">
        <f t="shared" si="82"/>
        <v>-40292.796</v>
      </c>
      <c r="S286" s="21">
        <f t="shared" si="83"/>
        <v>-0.3817058983650537</v>
      </c>
      <c r="U286" s="9">
        <v>-331620.15</v>
      </c>
      <c r="W286" s="9">
        <v>-231132.631</v>
      </c>
      <c r="Y286" s="9">
        <f t="shared" si="84"/>
        <v>-100487.51900000003</v>
      </c>
      <c r="AA286" s="21">
        <f t="shared" si="85"/>
        <v>-0.43476128214886295</v>
      </c>
      <c r="AC286" s="9">
        <v>-476359.375</v>
      </c>
      <c r="AE286" s="9">
        <v>-346170.598</v>
      </c>
      <c r="AG286" s="9">
        <f t="shared" si="86"/>
        <v>-130188.777</v>
      </c>
      <c r="AI286" s="21">
        <f t="shared" si="87"/>
        <v>-0.37608271110303826</v>
      </c>
    </row>
    <row r="287" spans="1:35" ht="12.75" outlineLevel="1">
      <c r="A287" s="1" t="s">
        <v>731</v>
      </c>
      <c r="B287" s="16" t="s">
        <v>732</v>
      </c>
      <c r="C287" s="1" t="s">
        <v>1256</v>
      </c>
      <c r="E287" s="5">
        <v>-127009.40000000001</v>
      </c>
      <c r="G287" s="5">
        <v>-214330.38</v>
      </c>
      <c r="I287" s="9">
        <f t="shared" si="80"/>
        <v>87320.98</v>
      </c>
      <c r="K287" s="21">
        <f t="shared" si="81"/>
        <v>0.4074129855039682</v>
      </c>
      <c r="M287" s="9">
        <v>-454225.02</v>
      </c>
      <c r="O287" s="9">
        <v>-436062.748</v>
      </c>
      <c r="Q287" s="9">
        <f t="shared" si="82"/>
        <v>-18162.271999999997</v>
      </c>
      <c r="S287" s="21">
        <f t="shared" si="83"/>
        <v>-0.04165059290962409</v>
      </c>
      <c r="U287" s="9">
        <v>-1202368.055</v>
      </c>
      <c r="W287" s="9">
        <v>-1129284.904</v>
      </c>
      <c r="Y287" s="9">
        <f t="shared" si="84"/>
        <v>-73083.15099999984</v>
      </c>
      <c r="AA287" s="21">
        <f t="shared" si="85"/>
        <v>-0.06471630918038007</v>
      </c>
      <c r="AC287" s="9">
        <v>-1836515.546</v>
      </c>
      <c r="AE287" s="9">
        <v>-1631818.2950000002</v>
      </c>
      <c r="AG287" s="9">
        <f t="shared" si="86"/>
        <v>-204697.25099999993</v>
      </c>
      <c r="AI287" s="21">
        <f t="shared" si="87"/>
        <v>-0.12544120361145963</v>
      </c>
    </row>
    <row r="288" spans="1:35" ht="12.75" outlineLevel="1">
      <c r="A288" s="1" t="s">
        <v>733</v>
      </c>
      <c r="B288" s="16" t="s">
        <v>734</v>
      </c>
      <c r="C288" s="1" t="s">
        <v>1257</v>
      </c>
      <c r="E288" s="5">
        <v>-37480.12</v>
      </c>
      <c r="G288" s="5">
        <v>-72158.06</v>
      </c>
      <c r="I288" s="9">
        <f t="shared" si="80"/>
        <v>34677.939999999995</v>
      </c>
      <c r="K288" s="21">
        <f t="shared" si="81"/>
        <v>0.48058304228245596</v>
      </c>
      <c r="M288" s="9">
        <v>-134023.76</v>
      </c>
      <c r="O288" s="9">
        <v>-159775.584</v>
      </c>
      <c r="Q288" s="9">
        <f t="shared" si="82"/>
        <v>25751.823999999993</v>
      </c>
      <c r="S288" s="21">
        <f t="shared" si="83"/>
        <v>0.16117496400451267</v>
      </c>
      <c r="U288" s="9">
        <v>-374404.116</v>
      </c>
      <c r="W288" s="9">
        <v>-398193.122</v>
      </c>
      <c r="Y288" s="9">
        <f t="shared" si="84"/>
        <v>23789.005999999994</v>
      </c>
      <c r="AA288" s="21">
        <f t="shared" si="85"/>
        <v>0.05974238299374743</v>
      </c>
      <c r="AC288" s="9">
        <v>-597643.53</v>
      </c>
      <c r="AE288" s="9">
        <v>-581421.188</v>
      </c>
      <c r="AG288" s="9">
        <f t="shared" si="86"/>
        <v>-16222.342000000062</v>
      </c>
      <c r="AI288" s="21">
        <f t="shared" si="87"/>
        <v>-0.027901188217447734</v>
      </c>
    </row>
    <row r="289" spans="1:35" ht="12.75" outlineLevel="1">
      <c r="A289" s="1" t="s">
        <v>735</v>
      </c>
      <c r="B289" s="16" t="s">
        <v>736</v>
      </c>
      <c r="C289" s="1" t="s">
        <v>1258</v>
      </c>
      <c r="E289" s="5">
        <v>-66770.87</v>
      </c>
      <c r="G289" s="5">
        <v>-82350.05</v>
      </c>
      <c r="I289" s="9">
        <f t="shared" si="80"/>
        <v>15579.180000000008</v>
      </c>
      <c r="K289" s="21">
        <f t="shared" si="81"/>
        <v>0.18918239879635784</v>
      </c>
      <c r="M289" s="9">
        <v>-219896.85</v>
      </c>
      <c r="O289" s="9">
        <v>-176800.655</v>
      </c>
      <c r="Q289" s="9">
        <f t="shared" si="82"/>
        <v>-43096.19500000001</v>
      </c>
      <c r="S289" s="21">
        <f t="shared" si="83"/>
        <v>-0.24375585599499056</v>
      </c>
      <c r="U289" s="9">
        <v>-594622.962</v>
      </c>
      <c r="W289" s="9">
        <v>-427668.378</v>
      </c>
      <c r="Y289" s="9">
        <f t="shared" si="84"/>
        <v>-166954.58400000003</v>
      </c>
      <c r="AA289" s="21">
        <f t="shared" si="85"/>
        <v>-0.39038327963541886</v>
      </c>
      <c r="AC289" s="9">
        <v>-832383.412</v>
      </c>
      <c r="AE289" s="9">
        <v>-627379.491</v>
      </c>
      <c r="AG289" s="9">
        <f t="shared" si="86"/>
        <v>-205003.92099999997</v>
      </c>
      <c r="AI289" s="21">
        <f t="shared" si="87"/>
        <v>-0.3267622291465692</v>
      </c>
    </row>
    <row r="290" spans="1:35" ht="12.75" outlineLevel="1">
      <c r="A290" s="1" t="s">
        <v>737</v>
      </c>
      <c r="B290" s="16" t="s">
        <v>738</v>
      </c>
      <c r="C290" s="1" t="s">
        <v>1259</v>
      </c>
      <c r="E290" s="5">
        <v>-78434.07</v>
      </c>
      <c r="G290" s="5">
        <v>-98674.38</v>
      </c>
      <c r="I290" s="9">
        <f t="shared" si="80"/>
        <v>20240.309999999998</v>
      </c>
      <c r="K290" s="21">
        <f t="shared" si="81"/>
        <v>0.20512224145720498</v>
      </c>
      <c r="M290" s="9">
        <v>-250325.65</v>
      </c>
      <c r="O290" s="9">
        <v>-261138.43</v>
      </c>
      <c r="Q290" s="9">
        <f t="shared" si="82"/>
        <v>10812.779999999999</v>
      </c>
      <c r="S290" s="21">
        <f t="shared" si="83"/>
        <v>0.04140631465081566</v>
      </c>
      <c r="U290" s="9">
        <v>-663114.72</v>
      </c>
      <c r="W290" s="9">
        <v>-599844.203</v>
      </c>
      <c r="Y290" s="9">
        <f t="shared" si="84"/>
        <v>-63270.51699999999</v>
      </c>
      <c r="AA290" s="21">
        <f t="shared" si="85"/>
        <v>-0.10547825032494311</v>
      </c>
      <c r="AC290" s="9">
        <v>-928322.51</v>
      </c>
      <c r="AE290" s="9">
        <v>-897804.1399999999</v>
      </c>
      <c r="AG290" s="9">
        <f t="shared" si="86"/>
        <v>-30518.37000000011</v>
      </c>
      <c r="AI290" s="21">
        <f t="shared" si="87"/>
        <v>-0.03399223576759193</v>
      </c>
    </row>
    <row r="291" spans="1:35" ht="12.75" outlineLevel="1">
      <c r="A291" s="1" t="s">
        <v>739</v>
      </c>
      <c r="B291" s="16" t="s">
        <v>740</v>
      </c>
      <c r="C291" s="1" t="s">
        <v>1260</v>
      </c>
      <c r="E291" s="5">
        <v>-72281.72</v>
      </c>
      <c r="G291" s="5">
        <v>-80367.91</v>
      </c>
      <c r="I291" s="9">
        <f t="shared" si="80"/>
        <v>8086.190000000002</v>
      </c>
      <c r="K291" s="21">
        <f t="shared" si="81"/>
        <v>0.10061466075203401</v>
      </c>
      <c r="M291" s="9">
        <v>-216845.16</v>
      </c>
      <c r="O291" s="9">
        <v>-239534.73</v>
      </c>
      <c r="Q291" s="9">
        <f t="shared" si="82"/>
        <v>22689.570000000007</v>
      </c>
      <c r="S291" s="21">
        <f t="shared" si="83"/>
        <v>0.09472350836139713</v>
      </c>
      <c r="U291" s="9">
        <v>-586700.67</v>
      </c>
      <c r="W291" s="9">
        <v>-641374.3</v>
      </c>
      <c r="Y291" s="9">
        <f t="shared" si="84"/>
        <v>54673.630000000005</v>
      </c>
      <c r="AA291" s="21">
        <f t="shared" si="85"/>
        <v>0.08524449763577992</v>
      </c>
      <c r="AC291" s="9">
        <v>-908172.31</v>
      </c>
      <c r="AE291" s="9">
        <v>-956374.3</v>
      </c>
      <c r="AG291" s="9">
        <f t="shared" si="86"/>
        <v>48201.98999999999</v>
      </c>
      <c r="AI291" s="21">
        <f t="shared" si="87"/>
        <v>0.05040075836416766</v>
      </c>
    </row>
    <row r="292" spans="1:35" ht="12.75" outlineLevel="1">
      <c r="A292" s="1" t="s">
        <v>741</v>
      </c>
      <c r="B292" s="16" t="s">
        <v>742</v>
      </c>
      <c r="C292" s="1" t="s">
        <v>1261</v>
      </c>
      <c r="E292" s="5">
        <v>-1818.07</v>
      </c>
      <c r="G292" s="5">
        <v>144084.4</v>
      </c>
      <c r="I292" s="9">
        <f aca="true" t="shared" si="88" ref="I292:I318">+E292-G292</f>
        <v>-145902.47</v>
      </c>
      <c r="K292" s="21">
        <f aca="true" t="shared" si="89" ref="K292:K318">IF(G292&lt;0,IF(I292=0,0,IF(OR(G292=0,E292=0),"N.M.",IF(ABS(I292/G292)&gt;=10,"N.M.",I292/(-G292)))),IF(I292=0,0,IF(OR(G292=0,E292=0),"N.M.",IF(ABS(I292/G292)&gt;=10,"N.M.",I292/G292))))</f>
        <v>-1.0126180905080633</v>
      </c>
      <c r="M292" s="9">
        <v>67258.61</v>
      </c>
      <c r="O292" s="9">
        <v>109149.135</v>
      </c>
      <c r="Q292" s="9">
        <f aca="true" t="shared" si="90" ref="Q292:Q318">(+M292-O292)</f>
        <v>-41890.524999999994</v>
      </c>
      <c r="S292" s="21">
        <f aca="true" t="shared" si="91" ref="S292:S318">IF(O292&lt;0,IF(Q292=0,0,IF(OR(O292=0,M292=0),"N.M.",IF(ABS(Q292/O292)&gt;=10,"N.M.",Q292/(-O292)))),IF(Q292=0,0,IF(OR(O292=0,M292=0),"N.M.",IF(ABS(Q292/O292)&gt;=10,"N.M.",Q292/O292))))</f>
        <v>-0.3837916351787854</v>
      </c>
      <c r="U292" s="9">
        <v>94234.99</v>
      </c>
      <c r="W292" s="9">
        <v>142318.779</v>
      </c>
      <c r="Y292" s="9">
        <f aca="true" t="shared" si="92" ref="Y292:Y318">(+U292-W292)</f>
        <v>-48083.789000000004</v>
      </c>
      <c r="AA292" s="21">
        <f aca="true" t="shared" si="93" ref="AA292:AA318">IF(W292&lt;0,IF(Y292=0,0,IF(OR(W292=0,U292=0),"N.M.",IF(ABS(Y292/W292)&gt;=10,"N.M.",Y292/(-W292)))),IF(Y292=0,0,IF(OR(W292=0,U292=0),"N.M.",IF(ABS(Y292/W292)&gt;=10,"N.M.",Y292/W292))))</f>
        <v>-0.3378597633977734</v>
      </c>
      <c r="AC292" s="9">
        <v>16812.660000000003</v>
      </c>
      <c r="AE292" s="9">
        <v>-5312.562999999995</v>
      </c>
      <c r="AG292" s="9">
        <f aca="true" t="shared" si="94" ref="AG292:AG318">(+AC292-AE292)</f>
        <v>22125.222999999998</v>
      </c>
      <c r="AI292" s="21">
        <f aca="true" t="shared" si="95" ref="AI292:AI318">IF(AE292&lt;0,IF(AG292=0,0,IF(OR(AE292=0,AC292=0),"N.M.",IF(ABS(AG292/AE292)&gt;=10,"N.M.",AG292/(-AE292)))),IF(AG292=0,0,IF(OR(AE292=0,AC292=0),"N.M.",IF(ABS(AG292/AE292)&gt;=10,"N.M.",AG292/AE292))))</f>
        <v>4.16469847039932</v>
      </c>
    </row>
    <row r="293" spans="1:35" ht="12.75" outlineLevel="1">
      <c r="A293" s="1" t="s">
        <v>743</v>
      </c>
      <c r="B293" s="16" t="s">
        <v>744</v>
      </c>
      <c r="C293" s="1" t="s">
        <v>1262</v>
      </c>
      <c r="E293" s="5">
        <v>14481.36</v>
      </c>
      <c r="G293" s="5">
        <v>16463.29</v>
      </c>
      <c r="I293" s="9">
        <f t="shared" si="88"/>
        <v>-1981.9300000000003</v>
      </c>
      <c r="K293" s="21">
        <f t="shared" si="89"/>
        <v>-0.12038480765387721</v>
      </c>
      <c r="M293" s="9">
        <v>46557.22</v>
      </c>
      <c r="O293" s="9">
        <v>47937.13</v>
      </c>
      <c r="Q293" s="9">
        <f t="shared" si="90"/>
        <v>-1379.9099999999962</v>
      </c>
      <c r="S293" s="21">
        <f t="shared" si="91"/>
        <v>-0.02878582843820638</v>
      </c>
      <c r="U293" s="9">
        <v>119717.86</v>
      </c>
      <c r="W293" s="9">
        <v>118689.28</v>
      </c>
      <c r="Y293" s="9">
        <f t="shared" si="92"/>
        <v>1028.5800000000017</v>
      </c>
      <c r="AA293" s="21">
        <f t="shared" si="93"/>
        <v>0.008666157550201684</v>
      </c>
      <c r="AC293" s="9">
        <v>184124.65</v>
      </c>
      <c r="AE293" s="9">
        <v>187053.55</v>
      </c>
      <c r="AG293" s="9">
        <f t="shared" si="94"/>
        <v>-2928.899999999994</v>
      </c>
      <c r="AI293" s="21">
        <f t="shared" si="95"/>
        <v>-0.01565808293935076</v>
      </c>
    </row>
    <row r="294" spans="1:35" ht="12.75" outlineLevel="1">
      <c r="A294" s="1" t="s">
        <v>745</v>
      </c>
      <c r="B294" s="16" t="s">
        <v>746</v>
      </c>
      <c r="C294" s="1" t="s">
        <v>1263</v>
      </c>
      <c r="E294" s="5">
        <v>-30.55</v>
      </c>
      <c r="G294" s="5">
        <v>0</v>
      </c>
      <c r="I294" s="9">
        <f t="shared" si="88"/>
        <v>-30.55</v>
      </c>
      <c r="K294" s="21" t="str">
        <f t="shared" si="89"/>
        <v>N.M.</v>
      </c>
      <c r="M294" s="9">
        <v>-106.26</v>
      </c>
      <c r="O294" s="9">
        <v>0</v>
      </c>
      <c r="Q294" s="9">
        <f t="shared" si="90"/>
        <v>-106.26</v>
      </c>
      <c r="S294" s="21" t="str">
        <f t="shared" si="91"/>
        <v>N.M.</v>
      </c>
      <c r="U294" s="9">
        <v>36.04</v>
      </c>
      <c r="W294" s="9">
        <v>0</v>
      </c>
      <c r="Y294" s="9">
        <f t="shared" si="92"/>
        <v>36.04</v>
      </c>
      <c r="AA294" s="21" t="str">
        <f t="shared" si="93"/>
        <v>N.M.</v>
      </c>
      <c r="AC294" s="9">
        <v>39.15</v>
      </c>
      <c r="AE294" s="9">
        <v>0</v>
      </c>
      <c r="AG294" s="9">
        <f t="shared" si="94"/>
        <v>39.15</v>
      </c>
      <c r="AI294" s="21" t="str">
        <f t="shared" si="95"/>
        <v>N.M.</v>
      </c>
    </row>
    <row r="295" spans="1:35" ht="12.75" outlineLevel="1">
      <c r="A295" s="1" t="s">
        <v>747</v>
      </c>
      <c r="B295" s="16" t="s">
        <v>748</v>
      </c>
      <c r="C295" s="1" t="s">
        <v>1264</v>
      </c>
      <c r="E295" s="5">
        <v>55.660000000000004</v>
      </c>
      <c r="G295" s="5">
        <v>0</v>
      </c>
      <c r="I295" s="9">
        <f t="shared" si="88"/>
        <v>55.660000000000004</v>
      </c>
      <c r="K295" s="21" t="str">
        <f t="shared" si="89"/>
        <v>N.M.</v>
      </c>
      <c r="M295" s="9">
        <v>122.31</v>
      </c>
      <c r="O295" s="9">
        <v>0</v>
      </c>
      <c r="Q295" s="9">
        <f t="shared" si="90"/>
        <v>122.31</v>
      </c>
      <c r="S295" s="21" t="str">
        <f t="shared" si="91"/>
        <v>N.M.</v>
      </c>
      <c r="U295" s="9">
        <v>189.76</v>
      </c>
      <c r="W295" s="9">
        <v>0</v>
      </c>
      <c r="Y295" s="9">
        <f t="shared" si="92"/>
        <v>189.76</v>
      </c>
      <c r="AA295" s="21" t="str">
        <f t="shared" si="93"/>
        <v>N.M.</v>
      </c>
      <c r="AC295" s="9">
        <v>202.75</v>
      </c>
      <c r="AE295" s="9">
        <v>0</v>
      </c>
      <c r="AG295" s="9">
        <f t="shared" si="94"/>
        <v>202.75</v>
      </c>
      <c r="AI295" s="21" t="str">
        <f t="shared" si="95"/>
        <v>N.M.</v>
      </c>
    </row>
    <row r="296" spans="1:35" ht="12.75" outlineLevel="1">
      <c r="A296" s="1" t="s">
        <v>749</v>
      </c>
      <c r="B296" s="16" t="s">
        <v>750</v>
      </c>
      <c r="C296" s="1" t="s">
        <v>1265</v>
      </c>
      <c r="E296" s="5">
        <v>-22.92</v>
      </c>
      <c r="G296" s="5">
        <v>0</v>
      </c>
      <c r="I296" s="9">
        <f t="shared" si="88"/>
        <v>-22.92</v>
      </c>
      <c r="K296" s="21" t="str">
        <f t="shared" si="89"/>
        <v>N.M.</v>
      </c>
      <c r="M296" s="9">
        <v>-274.86</v>
      </c>
      <c r="O296" s="9">
        <v>0</v>
      </c>
      <c r="Q296" s="9">
        <f t="shared" si="90"/>
        <v>-274.86</v>
      </c>
      <c r="S296" s="21" t="str">
        <f t="shared" si="91"/>
        <v>N.M.</v>
      </c>
      <c r="U296" s="9">
        <v>-1342.15</v>
      </c>
      <c r="W296" s="9">
        <v>28.84</v>
      </c>
      <c r="Y296" s="9">
        <f t="shared" si="92"/>
        <v>-1370.99</v>
      </c>
      <c r="AA296" s="21" t="str">
        <f t="shared" si="93"/>
        <v>N.M.</v>
      </c>
      <c r="AC296" s="9">
        <v>639.0799999999999</v>
      </c>
      <c r="AE296" s="9">
        <v>642.22</v>
      </c>
      <c r="AG296" s="9">
        <f t="shared" si="94"/>
        <v>-3.1400000000001</v>
      </c>
      <c r="AI296" s="21">
        <f t="shared" si="95"/>
        <v>-0.004889290274360966</v>
      </c>
    </row>
    <row r="297" spans="1:35" ht="12.75" outlineLevel="1">
      <c r="A297" s="1" t="s">
        <v>751</v>
      </c>
      <c r="B297" s="16" t="s">
        <v>752</v>
      </c>
      <c r="C297" s="1" t="s">
        <v>1266</v>
      </c>
      <c r="E297" s="5">
        <v>0</v>
      </c>
      <c r="G297" s="5">
        <v>0</v>
      </c>
      <c r="I297" s="9">
        <f t="shared" si="88"/>
        <v>0</v>
      </c>
      <c r="K297" s="21">
        <f t="shared" si="89"/>
        <v>0</v>
      </c>
      <c r="M297" s="9">
        <v>0</v>
      </c>
      <c r="O297" s="9">
        <v>25.54</v>
      </c>
      <c r="Q297" s="9">
        <f t="shared" si="90"/>
        <v>-25.54</v>
      </c>
      <c r="S297" s="21" t="str">
        <f t="shared" si="91"/>
        <v>N.M.</v>
      </c>
      <c r="U297" s="9">
        <v>0</v>
      </c>
      <c r="W297" s="9">
        <v>77.60000000000001</v>
      </c>
      <c r="Y297" s="9">
        <f t="shared" si="92"/>
        <v>-77.60000000000001</v>
      </c>
      <c r="AA297" s="21" t="str">
        <f t="shared" si="93"/>
        <v>N.M.</v>
      </c>
      <c r="AC297" s="9">
        <v>0</v>
      </c>
      <c r="AE297" s="9">
        <v>77.60000000000001</v>
      </c>
      <c r="AG297" s="9">
        <f t="shared" si="94"/>
        <v>-77.60000000000001</v>
      </c>
      <c r="AI297" s="21" t="str">
        <f t="shared" si="95"/>
        <v>N.M.</v>
      </c>
    </row>
    <row r="298" spans="1:35" ht="12.75" outlineLevel="1">
      <c r="A298" s="1" t="s">
        <v>753</v>
      </c>
      <c r="B298" s="16" t="s">
        <v>754</v>
      </c>
      <c r="C298" s="1" t="s">
        <v>1267</v>
      </c>
      <c r="E298" s="5">
        <v>500</v>
      </c>
      <c r="G298" s="5">
        <v>194.93</v>
      </c>
      <c r="I298" s="9">
        <f t="shared" si="88"/>
        <v>305.07</v>
      </c>
      <c r="K298" s="21">
        <f t="shared" si="89"/>
        <v>1.5650233417124095</v>
      </c>
      <c r="M298" s="9">
        <v>2074</v>
      </c>
      <c r="O298" s="9">
        <v>194.93</v>
      </c>
      <c r="Q298" s="9">
        <f t="shared" si="90"/>
        <v>1879.07</v>
      </c>
      <c r="S298" s="21">
        <f t="shared" si="91"/>
        <v>9.639716821423074</v>
      </c>
      <c r="U298" s="9">
        <v>17841.62</v>
      </c>
      <c r="W298" s="9">
        <v>5333.9400000000005</v>
      </c>
      <c r="Y298" s="9">
        <f t="shared" si="92"/>
        <v>12507.679999999998</v>
      </c>
      <c r="AA298" s="21">
        <f t="shared" si="93"/>
        <v>2.344923264978608</v>
      </c>
      <c r="AC298" s="9">
        <v>23464.54</v>
      </c>
      <c r="AE298" s="9">
        <v>11136.014000000001</v>
      </c>
      <c r="AG298" s="9">
        <f t="shared" si="94"/>
        <v>12328.526</v>
      </c>
      <c r="AI298" s="21">
        <f t="shared" si="95"/>
        <v>1.1070860722696647</v>
      </c>
    </row>
    <row r="299" spans="1:35" ht="12.75" outlineLevel="1">
      <c r="A299" s="1" t="s">
        <v>755</v>
      </c>
      <c r="B299" s="16" t="s">
        <v>756</v>
      </c>
      <c r="C299" s="1" t="s">
        <v>1268</v>
      </c>
      <c r="E299" s="5">
        <v>0</v>
      </c>
      <c r="G299" s="5">
        <v>0</v>
      </c>
      <c r="I299" s="9">
        <f t="shared" si="88"/>
        <v>0</v>
      </c>
      <c r="K299" s="21">
        <f t="shared" si="89"/>
        <v>0</v>
      </c>
      <c r="M299" s="9">
        <v>0</v>
      </c>
      <c r="O299" s="9">
        <v>0</v>
      </c>
      <c r="Q299" s="9">
        <f t="shared" si="90"/>
        <v>0</v>
      </c>
      <c r="S299" s="21">
        <f t="shared" si="91"/>
        <v>0</v>
      </c>
      <c r="U299" s="9">
        <v>1500</v>
      </c>
      <c r="W299" s="9">
        <v>2072.5</v>
      </c>
      <c r="Y299" s="9">
        <f t="shared" si="92"/>
        <v>-572.5</v>
      </c>
      <c r="AA299" s="21">
        <f t="shared" si="93"/>
        <v>-0.2762364294330519</v>
      </c>
      <c r="AC299" s="9">
        <v>1500</v>
      </c>
      <c r="AE299" s="9">
        <v>2072.5</v>
      </c>
      <c r="AG299" s="9">
        <f t="shared" si="94"/>
        <v>-572.5</v>
      </c>
      <c r="AI299" s="21">
        <f t="shared" si="95"/>
        <v>-0.2762364294330519</v>
      </c>
    </row>
    <row r="300" spans="1:35" ht="12.75" outlineLevel="1">
      <c r="A300" s="1" t="s">
        <v>757</v>
      </c>
      <c r="B300" s="16" t="s">
        <v>758</v>
      </c>
      <c r="C300" s="1" t="s">
        <v>1269</v>
      </c>
      <c r="E300" s="5">
        <v>0</v>
      </c>
      <c r="G300" s="5">
        <v>0</v>
      </c>
      <c r="I300" s="9">
        <f t="shared" si="88"/>
        <v>0</v>
      </c>
      <c r="K300" s="21">
        <f t="shared" si="89"/>
        <v>0</v>
      </c>
      <c r="M300" s="9">
        <v>0</v>
      </c>
      <c r="O300" s="9">
        <v>0</v>
      </c>
      <c r="Q300" s="9">
        <f t="shared" si="90"/>
        <v>0</v>
      </c>
      <c r="S300" s="21">
        <f t="shared" si="91"/>
        <v>0</v>
      </c>
      <c r="U300" s="9">
        <v>0</v>
      </c>
      <c r="W300" s="9">
        <v>0</v>
      </c>
      <c r="Y300" s="9">
        <f t="shared" si="92"/>
        <v>0</v>
      </c>
      <c r="AA300" s="21">
        <f t="shared" si="93"/>
        <v>0</v>
      </c>
      <c r="AC300" s="9">
        <v>0</v>
      </c>
      <c r="AE300" s="9">
        <v>74.38</v>
      </c>
      <c r="AG300" s="9">
        <f t="shared" si="94"/>
        <v>-74.38</v>
      </c>
      <c r="AI300" s="21" t="str">
        <f t="shared" si="95"/>
        <v>N.M.</v>
      </c>
    </row>
    <row r="301" spans="1:35" ht="12.75" outlineLevel="1">
      <c r="A301" s="1" t="s">
        <v>759</v>
      </c>
      <c r="B301" s="16" t="s">
        <v>760</v>
      </c>
      <c r="C301" s="1" t="s">
        <v>1270</v>
      </c>
      <c r="E301" s="5">
        <v>0</v>
      </c>
      <c r="G301" s="5">
        <v>0</v>
      </c>
      <c r="I301" s="9">
        <f t="shared" si="88"/>
        <v>0</v>
      </c>
      <c r="K301" s="21">
        <f t="shared" si="89"/>
        <v>0</v>
      </c>
      <c r="M301" s="9">
        <v>0</v>
      </c>
      <c r="O301" s="9">
        <v>0</v>
      </c>
      <c r="Q301" s="9">
        <f t="shared" si="90"/>
        <v>0</v>
      </c>
      <c r="S301" s="21">
        <f t="shared" si="91"/>
        <v>0</v>
      </c>
      <c r="U301" s="9">
        <v>0</v>
      </c>
      <c r="W301" s="9">
        <v>0</v>
      </c>
      <c r="Y301" s="9">
        <f t="shared" si="92"/>
        <v>0</v>
      </c>
      <c r="AA301" s="21">
        <f t="shared" si="93"/>
        <v>0</v>
      </c>
      <c r="AC301" s="9">
        <v>2.36</v>
      </c>
      <c r="AE301" s="9">
        <v>0.56</v>
      </c>
      <c r="AG301" s="9">
        <f t="shared" si="94"/>
        <v>1.7999999999999998</v>
      </c>
      <c r="AI301" s="21">
        <f t="shared" si="95"/>
        <v>3.2142857142857135</v>
      </c>
    </row>
    <row r="302" spans="1:35" ht="12.75" outlineLevel="1">
      <c r="A302" s="1" t="s">
        <v>761</v>
      </c>
      <c r="B302" s="16" t="s">
        <v>762</v>
      </c>
      <c r="C302" s="1" t="s">
        <v>1271</v>
      </c>
      <c r="E302" s="5">
        <v>0</v>
      </c>
      <c r="G302" s="5">
        <v>0</v>
      </c>
      <c r="I302" s="9">
        <f t="shared" si="88"/>
        <v>0</v>
      </c>
      <c r="K302" s="21">
        <f t="shared" si="89"/>
        <v>0</v>
      </c>
      <c r="M302" s="9">
        <v>0</v>
      </c>
      <c r="O302" s="9">
        <v>0</v>
      </c>
      <c r="Q302" s="9">
        <f t="shared" si="90"/>
        <v>0</v>
      </c>
      <c r="S302" s="21">
        <f t="shared" si="91"/>
        <v>0</v>
      </c>
      <c r="U302" s="9">
        <v>0</v>
      </c>
      <c r="W302" s="9">
        <v>30</v>
      </c>
      <c r="Y302" s="9">
        <f t="shared" si="92"/>
        <v>-30</v>
      </c>
      <c r="AA302" s="21" t="str">
        <f t="shared" si="93"/>
        <v>N.M.</v>
      </c>
      <c r="AC302" s="9">
        <v>0</v>
      </c>
      <c r="AE302" s="9">
        <v>280</v>
      </c>
      <c r="AG302" s="9">
        <f t="shared" si="94"/>
        <v>-280</v>
      </c>
      <c r="AI302" s="21" t="str">
        <f t="shared" si="95"/>
        <v>N.M.</v>
      </c>
    </row>
    <row r="303" spans="1:35" ht="12.75" outlineLevel="1">
      <c r="A303" s="1" t="s">
        <v>763</v>
      </c>
      <c r="B303" s="16" t="s">
        <v>764</v>
      </c>
      <c r="C303" s="1" t="s">
        <v>1272</v>
      </c>
      <c r="E303" s="5">
        <v>0</v>
      </c>
      <c r="G303" s="5">
        <v>0</v>
      </c>
      <c r="I303" s="9">
        <f t="shared" si="88"/>
        <v>0</v>
      </c>
      <c r="K303" s="21">
        <f t="shared" si="89"/>
        <v>0</v>
      </c>
      <c r="M303" s="9">
        <v>561.79</v>
      </c>
      <c r="O303" s="9">
        <v>0</v>
      </c>
      <c r="Q303" s="9">
        <f t="shared" si="90"/>
        <v>561.79</v>
      </c>
      <c r="S303" s="21" t="str">
        <f t="shared" si="91"/>
        <v>N.M.</v>
      </c>
      <c r="U303" s="9">
        <v>561.79</v>
      </c>
      <c r="W303" s="9">
        <v>150.42000000000002</v>
      </c>
      <c r="Y303" s="9">
        <f t="shared" si="92"/>
        <v>411.36999999999995</v>
      </c>
      <c r="AA303" s="21">
        <f t="shared" si="93"/>
        <v>2.7348092009041345</v>
      </c>
      <c r="AC303" s="9">
        <v>1116.26</v>
      </c>
      <c r="AE303" s="9">
        <v>150.42000000000002</v>
      </c>
      <c r="AG303" s="9">
        <f t="shared" si="94"/>
        <v>965.8399999999999</v>
      </c>
      <c r="AI303" s="21">
        <f t="shared" si="95"/>
        <v>6.4209546602845355</v>
      </c>
    </row>
    <row r="304" spans="1:35" ht="12.75" outlineLevel="1">
      <c r="A304" s="1" t="s">
        <v>765</v>
      </c>
      <c r="B304" s="16" t="s">
        <v>766</v>
      </c>
      <c r="C304" s="1" t="s">
        <v>1273</v>
      </c>
      <c r="E304" s="5">
        <v>0</v>
      </c>
      <c r="G304" s="5">
        <v>0</v>
      </c>
      <c r="I304" s="9">
        <f t="shared" si="88"/>
        <v>0</v>
      </c>
      <c r="K304" s="21">
        <f t="shared" si="89"/>
        <v>0</v>
      </c>
      <c r="M304" s="9">
        <v>0</v>
      </c>
      <c r="O304" s="9">
        <v>0</v>
      </c>
      <c r="Q304" s="9">
        <f t="shared" si="90"/>
        <v>0</v>
      </c>
      <c r="S304" s="21">
        <f t="shared" si="91"/>
        <v>0</v>
      </c>
      <c r="U304" s="9">
        <v>517.46</v>
      </c>
      <c r="W304" s="9">
        <v>200.81900000000002</v>
      </c>
      <c r="Y304" s="9">
        <f t="shared" si="92"/>
        <v>316.641</v>
      </c>
      <c r="AA304" s="21">
        <f t="shared" si="93"/>
        <v>1.5767482160552537</v>
      </c>
      <c r="AC304" s="9">
        <v>1154.6100000000001</v>
      </c>
      <c r="AE304" s="9">
        <v>1372.676</v>
      </c>
      <c r="AG304" s="9">
        <f t="shared" si="94"/>
        <v>-218.0659999999998</v>
      </c>
      <c r="AI304" s="21">
        <f t="shared" si="95"/>
        <v>-0.15886196014208728</v>
      </c>
    </row>
    <row r="305" spans="1:35" ht="12.75" outlineLevel="1">
      <c r="A305" s="1" t="s">
        <v>767</v>
      </c>
      <c r="B305" s="16" t="s">
        <v>768</v>
      </c>
      <c r="C305" s="1" t="s">
        <v>1274</v>
      </c>
      <c r="E305" s="5">
        <v>28.7</v>
      </c>
      <c r="G305" s="5">
        <v>68.16</v>
      </c>
      <c r="I305" s="9">
        <f t="shared" si="88"/>
        <v>-39.459999999999994</v>
      </c>
      <c r="K305" s="21">
        <f t="shared" si="89"/>
        <v>-0.578931924882629</v>
      </c>
      <c r="M305" s="9">
        <v>130.96</v>
      </c>
      <c r="O305" s="9">
        <v>236.86</v>
      </c>
      <c r="Q305" s="9">
        <f t="shared" si="90"/>
        <v>-105.9</v>
      </c>
      <c r="S305" s="21">
        <f t="shared" si="91"/>
        <v>-0.4470995524782572</v>
      </c>
      <c r="U305" s="9">
        <v>799.24</v>
      </c>
      <c r="W305" s="9">
        <v>764.3770000000001</v>
      </c>
      <c r="Y305" s="9">
        <f t="shared" si="92"/>
        <v>34.86299999999994</v>
      </c>
      <c r="AA305" s="21">
        <f t="shared" si="93"/>
        <v>0.04560969259933245</v>
      </c>
      <c r="AC305" s="9">
        <v>1216.48</v>
      </c>
      <c r="AE305" s="9">
        <v>1233.1660000000002</v>
      </c>
      <c r="AG305" s="9">
        <f t="shared" si="94"/>
        <v>-16.68600000000015</v>
      </c>
      <c r="AI305" s="21">
        <f t="shared" si="95"/>
        <v>-0.013531025020151502</v>
      </c>
    </row>
    <row r="306" spans="1:35" ht="12.75" outlineLevel="1">
      <c r="A306" s="1" t="s">
        <v>769</v>
      </c>
      <c r="B306" s="16" t="s">
        <v>770</v>
      </c>
      <c r="C306" s="1" t="s">
        <v>1275</v>
      </c>
      <c r="E306" s="5">
        <v>1.97</v>
      </c>
      <c r="G306" s="5">
        <v>0</v>
      </c>
      <c r="I306" s="9">
        <f t="shared" si="88"/>
        <v>1.97</v>
      </c>
      <c r="K306" s="21" t="str">
        <f t="shared" si="89"/>
        <v>N.M.</v>
      </c>
      <c r="M306" s="9">
        <v>1.97</v>
      </c>
      <c r="O306" s="9">
        <v>4.33</v>
      </c>
      <c r="Q306" s="9">
        <f t="shared" si="90"/>
        <v>-2.3600000000000003</v>
      </c>
      <c r="S306" s="21">
        <f t="shared" si="91"/>
        <v>-0.5450346420323327</v>
      </c>
      <c r="U306" s="9">
        <v>1.97</v>
      </c>
      <c r="W306" s="9">
        <v>4.33</v>
      </c>
      <c r="Y306" s="9">
        <f t="shared" si="92"/>
        <v>-2.3600000000000003</v>
      </c>
      <c r="AA306" s="21">
        <f t="shared" si="93"/>
        <v>-0.5450346420323327</v>
      </c>
      <c r="AC306" s="9">
        <v>3.2800000000000002</v>
      </c>
      <c r="AE306" s="9">
        <v>6.03</v>
      </c>
      <c r="AG306" s="9">
        <f t="shared" si="94"/>
        <v>-2.75</v>
      </c>
      <c r="AI306" s="21">
        <f t="shared" si="95"/>
        <v>-0.4560530679933665</v>
      </c>
    </row>
    <row r="307" spans="1:35" ht="12.75" outlineLevel="1">
      <c r="A307" s="1" t="s">
        <v>771</v>
      </c>
      <c r="B307" s="16" t="s">
        <v>772</v>
      </c>
      <c r="C307" s="1" t="s">
        <v>1276</v>
      </c>
      <c r="E307" s="5">
        <v>584.0600000000001</v>
      </c>
      <c r="G307" s="5">
        <v>290.33</v>
      </c>
      <c r="I307" s="9">
        <f t="shared" si="88"/>
        <v>293.7300000000001</v>
      </c>
      <c r="K307" s="21">
        <f t="shared" si="89"/>
        <v>1.011710811834809</v>
      </c>
      <c r="M307" s="9">
        <v>8422.64</v>
      </c>
      <c r="O307" s="9">
        <v>290.33</v>
      </c>
      <c r="Q307" s="9">
        <f t="shared" si="90"/>
        <v>8132.3099999999995</v>
      </c>
      <c r="S307" s="21" t="str">
        <f t="shared" si="91"/>
        <v>N.M.</v>
      </c>
      <c r="U307" s="9">
        <v>15996.67</v>
      </c>
      <c r="W307" s="9">
        <v>290.33</v>
      </c>
      <c r="Y307" s="9">
        <f t="shared" si="92"/>
        <v>15706.34</v>
      </c>
      <c r="AA307" s="21" t="str">
        <f t="shared" si="93"/>
        <v>N.M.</v>
      </c>
      <c r="AC307" s="9">
        <v>38588.13</v>
      </c>
      <c r="AE307" s="9">
        <v>628.65</v>
      </c>
      <c r="AG307" s="9">
        <f t="shared" si="94"/>
        <v>37959.479999999996</v>
      </c>
      <c r="AI307" s="21" t="str">
        <f t="shared" si="95"/>
        <v>N.M.</v>
      </c>
    </row>
    <row r="308" spans="1:35" ht="12.75" outlineLevel="1">
      <c r="A308" s="1" t="s">
        <v>773</v>
      </c>
      <c r="B308" s="16" t="s">
        <v>774</v>
      </c>
      <c r="C308" s="1" t="s">
        <v>1277</v>
      </c>
      <c r="E308" s="5">
        <v>0</v>
      </c>
      <c r="G308" s="5">
        <v>0</v>
      </c>
      <c r="I308" s="9">
        <f t="shared" si="88"/>
        <v>0</v>
      </c>
      <c r="K308" s="21">
        <f t="shared" si="89"/>
        <v>0</v>
      </c>
      <c r="M308" s="9">
        <v>0</v>
      </c>
      <c r="O308" s="9">
        <v>3552.79</v>
      </c>
      <c r="Q308" s="9">
        <f t="shared" si="90"/>
        <v>-3552.79</v>
      </c>
      <c r="S308" s="21" t="str">
        <f t="shared" si="91"/>
        <v>N.M.</v>
      </c>
      <c r="U308" s="9">
        <v>23151.09</v>
      </c>
      <c r="W308" s="9">
        <v>26058.013</v>
      </c>
      <c r="Y308" s="9">
        <f t="shared" si="92"/>
        <v>-2906.922999999999</v>
      </c>
      <c r="AA308" s="21">
        <f t="shared" si="93"/>
        <v>-0.11155581970121817</v>
      </c>
      <c r="AC308" s="9">
        <v>26727.32</v>
      </c>
      <c r="AE308" s="9">
        <v>29514.273999999998</v>
      </c>
      <c r="AG308" s="9">
        <f t="shared" si="94"/>
        <v>-2786.953999999998</v>
      </c>
      <c r="AI308" s="21">
        <f t="shared" si="95"/>
        <v>-0.09442732692662534</v>
      </c>
    </row>
    <row r="309" spans="1:35" ht="12.75" outlineLevel="1">
      <c r="A309" s="1" t="s">
        <v>775</v>
      </c>
      <c r="B309" s="16" t="s">
        <v>776</v>
      </c>
      <c r="C309" s="1" t="s">
        <v>1278</v>
      </c>
      <c r="E309" s="5">
        <v>0</v>
      </c>
      <c r="G309" s="5">
        <v>32.63</v>
      </c>
      <c r="I309" s="9">
        <f t="shared" si="88"/>
        <v>-32.63</v>
      </c>
      <c r="K309" s="21" t="str">
        <f t="shared" si="89"/>
        <v>N.M.</v>
      </c>
      <c r="M309" s="9">
        <v>3</v>
      </c>
      <c r="O309" s="9">
        <v>50.95</v>
      </c>
      <c r="Q309" s="9">
        <f t="shared" si="90"/>
        <v>-47.95</v>
      </c>
      <c r="S309" s="21">
        <f t="shared" si="91"/>
        <v>-0.9411187438665358</v>
      </c>
      <c r="U309" s="9">
        <v>43.79</v>
      </c>
      <c r="W309" s="9">
        <v>160.78</v>
      </c>
      <c r="Y309" s="9">
        <f t="shared" si="92"/>
        <v>-116.99000000000001</v>
      </c>
      <c r="AA309" s="21">
        <f t="shared" si="93"/>
        <v>-0.7276402537629059</v>
      </c>
      <c r="AC309" s="9">
        <v>61.69</v>
      </c>
      <c r="AE309" s="9">
        <v>276.62</v>
      </c>
      <c r="AG309" s="9">
        <f t="shared" si="94"/>
        <v>-214.93</v>
      </c>
      <c r="AI309" s="21">
        <f t="shared" si="95"/>
        <v>-0.7769864796471694</v>
      </c>
    </row>
    <row r="310" spans="1:35" ht="12.75" outlineLevel="1">
      <c r="A310" s="1" t="s">
        <v>777</v>
      </c>
      <c r="B310" s="16" t="s">
        <v>778</v>
      </c>
      <c r="C310" s="1" t="s">
        <v>1279</v>
      </c>
      <c r="E310" s="5">
        <v>6929.51</v>
      </c>
      <c r="G310" s="5">
        <v>6730.99</v>
      </c>
      <c r="I310" s="9">
        <f t="shared" si="88"/>
        <v>198.52000000000044</v>
      </c>
      <c r="K310" s="21">
        <f t="shared" si="89"/>
        <v>0.029493432615410282</v>
      </c>
      <c r="M310" s="9">
        <v>18319.63</v>
      </c>
      <c r="O310" s="9">
        <v>19719.502</v>
      </c>
      <c r="Q310" s="9">
        <f t="shared" si="90"/>
        <v>-1399.8719999999994</v>
      </c>
      <c r="S310" s="21">
        <f t="shared" si="91"/>
        <v>-0.07098921666480215</v>
      </c>
      <c r="U310" s="9">
        <v>49769.31</v>
      </c>
      <c r="W310" s="9">
        <v>53742.919</v>
      </c>
      <c r="Y310" s="9">
        <f t="shared" si="92"/>
        <v>-3973.609000000004</v>
      </c>
      <c r="AA310" s="21">
        <f t="shared" si="93"/>
        <v>-0.07393734977439546</v>
      </c>
      <c r="AC310" s="9">
        <v>82261.76999999999</v>
      </c>
      <c r="AE310" s="9">
        <v>77513.323</v>
      </c>
      <c r="AG310" s="9">
        <f t="shared" si="94"/>
        <v>4748.446999999986</v>
      </c>
      <c r="AI310" s="21">
        <f t="shared" si="95"/>
        <v>0.06125975272663753</v>
      </c>
    </row>
    <row r="311" spans="1:35" ht="12.75" outlineLevel="1">
      <c r="A311" s="1" t="s">
        <v>779</v>
      </c>
      <c r="B311" s="16" t="s">
        <v>780</v>
      </c>
      <c r="C311" s="1" t="s">
        <v>1280</v>
      </c>
      <c r="E311" s="5">
        <v>898.23</v>
      </c>
      <c r="G311" s="5">
        <v>484.95</v>
      </c>
      <c r="I311" s="9">
        <f t="shared" si="88"/>
        <v>413.28000000000003</v>
      </c>
      <c r="K311" s="21">
        <f t="shared" si="89"/>
        <v>0.8522115682029076</v>
      </c>
      <c r="M311" s="9">
        <v>16442.37</v>
      </c>
      <c r="O311" s="9">
        <v>64176.020000000004</v>
      </c>
      <c r="Q311" s="9">
        <f t="shared" si="90"/>
        <v>-47733.65000000001</v>
      </c>
      <c r="S311" s="21">
        <f t="shared" si="91"/>
        <v>-0.7437926191122479</v>
      </c>
      <c r="U311" s="9">
        <v>116964.57</v>
      </c>
      <c r="W311" s="9">
        <v>185760.477</v>
      </c>
      <c r="Y311" s="9">
        <f t="shared" si="92"/>
        <v>-68795.907</v>
      </c>
      <c r="AA311" s="21">
        <f t="shared" si="93"/>
        <v>-0.37034738557438135</v>
      </c>
      <c r="AC311" s="9">
        <v>165861.07</v>
      </c>
      <c r="AE311" s="9">
        <v>365216.637</v>
      </c>
      <c r="AG311" s="9">
        <f t="shared" si="94"/>
        <v>-199355.56699999998</v>
      </c>
      <c r="AI311" s="21">
        <f t="shared" si="95"/>
        <v>-0.5458556560773544</v>
      </c>
    </row>
    <row r="312" spans="1:35" ht="12.75" outlineLevel="1">
      <c r="A312" s="1" t="s">
        <v>781</v>
      </c>
      <c r="B312" s="16" t="s">
        <v>782</v>
      </c>
      <c r="C312" s="1" t="s">
        <v>1281</v>
      </c>
      <c r="E312" s="5">
        <v>785.5</v>
      </c>
      <c r="G312" s="5">
        <v>707.071</v>
      </c>
      <c r="I312" s="9">
        <f t="shared" si="88"/>
        <v>78.42899999999997</v>
      </c>
      <c r="K312" s="21">
        <f t="shared" si="89"/>
        <v>0.11092096833274165</v>
      </c>
      <c r="M312" s="9">
        <v>2924.831</v>
      </c>
      <c r="O312" s="9">
        <v>2042.1550000000002</v>
      </c>
      <c r="Q312" s="9">
        <f t="shared" si="90"/>
        <v>882.6759999999999</v>
      </c>
      <c r="S312" s="21">
        <f t="shared" si="91"/>
        <v>0.4322277202269171</v>
      </c>
      <c r="U312" s="9">
        <v>10018.656</v>
      </c>
      <c r="W312" s="9">
        <v>14871.278</v>
      </c>
      <c r="Y312" s="9">
        <f t="shared" si="92"/>
        <v>-4852.621999999999</v>
      </c>
      <c r="AA312" s="21">
        <f t="shared" si="93"/>
        <v>-0.32630833745425236</v>
      </c>
      <c r="AC312" s="9">
        <v>24351.886</v>
      </c>
      <c r="AE312" s="9">
        <v>26228.372000000003</v>
      </c>
      <c r="AG312" s="9">
        <f t="shared" si="94"/>
        <v>-1876.4860000000044</v>
      </c>
      <c r="AI312" s="21">
        <f t="shared" si="95"/>
        <v>-0.07154412786275885</v>
      </c>
    </row>
    <row r="313" spans="1:35" ht="12.75" outlineLevel="1">
      <c r="A313" s="1" t="s">
        <v>783</v>
      </c>
      <c r="B313" s="16" t="s">
        <v>784</v>
      </c>
      <c r="C313" s="1" t="s">
        <v>1282</v>
      </c>
      <c r="E313" s="5">
        <v>464.46000000000004</v>
      </c>
      <c r="G313" s="5">
        <v>1307.2</v>
      </c>
      <c r="I313" s="9">
        <f t="shared" si="88"/>
        <v>-842.74</v>
      </c>
      <c r="K313" s="21">
        <f t="shared" si="89"/>
        <v>-0.6446909424724602</v>
      </c>
      <c r="M313" s="9">
        <v>868.01</v>
      </c>
      <c r="O313" s="9">
        <v>4150.05</v>
      </c>
      <c r="Q313" s="9">
        <f t="shared" si="90"/>
        <v>-3282.04</v>
      </c>
      <c r="S313" s="21">
        <f t="shared" si="91"/>
        <v>-0.7908434838134479</v>
      </c>
      <c r="U313" s="9">
        <v>1898.96</v>
      </c>
      <c r="W313" s="9">
        <v>4987.6630000000005</v>
      </c>
      <c r="Y313" s="9">
        <f t="shared" si="92"/>
        <v>-3088.7030000000004</v>
      </c>
      <c r="AA313" s="21">
        <f t="shared" si="93"/>
        <v>-0.6192685833024405</v>
      </c>
      <c r="AC313" s="9">
        <v>3031.6800000000003</v>
      </c>
      <c r="AE313" s="9">
        <v>8345.423</v>
      </c>
      <c r="AG313" s="9">
        <f t="shared" si="94"/>
        <v>-5313.743</v>
      </c>
      <c r="AI313" s="21">
        <f t="shared" si="95"/>
        <v>-0.6367254242235534</v>
      </c>
    </row>
    <row r="314" spans="1:35" ht="12.75" outlineLevel="1">
      <c r="A314" s="1" t="s">
        <v>785</v>
      </c>
      <c r="B314" s="16" t="s">
        <v>786</v>
      </c>
      <c r="C314" s="1" t="s">
        <v>1283</v>
      </c>
      <c r="E314" s="5">
        <v>14612.61</v>
      </c>
      <c r="G314" s="5">
        <v>141447.09</v>
      </c>
      <c r="I314" s="9">
        <f t="shared" si="88"/>
        <v>-126834.48</v>
      </c>
      <c r="K314" s="21">
        <f t="shared" si="89"/>
        <v>-0.8966920422328943</v>
      </c>
      <c r="M314" s="9">
        <v>15438.210000000001</v>
      </c>
      <c r="O314" s="9">
        <v>278797.229</v>
      </c>
      <c r="Q314" s="9">
        <f t="shared" si="90"/>
        <v>-263359.019</v>
      </c>
      <c r="S314" s="21">
        <f t="shared" si="91"/>
        <v>-0.94462566914537</v>
      </c>
      <c r="U314" s="9">
        <v>290661.314</v>
      </c>
      <c r="W314" s="9">
        <v>451195.245</v>
      </c>
      <c r="Y314" s="9">
        <f t="shared" si="92"/>
        <v>-160533.93099999998</v>
      </c>
      <c r="AA314" s="21">
        <f t="shared" si="93"/>
        <v>-0.35579703638055843</v>
      </c>
      <c r="AC314" s="9">
        <v>1780159.834</v>
      </c>
      <c r="AE314" s="9">
        <v>547416.2779999999</v>
      </c>
      <c r="AG314" s="9">
        <f t="shared" si="94"/>
        <v>1232743.556</v>
      </c>
      <c r="AI314" s="21">
        <f t="shared" si="95"/>
        <v>2.2519307619127837</v>
      </c>
    </row>
    <row r="315" spans="1:35" ht="12.75" outlineLevel="1">
      <c r="A315" s="1" t="s">
        <v>787</v>
      </c>
      <c r="B315" s="16" t="s">
        <v>788</v>
      </c>
      <c r="C315" s="1" t="s">
        <v>1284</v>
      </c>
      <c r="E315" s="5">
        <v>300</v>
      </c>
      <c r="G315" s="5">
        <v>0</v>
      </c>
      <c r="I315" s="9">
        <f t="shared" si="88"/>
        <v>300</v>
      </c>
      <c r="K315" s="21" t="str">
        <f t="shared" si="89"/>
        <v>N.M.</v>
      </c>
      <c r="M315" s="9">
        <v>300</v>
      </c>
      <c r="O315" s="9">
        <v>500</v>
      </c>
      <c r="Q315" s="9">
        <f t="shared" si="90"/>
        <v>-200</v>
      </c>
      <c r="S315" s="21">
        <f t="shared" si="91"/>
        <v>-0.4</v>
      </c>
      <c r="U315" s="9">
        <v>1679.25</v>
      </c>
      <c r="W315" s="9">
        <v>500</v>
      </c>
      <c r="Y315" s="9">
        <f t="shared" si="92"/>
        <v>1179.25</v>
      </c>
      <c r="AA315" s="21">
        <f t="shared" si="93"/>
        <v>2.3585</v>
      </c>
      <c r="AC315" s="9">
        <v>2079.25</v>
      </c>
      <c r="AE315" s="9">
        <v>500</v>
      </c>
      <c r="AG315" s="9">
        <f t="shared" si="94"/>
        <v>1579.25</v>
      </c>
      <c r="AI315" s="21">
        <f t="shared" si="95"/>
        <v>3.1585</v>
      </c>
    </row>
    <row r="316" spans="1:35" ht="12.75" outlineLevel="1">
      <c r="A316" s="1" t="s">
        <v>789</v>
      </c>
      <c r="B316" s="16" t="s">
        <v>790</v>
      </c>
      <c r="C316" s="1" t="s">
        <v>1285</v>
      </c>
      <c r="E316" s="5">
        <v>7748.12</v>
      </c>
      <c r="G316" s="5">
        <v>7748.12</v>
      </c>
      <c r="I316" s="9">
        <f t="shared" si="88"/>
        <v>0</v>
      </c>
      <c r="K316" s="21">
        <f t="shared" si="89"/>
        <v>0</v>
      </c>
      <c r="M316" s="9">
        <v>23244.350000000002</v>
      </c>
      <c r="O316" s="9">
        <v>23244.350000000002</v>
      </c>
      <c r="Q316" s="9">
        <f t="shared" si="90"/>
        <v>0</v>
      </c>
      <c r="S316" s="21">
        <f t="shared" si="91"/>
        <v>0</v>
      </c>
      <c r="U316" s="9">
        <v>61984.94</v>
      </c>
      <c r="W316" s="9">
        <v>62524.65</v>
      </c>
      <c r="Y316" s="9">
        <f t="shared" si="92"/>
        <v>-539.7099999999991</v>
      </c>
      <c r="AA316" s="21">
        <f t="shared" si="93"/>
        <v>-0.008631955556728412</v>
      </c>
      <c r="AC316" s="9">
        <v>92977.4</v>
      </c>
      <c r="AE316" s="9">
        <v>95136.73000000001</v>
      </c>
      <c r="AG316" s="9">
        <f t="shared" si="94"/>
        <v>-2159.3300000000163</v>
      </c>
      <c r="AI316" s="21">
        <f t="shared" si="95"/>
        <v>-0.02269712234170773</v>
      </c>
    </row>
    <row r="317" spans="1:35" ht="12.75" outlineLevel="1">
      <c r="A317" s="1" t="s">
        <v>791</v>
      </c>
      <c r="B317" s="16" t="s">
        <v>792</v>
      </c>
      <c r="C317" s="1" t="s">
        <v>1286</v>
      </c>
      <c r="E317" s="5">
        <v>20082.97</v>
      </c>
      <c r="G317" s="5">
        <v>22991.63</v>
      </c>
      <c r="I317" s="9">
        <f t="shared" si="88"/>
        <v>-2908.66</v>
      </c>
      <c r="K317" s="21">
        <f t="shared" si="89"/>
        <v>-0.1265095167241296</v>
      </c>
      <c r="M317" s="9">
        <v>64039.82</v>
      </c>
      <c r="O317" s="9">
        <v>69093.02</v>
      </c>
      <c r="Q317" s="9">
        <f t="shared" si="90"/>
        <v>-5053.200000000004</v>
      </c>
      <c r="S317" s="21">
        <f t="shared" si="91"/>
        <v>-0.0731361865496689</v>
      </c>
      <c r="U317" s="9">
        <v>173564.15</v>
      </c>
      <c r="W317" s="9">
        <v>190538.71</v>
      </c>
      <c r="Y317" s="9">
        <f t="shared" si="92"/>
        <v>-16974.559999999998</v>
      </c>
      <c r="AA317" s="21">
        <f t="shared" si="93"/>
        <v>-0.0890871991313471</v>
      </c>
      <c r="AC317" s="9">
        <v>267405.03</v>
      </c>
      <c r="AE317" s="9">
        <v>288711.97</v>
      </c>
      <c r="AG317" s="9">
        <f t="shared" si="94"/>
        <v>-21306.939999999944</v>
      </c>
      <c r="AI317" s="21">
        <f t="shared" si="95"/>
        <v>-0.07379998827204826</v>
      </c>
    </row>
    <row r="318" spans="1:35" ht="12.75" outlineLevel="1">
      <c r="A318" s="1" t="s">
        <v>793</v>
      </c>
      <c r="B318" s="16" t="s">
        <v>794</v>
      </c>
      <c r="C318" s="1" t="s">
        <v>1287</v>
      </c>
      <c r="E318" s="5">
        <v>0</v>
      </c>
      <c r="G318" s="5">
        <v>23046.18</v>
      </c>
      <c r="I318" s="9">
        <f t="shared" si="88"/>
        <v>-23046.18</v>
      </c>
      <c r="K318" s="21" t="str">
        <f t="shared" si="89"/>
        <v>N.M.</v>
      </c>
      <c r="M318" s="9">
        <v>0</v>
      </c>
      <c r="O318" s="9">
        <v>69138.54000000001</v>
      </c>
      <c r="Q318" s="9">
        <f t="shared" si="90"/>
        <v>-69138.54000000001</v>
      </c>
      <c r="S318" s="21" t="str">
        <f t="shared" si="91"/>
        <v>N.M.</v>
      </c>
      <c r="U318" s="9">
        <v>0</v>
      </c>
      <c r="W318" s="9">
        <v>184369.44</v>
      </c>
      <c r="Y318" s="9">
        <f t="shared" si="92"/>
        <v>-184369.44</v>
      </c>
      <c r="AA318" s="21" t="str">
        <f t="shared" si="93"/>
        <v>N.M.</v>
      </c>
      <c r="AC318" s="9">
        <v>92184.72</v>
      </c>
      <c r="AE318" s="9">
        <v>280144.04000000004</v>
      </c>
      <c r="AG318" s="9">
        <f t="shared" si="94"/>
        <v>-187959.32000000004</v>
      </c>
      <c r="AI318" s="21">
        <f t="shared" si="95"/>
        <v>-0.6709381359674831</v>
      </c>
    </row>
    <row r="319" spans="1:68" s="90" customFormat="1" ht="12.75">
      <c r="A319" s="90" t="s">
        <v>33</v>
      </c>
      <c r="B319" s="91"/>
      <c r="C319" s="77" t="s">
        <v>1288</v>
      </c>
      <c r="D319" s="105"/>
      <c r="E319" s="105">
        <v>4472684.188999997</v>
      </c>
      <c r="F319" s="105"/>
      <c r="G319" s="105">
        <v>9355714.693999996</v>
      </c>
      <c r="H319" s="105"/>
      <c r="I319" s="9">
        <f>+E319-G319</f>
        <v>-4883030.504999999</v>
      </c>
      <c r="J319" s="37" t="str">
        <f>IF((+E319-G319)=(I319),"  ",$AO$517)</f>
        <v>  </v>
      </c>
      <c r="K319" s="38">
        <f>IF(G319&lt;0,IF(I319=0,0,IF(OR(G319=0,E319=0),"N.M.",IF(ABS(I319/G319)&gt;=10,"N.M.",I319/(-G319)))),IF(I319=0,0,IF(OR(G319=0,E319=0),"N.M.",IF(ABS(I319/G319)&gt;=10,"N.M.",I319/G319))))</f>
        <v>-0.521930249554487</v>
      </c>
      <c r="L319" s="39"/>
      <c r="M319" s="5">
        <v>13762481.053000007</v>
      </c>
      <c r="N319" s="9"/>
      <c r="O319" s="5">
        <v>19977542.719999984</v>
      </c>
      <c r="P319" s="9"/>
      <c r="Q319" s="9">
        <f>(+M319-O319)</f>
        <v>-6215061.666999977</v>
      </c>
      <c r="R319" s="37" t="str">
        <f>IF((+M319-O319)=(Q319),"  ",$AO$517)</f>
        <v>  </v>
      </c>
      <c r="S319" s="38">
        <f>IF(O319&lt;0,IF(Q319=0,0,IF(OR(O319=0,M319=0),"N.M.",IF(ABS(Q319/O319)&gt;=10,"N.M.",Q319/(-O319)))),IF(Q319=0,0,IF(OR(O319=0,M319=0),"N.M.",IF(ABS(Q319/O319)&gt;=10,"N.M.",Q319/O319))))</f>
        <v>-0.3111024090454295</v>
      </c>
      <c r="T319" s="39"/>
      <c r="U319" s="9">
        <v>35662016.967000015</v>
      </c>
      <c r="V319" s="9"/>
      <c r="W319" s="9">
        <v>45768978.378</v>
      </c>
      <c r="X319" s="9"/>
      <c r="Y319" s="9">
        <f>(+U319-W319)</f>
        <v>-10106961.410999984</v>
      </c>
      <c r="Z319" s="37" t="str">
        <f>IF((+U319-W319)=(Y319),"  ",$AO$517)</f>
        <v>  </v>
      </c>
      <c r="AA319" s="38">
        <f>IF(W319&lt;0,IF(Y319=0,0,IF(OR(W319=0,U319=0),"N.M.",IF(ABS(Y319/W319)&gt;=10,"N.M.",Y319/(-W319)))),IF(Y319=0,0,IF(OR(W319=0,U319=0),"N.M.",IF(ABS(Y319/W319)&gt;=10,"N.M.",Y319/W319))))</f>
        <v>-0.22082558469030952</v>
      </c>
      <c r="AB319" s="39"/>
      <c r="AC319" s="9">
        <v>56117738.823000014</v>
      </c>
      <c r="AD319" s="9"/>
      <c r="AE319" s="9">
        <v>71210594.05600002</v>
      </c>
      <c r="AF319" s="9"/>
      <c r="AG319" s="9">
        <f>(+AC319-AE319)</f>
        <v>-15092855.23300001</v>
      </c>
      <c r="AH319" s="37" t="str">
        <f>IF((+AC319-AE319)=(AG319),"  ",$AO$517)</f>
        <v>  </v>
      </c>
      <c r="AI319" s="38">
        <f>IF(AE319&lt;0,IF(AG319=0,0,IF(OR(AE319=0,AC319=0),"N.M.",IF(ABS(AG319/AE319)&gt;=10,"N.M.",AG319/(-AE319)))),IF(AG319=0,0,IF(OR(AE319=0,AC319=0),"N.M.",IF(ABS(AG319/AE319)&gt;=10,"N.M.",AG319/AE319))))</f>
        <v>-0.21194676765553994</v>
      </c>
      <c r="AJ319" s="105"/>
      <c r="AK319" s="105"/>
      <c r="AL319" s="105"/>
      <c r="AM319" s="105"/>
      <c r="AN319" s="105"/>
      <c r="AO319" s="105"/>
      <c r="AP319" s="106"/>
      <c r="AQ319" s="107"/>
      <c r="AR319" s="108"/>
      <c r="AS319" s="105"/>
      <c r="AT319" s="105"/>
      <c r="AU319" s="105"/>
      <c r="AV319" s="105"/>
      <c r="AW319" s="105"/>
      <c r="AX319" s="106"/>
      <c r="AY319" s="107"/>
      <c r="AZ319" s="108"/>
      <c r="BA319" s="105"/>
      <c r="BB319" s="105"/>
      <c r="BC319" s="105"/>
      <c r="BD319" s="106"/>
      <c r="BE319" s="107"/>
      <c r="BF319" s="108"/>
      <c r="BG319" s="105"/>
      <c r="BH319" s="109"/>
      <c r="BI319" s="105"/>
      <c r="BJ319" s="109"/>
      <c r="BK319" s="105"/>
      <c r="BL319" s="109"/>
      <c r="BM319" s="105"/>
      <c r="BN319" s="97"/>
      <c r="BO319" s="97"/>
      <c r="BP319" s="97"/>
    </row>
    <row r="320" spans="1:35" ht="12.75" outlineLevel="1">
      <c r="A320" s="1" t="s">
        <v>795</v>
      </c>
      <c r="B320" s="16" t="s">
        <v>796</v>
      </c>
      <c r="C320" s="1" t="s">
        <v>1289</v>
      </c>
      <c r="E320" s="5">
        <v>41581.79</v>
      </c>
      <c r="G320" s="5">
        <v>91270.77</v>
      </c>
      <c r="I320" s="9">
        <f aca="true" t="shared" si="96" ref="I320:I353">+E320-G320</f>
        <v>-49688.98</v>
      </c>
      <c r="K320" s="21">
        <f aca="true" t="shared" si="97" ref="K320:K353">IF(G320&lt;0,IF(I320=0,0,IF(OR(G320=0,E320=0),"N.M.",IF(ABS(I320/G320)&gt;=10,"N.M.",I320/(-G320)))),IF(I320=0,0,IF(OR(G320=0,E320=0),"N.M.",IF(ABS(I320/G320)&gt;=10,"N.M.",I320/G320))))</f>
        <v>-0.5444128498094187</v>
      </c>
      <c r="M320" s="9">
        <v>132790.88</v>
      </c>
      <c r="O320" s="9">
        <v>170741.332</v>
      </c>
      <c r="Q320" s="9">
        <f aca="true" t="shared" si="98" ref="Q320:Q353">(+M320-O320)</f>
        <v>-37950.45199999999</v>
      </c>
      <c r="S320" s="21">
        <f aca="true" t="shared" si="99" ref="S320:S353">IF(O320&lt;0,IF(Q320=0,0,IF(OR(O320=0,M320=0),"N.M.",IF(ABS(Q320/O320)&gt;=10,"N.M.",Q320/(-O320)))),IF(Q320=0,0,IF(OR(O320=0,M320=0),"N.M.",IF(ABS(Q320/O320)&gt;=10,"N.M.",Q320/O320))))</f>
        <v>-0.22226868887259232</v>
      </c>
      <c r="U320" s="9">
        <v>300374.52</v>
      </c>
      <c r="W320" s="9">
        <v>445187.924</v>
      </c>
      <c r="Y320" s="9">
        <f aca="true" t="shared" si="100" ref="Y320:Y353">(+U320-W320)</f>
        <v>-144813.40399999998</v>
      </c>
      <c r="AA320" s="21">
        <f aca="true" t="shared" si="101" ref="AA320:AA353">IF(W320&lt;0,IF(Y320=0,0,IF(OR(W320=0,U320=0),"N.M.",IF(ABS(Y320/W320)&gt;=10,"N.M.",Y320/(-W320)))),IF(Y320=0,0,IF(OR(W320=0,U320=0),"N.M.",IF(ABS(Y320/W320)&gt;=10,"N.M.",Y320/W320))))</f>
        <v>-0.3252860111272919</v>
      </c>
      <c r="AC320" s="9">
        <v>467918.13</v>
      </c>
      <c r="AE320" s="9">
        <v>613012.1780000001</v>
      </c>
      <c r="AG320" s="9">
        <f aca="true" t="shared" si="102" ref="AG320:AG353">(+AC320-AE320)</f>
        <v>-145094.04800000007</v>
      </c>
      <c r="AI320" s="21">
        <f aca="true" t="shared" si="103" ref="AI320:AI353">IF(AE320&lt;0,IF(AG320=0,0,IF(OR(AE320=0,AC320=0),"N.M.",IF(ABS(AG320/AE320)&gt;=10,"N.M.",AG320/(-AE320)))),IF(AG320=0,0,IF(OR(AE320=0,AC320=0),"N.M.",IF(ABS(AG320/AE320)&gt;=10,"N.M.",AG320/AE320))))</f>
        <v>-0.23669031906247065</v>
      </c>
    </row>
    <row r="321" spans="1:35" ht="12.75" outlineLevel="1">
      <c r="A321" s="1" t="s">
        <v>797</v>
      </c>
      <c r="B321" s="16" t="s">
        <v>798</v>
      </c>
      <c r="C321" s="1" t="s">
        <v>1290</v>
      </c>
      <c r="E321" s="5">
        <v>28219.850000000002</v>
      </c>
      <c r="G321" s="5">
        <v>31662.07</v>
      </c>
      <c r="I321" s="9">
        <f t="shared" si="96"/>
        <v>-3442.2199999999975</v>
      </c>
      <c r="K321" s="21">
        <f t="shared" si="97"/>
        <v>-0.10871746540892613</v>
      </c>
      <c r="M321" s="9">
        <v>75614.74</v>
      </c>
      <c r="O321" s="9">
        <v>119539.152</v>
      </c>
      <c r="Q321" s="9">
        <f t="shared" si="98"/>
        <v>-43924.412</v>
      </c>
      <c r="S321" s="21">
        <f t="shared" si="99"/>
        <v>-0.3674479136341874</v>
      </c>
      <c r="U321" s="9">
        <v>315418.54</v>
      </c>
      <c r="W321" s="9">
        <v>476021.636</v>
      </c>
      <c r="Y321" s="9">
        <f t="shared" si="100"/>
        <v>-160603.09600000002</v>
      </c>
      <c r="AA321" s="21">
        <f t="shared" si="101"/>
        <v>-0.3373861267095852</v>
      </c>
      <c r="AC321" s="9">
        <v>482715.5</v>
      </c>
      <c r="AE321" s="9">
        <v>694882.416</v>
      </c>
      <c r="AG321" s="9">
        <f t="shared" si="102"/>
        <v>-212166.91599999997</v>
      </c>
      <c r="AI321" s="21">
        <f t="shared" si="103"/>
        <v>-0.3053277951992384</v>
      </c>
    </row>
    <row r="322" spans="1:35" ht="12.75" outlineLevel="1">
      <c r="A322" s="1" t="s">
        <v>799</v>
      </c>
      <c r="B322" s="16" t="s">
        <v>800</v>
      </c>
      <c r="C322" s="1" t="s">
        <v>1291</v>
      </c>
      <c r="E322" s="5">
        <v>394010.7</v>
      </c>
      <c r="G322" s="5">
        <v>998528.85</v>
      </c>
      <c r="I322" s="9">
        <f t="shared" si="96"/>
        <v>-604518.1499999999</v>
      </c>
      <c r="K322" s="21">
        <f t="shared" si="97"/>
        <v>-0.60540879715193</v>
      </c>
      <c r="M322" s="9">
        <v>1485952.73</v>
      </c>
      <c r="O322" s="9">
        <v>3784660.214</v>
      </c>
      <c r="Q322" s="9">
        <f t="shared" si="98"/>
        <v>-2298707.484</v>
      </c>
      <c r="S322" s="21">
        <f t="shared" si="99"/>
        <v>-0.6073748643264597</v>
      </c>
      <c r="U322" s="9">
        <v>4430980.18</v>
      </c>
      <c r="W322" s="9">
        <v>12073972.26</v>
      </c>
      <c r="Y322" s="9">
        <f t="shared" si="100"/>
        <v>-7642992.08</v>
      </c>
      <c r="AA322" s="21">
        <f t="shared" si="101"/>
        <v>-0.633013884363521</v>
      </c>
      <c r="AC322" s="9">
        <v>8121367.93</v>
      </c>
      <c r="AE322" s="9">
        <v>14280895.342</v>
      </c>
      <c r="AG322" s="9">
        <f t="shared" si="102"/>
        <v>-6159527.4120000005</v>
      </c>
      <c r="AI322" s="21">
        <f t="shared" si="103"/>
        <v>-0.43131241175648694</v>
      </c>
    </row>
    <row r="323" spans="1:35" ht="12.75" outlineLevel="1">
      <c r="A323" s="1" t="s">
        <v>801</v>
      </c>
      <c r="B323" s="16" t="s">
        <v>802</v>
      </c>
      <c r="C323" s="1" t="s">
        <v>1292</v>
      </c>
      <c r="E323" s="5">
        <v>171917.45</v>
      </c>
      <c r="G323" s="5">
        <v>339213.98</v>
      </c>
      <c r="I323" s="9">
        <f t="shared" si="96"/>
        <v>-167296.52999999997</v>
      </c>
      <c r="K323" s="21">
        <f t="shared" si="97"/>
        <v>-0.49318878308022557</v>
      </c>
      <c r="M323" s="9">
        <v>418974.81</v>
      </c>
      <c r="O323" s="9">
        <v>1988823.894</v>
      </c>
      <c r="Q323" s="9">
        <f t="shared" si="98"/>
        <v>-1569849.084</v>
      </c>
      <c r="S323" s="21">
        <f t="shared" si="99"/>
        <v>-0.7893353899940625</v>
      </c>
      <c r="U323" s="9">
        <v>1407369.1099999999</v>
      </c>
      <c r="W323" s="9">
        <v>3792787.877</v>
      </c>
      <c r="Y323" s="9">
        <f t="shared" si="100"/>
        <v>-2385418.767</v>
      </c>
      <c r="AA323" s="21">
        <f t="shared" si="101"/>
        <v>-0.6289354544359086</v>
      </c>
      <c r="AC323" s="9">
        <v>4518962.48</v>
      </c>
      <c r="AE323" s="9">
        <v>4235862.046</v>
      </c>
      <c r="AG323" s="9">
        <f t="shared" si="102"/>
        <v>283100.43400000036</v>
      </c>
      <c r="AI323" s="21">
        <f t="shared" si="103"/>
        <v>0.06683419595011059</v>
      </c>
    </row>
    <row r="324" spans="1:35" ht="12.75" outlineLevel="1">
      <c r="A324" s="1" t="s">
        <v>803</v>
      </c>
      <c r="B324" s="16" t="s">
        <v>804</v>
      </c>
      <c r="C324" s="1" t="s">
        <v>1293</v>
      </c>
      <c r="E324" s="5">
        <v>49375.55</v>
      </c>
      <c r="G324" s="5">
        <v>68983.47</v>
      </c>
      <c r="I324" s="9">
        <f t="shared" si="96"/>
        <v>-19607.92</v>
      </c>
      <c r="K324" s="21">
        <f t="shared" si="97"/>
        <v>-0.2842408478436935</v>
      </c>
      <c r="M324" s="9">
        <v>119102.96</v>
      </c>
      <c r="O324" s="9">
        <v>196086.271</v>
      </c>
      <c r="Q324" s="9">
        <f t="shared" si="98"/>
        <v>-76983.311</v>
      </c>
      <c r="S324" s="21">
        <f t="shared" si="99"/>
        <v>-0.39259918915995906</v>
      </c>
      <c r="U324" s="9">
        <v>454548.35000000003</v>
      </c>
      <c r="W324" s="9">
        <v>487822.571</v>
      </c>
      <c r="Y324" s="9">
        <f t="shared" si="100"/>
        <v>-33274.22099999996</v>
      </c>
      <c r="AA324" s="21">
        <f t="shared" si="101"/>
        <v>-0.06820967904742554</v>
      </c>
      <c r="AC324" s="9">
        <v>676675.49</v>
      </c>
      <c r="AE324" s="9">
        <v>731106.2779999999</v>
      </c>
      <c r="AG324" s="9">
        <f t="shared" si="102"/>
        <v>-54430.78799999994</v>
      </c>
      <c r="AI324" s="21">
        <f t="shared" si="103"/>
        <v>-0.07444989824037586</v>
      </c>
    </row>
    <row r="325" spans="1:35" ht="12.75" outlineLevel="1">
      <c r="A325" s="1" t="s">
        <v>805</v>
      </c>
      <c r="B325" s="16" t="s">
        <v>806</v>
      </c>
      <c r="C325" s="1" t="s">
        <v>1289</v>
      </c>
      <c r="E325" s="5">
        <v>8370.36</v>
      </c>
      <c r="G325" s="5">
        <v>17998.18</v>
      </c>
      <c r="I325" s="9">
        <f t="shared" si="96"/>
        <v>-9627.82</v>
      </c>
      <c r="K325" s="21">
        <f t="shared" si="97"/>
        <v>-0.5349329765565185</v>
      </c>
      <c r="M325" s="9">
        <v>26285.7</v>
      </c>
      <c r="O325" s="9">
        <v>42618.22</v>
      </c>
      <c r="Q325" s="9">
        <f t="shared" si="98"/>
        <v>-16332.52</v>
      </c>
      <c r="S325" s="21">
        <f t="shared" si="99"/>
        <v>-0.3832285815784892</v>
      </c>
      <c r="U325" s="9">
        <v>76552.65000000001</v>
      </c>
      <c r="W325" s="9">
        <v>117924.701</v>
      </c>
      <c r="Y325" s="9">
        <f t="shared" si="100"/>
        <v>-41372.05099999999</v>
      </c>
      <c r="AA325" s="21">
        <f t="shared" si="101"/>
        <v>-0.35083447868992257</v>
      </c>
      <c r="AC325" s="9">
        <v>122624.13</v>
      </c>
      <c r="AE325" s="9">
        <v>185902.81699999998</v>
      </c>
      <c r="AG325" s="9">
        <f t="shared" si="102"/>
        <v>-63278.686999999976</v>
      </c>
      <c r="AI325" s="21">
        <f t="shared" si="103"/>
        <v>-0.3403858425663339</v>
      </c>
    </row>
    <row r="326" spans="1:35" ht="12.75" outlineLevel="1">
      <c r="A326" s="1" t="s">
        <v>807</v>
      </c>
      <c r="B326" s="16" t="s">
        <v>808</v>
      </c>
      <c r="C326" s="1" t="s">
        <v>1290</v>
      </c>
      <c r="E326" s="5">
        <v>723.78</v>
      </c>
      <c r="G326" s="5">
        <v>2913.5</v>
      </c>
      <c r="I326" s="9">
        <f t="shared" si="96"/>
        <v>-2189.7200000000003</v>
      </c>
      <c r="K326" s="21">
        <f t="shared" si="97"/>
        <v>-0.7515771408958298</v>
      </c>
      <c r="M326" s="9">
        <v>3277.7400000000002</v>
      </c>
      <c r="O326" s="9">
        <v>4867.101000000001</v>
      </c>
      <c r="Q326" s="9">
        <f t="shared" si="98"/>
        <v>-1589.3610000000003</v>
      </c>
      <c r="S326" s="21">
        <f t="shared" si="99"/>
        <v>-0.3265518837599631</v>
      </c>
      <c r="U326" s="9">
        <v>7379.79</v>
      </c>
      <c r="W326" s="9">
        <v>18933.291</v>
      </c>
      <c r="Y326" s="9">
        <f t="shared" si="100"/>
        <v>-11553.501</v>
      </c>
      <c r="AA326" s="21">
        <f t="shared" si="101"/>
        <v>-0.6102214876431149</v>
      </c>
      <c r="AC326" s="9">
        <v>7642</v>
      </c>
      <c r="AE326" s="9">
        <v>49111.17</v>
      </c>
      <c r="AG326" s="9">
        <f t="shared" si="102"/>
        <v>-41469.17</v>
      </c>
      <c r="AI326" s="21">
        <f t="shared" si="103"/>
        <v>-0.8443938517449289</v>
      </c>
    </row>
    <row r="327" spans="1:35" ht="12.75" outlineLevel="1">
      <c r="A327" s="1" t="s">
        <v>809</v>
      </c>
      <c r="B327" s="16" t="s">
        <v>810</v>
      </c>
      <c r="C327" s="1" t="s">
        <v>1294</v>
      </c>
      <c r="E327" s="5">
        <v>3991.9300000000003</v>
      </c>
      <c r="G327" s="5">
        <v>4170.9800000000005</v>
      </c>
      <c r="I327" s="9">
        <f t="shared" si="96"/>
        <v>-179.05000000000018</v>
      </c>
      <c r="K327" s="21">
        <f t="shared" si="97"/>
        <v>-0.04292756138845071</v>
      </c>
      <c r="M327" s="9">
        <v>12303.02</v>
      </c>
      <c r="O327" s="9">
        <v>10341.39</v>
      </c>
      <c r="Q327" s="9">
        <f t="shared" si="98"/>
        <v>1961.630000000001</v>
      </c>
      <c r="S327" s="21">
        <f t="shared" si="99"/>
        <v>0.18968726641196212</v>
      </c>
      <c r="U327" s="9">
        <v>33026.08</v>
      </c>
      <c r="W327" s="9">
        <v>28567.61</v>
      </c>
      <c r="Y327" s="9">
        <f t="shared" si="100"/>
        <v>4458.470000000001</v>
      </c>
      <c r="AA327" s="21">
        <f t="shared" si="101"/>
        <v>0.15606730839576713</v>
      </c>
      <c r="AC327" s="9">
        <v>45007.18</v>
      </c>
      <c r="AE327" s="9">
        <v>32170.690000000002</v>
      </c>
      <c r="AG327" s="9">
        <f t="shared" si="102"/>
        <v>12836.489999999998</v>
      </c>
      <c r="AI327" s="21">
        <f t="shared" si="103"/>
        <v>0.3990119577789596</v>
      </c>
    </row>
    <row r="328" spans="1:35" ht="12.75" outlineLevel="1">
      <c r="A328" s="1" t="s">
        <v>811</v>
      </c>
      <c r="B328" s="16" t="s">
        <v>812</v>
      </c>
      <c r="C328" s="1" t="s">
        <v>1295</v>
      </c>
      <c r="E328" s="5">
        <v>19667.600000000002</v>
      </c>
      <c r="G328" s="5">
        <v>26574.56</v>
      </c>
      <c r="I328" s="9">
        <f t="shared" si="96"/>
        <v>-6906.959999999999</v>
      </c>
      <c r="K328" s="21">
        <f t="shared" si="97"/>
        <v>-0.25990872473523546</v>
      </c>
      <c r="M328" s="9">
        <v>58368.01</v>
      </c>
      <c r="O328" s="9">
        <v>57866.71</v>
      </c>
      <c r="Q328" s="9">
        <f t="shared" si="98"/>
        <v>501.3000000000029</v>
      </c>
      <c r="S328" s="21">
        <f t="shared" si="99"/>
        <v>0.008663011945901243</v>
      </c>
      <c r="U328" s="9">
        <v>176815.6</v>
      </c>
      <c r="W328" s="9">
        <v>163208.33000000002</v>
      </c>
      <c r="Y328" s="9">
        <f t="shared" si="100"/>
        <v>13607.26999999999</v>
      </c>
      <c r="AA328" s="21">
        <f t="shared" si="101"/>
        <v>0.08337362437321666</v>
      </c>
      <c r="AC328" s="9">
        <v>259101.13</v>
      </c>
      <c r="AE328" s="9">
        <v>211688.93000000002</v>
      </c>
      <c r="AG328" s="9">
        <f t="shared" si="102"/>
        <v>47412.19999999998</v>
      </c>
      <c r="AI328" s="21">
        <f t="shared" si="103"/>
        <v>0.22397108814334304</v>
      </c>
    </row>
    <row r="329" spans="1:35" ht="12.75" outlineLevel="1">
      <c r="A329" s="1" t="s">
        <v>813</v>
      </c>
      <c r="B329" s="16" t="s">
        <v>814</v>
      </c>
      <c r="C329" s="1" t="s">
        <v>1296</v>
      </c>
      <c r="E329" s="5">
        <v>14781.36</v>
      </c>
      <c r="G329" s="5">
        <v>23093.350000000002</v>
      </c>
      <c r="I329" s="9">
        <f t="shared" si="96"/>
        <v>-8311.990000000002</v>
      </c>
      <c r="K329" s="21">
        <f t="shared" si="97"/>
        <v>-0.3599300231451912</v>
      </c>
      <c r="M329" s="9">
        <v>58078.56</v>
      </c>
      <c r="O329" s="9">
        <v>54542.270000000004</v>
      </c>
      <c r="Q329" s="9">
        <f t="shared" si="98"/>
        <v>3536.2899999999936</v>
      </c>
      <c r="S329" s="21">
        <f t="shared" si="99"/>
        <v>0.06483576866162691</v>
      </c>
      <c r="U329" s="9">
        <v>141831.46</v>
      </c>
      <c r="W329" s="9">
        <v>154627.48</v>
      </c>
      <c r="Y329" s="9">
        <f t="shared" si="100"/>
        <v>-12796.020000000019</v>
      </c>
      <c r="AA329" s="21">
        <f t="shared" si="101"/>
        <v>-0.0827538546188557</v>
      </c>
      <c r="AC329" s="9">
        <v>200580.51</v>
      </c>
      <c r="AE329" s="9">
        <v>156311.66</v>
      </c>
      <c r="AG329" s="9">
        <f t="shared" si="102"/>
        <v>44268.850000000006</v>
      </c>
      <c r="AI329" s="21">
        <f t="shared" si="103"/>
        <v>0.28320887897934166</v>
      </c>
    </row>
    <row r="330" spans="1:35" ht="12.75" outlineLevel="1">
      <c r="A330" s="1" t="s">
        <v>815</v>
      </c>
      <c r="B330" s="16" t="s">
        <v>816</v>
      </c>
      <c r="C330" s="1" t="s">
        <v>1297</v>
      </c>
      <c r="E330" s="5">
        <v>105441.36</v>
      </c>
      <c r="G330" s="5">
        <v>84836.41</v>
      </c>
      <c r="I330" s="9">
        <f t="shared" si="96"/>
        <v>20604.949999999997</v>
      </c>
      <c r="K330" s="21">
        <f t="shared" si="97"/>
        <v>0.24287861780101253</v>
      </c>
      <c r="M330" s="9">
        <v>189380.53</v>
      </c>
      <c r="O330" s="9">
        <v>243664.138</v>
      </c>
      <c r="Q330" s="9">
        <f t="shared" si="98"/>
        <v>-54283.60800000001</v>
      </c>
      <c r="S330" s="21">
        <f t="shared" si="99"/>
        <v>-0.22278045692550788</v>
      </c>
      <c r="U330" s="9">
        <v>515135.39</v>
      </c>
      <c r="W330" s="9">
        <v>620101.953</v>
      </c>
      <c r="Y330" s="9">
        <f t="shared" si="100"/>
        <v>-104966.56299999997</v>
      </c>
      <c r="AA330" s="21">
        <f t="shared" si="101"/>
        <v>-0.16927307274582953</v>
      </c>
      <c r="AC330" s="9">
        <v>693703.63</v>
      </c>
      <c r="AE330" s="9">
        <v>1019569.808</v>
      </c>
      <c r="AG330" s="9">
        <f t="shared" si="102"/>
        <v>-325866.17799999996</v>
      </c>
      <c r="AI330" s="21">
        <f t="shared" si="103"/>
        <v>-0.31961144341771247</v>
      </c>
    </row>
    <row r="331" spans="1:35" ht="12.75" outlineLevel="1">
      <c r="A331" s="1" t="s">
        <v>817</v>
      </c>
      <c r="B331" s="16" t="s">
        <v>818</v>
      </c>
      <c r="C331" s="1" t="s">
        <v>1298</v>
      </c>
      <c r="E331" s="5">
        <v>151311.52</v>
      </c>
      <c r="G331" s="5">
        <v>205300.01</v>
      </c>
      <c r="I331" s="9">
        <f t="shared" si="96"/>
        <v>-53988.49000000002</v>
      </c>
      <c r="K331" s="21">
        <f t="shared" si="97"/>
        <v>-0.26297363551029546</v>
      </c>
      <c r="M331" s="9">
        <v>580119.42</v>
      </c>
      <c r="O331" s="9">
        <v>865422.515</v>
      </c>
      <c r="Q331" s="9">
        <f t="shared" si="98"/>
        <v>-285303.095</v>
      </c>
      <c r="S331" s="21">
        <f t="shared" si="99"/>
        <v>-0.3296691385478918</v>
      </c>
      <c r="U331" s="9">
        <v>1188634.86</v>
      </c>
      <c r="W331" s="9">
        <v>1761966.887</v>
      </c>
      <c r="Y331" s="9">
        <f t="shared" si="100"/>
        <v>-573332.027</v>
      </c>
      <c r="AA331" s="21">
        <f t="shared" si="101"/>
        <v>-0.32539319054751337</v>
      </c>
      <c r="AC331" s="9">
        <v>1719441.4100000001</v>
      </c>
      <c r="AE331" s="9">
        <v>2780535.615</v>
      </c>
      <c r="AG331" s="9">
        <f t="shared" si="102"/>
        <v>-1061094.205</v>
      </c>
      <c r="AI331" s="21">
        <f t="shared" si="103"/>
        <v>-0.3816150382234899</v>
      </c>
    </row>
    <row r="332" spans="1:35" ht="12.75" outlineLevel="1">
      <c r="A332" s="1" t="s">
        <v>819</v>
      </c>
      <c r="B332" s="16" t="s">
        <v>820</v>
      </c>
      <c r="C332" s="1" t="s">
        <v>1299</v>
      </c>
      <c r="E332" s="5">
        <v>0</v>
      </c>
      <c r="G332" s="5">
        <v>0</v>
      </c>
      <c r="I332" s="9">
        <f t="shared" si="96"/>
        <v>0</v>
      </c>
      <c r="K332" s="21">
        <f t="shared" si="97"/>
        <v>0</v>
      </c>
      <c r="M332" s="9">
        <v>109.85000000000001</v>
      </c>
      <c r="O332" s="9">
        <v>0</v>
      </c>
      <c r="Q332" s="9">
        <f t="shared" si="98"/>
        <v>109.85000000000001</v>
      </c>
      <c r="S332" s="21" t="str">
        <f t="shared" si="99"/>
        <v>N.M.</v>
      </c>
      <c r="U332" s="9">
        <v>103.08</v>
      </c>
      <c r="W332" s="9">
        <v>0</v>
      </c>
      <c r="Y332" s="9">
        <f t="shared" si="100"/>
        <v>103.08</v>
      </c>
      <c r="AA332" s="21" t="str">
        <f t="shared" si="101"/>
        <v>N.M.</v>
      </c>
      <c r="AC332" s="9">
        <v>109.91</v>
      </c>
      <c r="AE332" s="9">
        <v>331.812</v>
      </c>
      <c r="AG332" s="9">
        <f t="shared" si="102"/>
        <v>-221.90200000000002</v>
      </c>
      <c r="AI332" s="21">
        <f t="shared" si="103"/>
        <v>-0.6687582124817668</v>
      </c>
    </row>
    <row r="333" spans="1:35" ht="12.75" outlineLevel="1">
      <c r="A333" s="1" t="s">
        <v>821</v>
      </c>
      <c r="B333" s="16" t="s">
        <v>822</v>
      </c>
      <c r="C333" s="1" t="s">
        <v>1300</v>
      </c>
      <c r="E333" s="5">
        <v>3.02</v>
      </c>
      <c r="G333" s="5">
        <v>0</v>
      </c>
      <c r="I333" s="9">
        <f t="shared" si="96"/>
        <v>3.02</v>
      </c>
      <c r="K333" s="21" t="str">
        <f t="shared" si="97"/>
        <v>N.M.</v>
      </c>
      <c r="M333" s="9">
        <v>219.85</v>
      </c>
      <c r="O333" s="9">
        <v>2905.371</v>
      </c>
      <c r="Q333" s="9">
        <f t="shared" si="98"/>
        <v>-2685.521</v>
      </c>
      <c r="S333" s="21">
        <f t="shared" si="99"/>
        <v>-0.9243298015984878</v>
      </c>
      <c r="U333" s="9">
        <v>668.216</v>
      </c>
      <c r="W333" s="9">
        <v>3388.161</v>
      </c>
      <c r="Y333" s="9">
        <f t="shared" si="100"/>
        <v>-2719.945</v>
      </c>
      <c r="AA333" s="21">
        <f t="shared" si="101"/>
        <v>-0.8027791477441598</v>
      </c>
      <c r="AC333" s="9">
        <v>752.216</v>
      </c>
      <c r="AE333" s="9">
        <v>3466.631</v>
      </c>
      <c r="AG333" s="9">
        <f t="shared" si="102"/>
        <v>-2714.415</v>
      </c>
      <c r="AI333" s="21">
        <f t="shared" si="103"/>
        <v>-0.7830123829158627</v>
      </c>
    </row>
    <row r="334" spans="1:35" ht="12.75" outlineLevel="1">
      <c r="A334" s="1" t="s">
        <v>823</v>
      </c>
      <c r="B334" s="16" t="s">
        <v>824</v>
      </c>
      <c r="C334" s="1" t="s">
        <v>1289</v>
      </c>
      <c r="E334" s="5">
        <v>-99.17</v>
      </c>
      <c r="G334" s="5">
        <v>654.58</v>
      </c>
      <c r="I334" s="9">
        <f t="shared" si="96"/>
        <v>-753.75</v>
      </c>
      <c r="K334" s="21">
        <f t="shared" si="97"/>
        <v>-1.1515017262977787</v>
      </c>
      <c r="M334" s="9">
        <v>178.01</v>
      </c>
      <c r="O334" s="9">
        <v>1565.33</v>
      </c>
      <c r="Q334" s="9">
        <f t="shared" si="98"/>
        <v>-1387.32</v>
      </c>
      <c r="S334" s="21">
        <f t="shared" si="99"/>
        <v>-0.8862795704420154</v>
      </c>
      <c r="U334" s="9">
        <v>7148.1900000000005</v>
      </c>
      <c r="W334" s="9">
        <v>3963.28</v>
      </c>
      <c r="Y334" s="9">
        <f t="shared" si="100"/>
        <v>3184.9100000000003</v>
      </c>
      <c r="AA334" s="21">
        <f t="shared" si="101"/>
        <v>0.8036045901374619</v>
      </c>
      <c r="AC334" s="9">
        <v>9121.130000000001</v>
      </c>
      <c r="AE334" s="9">
        <v>6592.842000000001</v>
      </c>
      <c r="AG334" s="9">
        <f t="shared" si="102"/>
        <v>2528.2880000000005</v>
      </c>
      <c r="AI334" s="21">
        <f t="shared" si="103"/>
        <v>0.38348985156932325</v>
      </c>
    </row>
    <row r="335" spans="1:35" ht="12.75" outlineLevel="1">
      <c r="A335" s="1" t="s">
        <v>825</v>
      </c>
      <c r="B335" s="16" t="s">
        <v>826</v>
      </c>
      <c r="C335" s="1" t="s">
        <v>1290</v>
      </c>
      <c r="E335" s="5">
        <v>243.51</v>
      </c>
      <c r="G335" s="5">
        <v>2267.93</v>
      </c>
      <c r="I335" s="9">
        <f t="shared" si="96"/>
        <v>-2024.4199999999998</v>
      </c>
      <c r="K335" s="21">
        <f t="shared" si="97"/>
        <v>-0.8926289612113248</v>
      </c>
      <c r="M335" s="9">
        <v>805.69</v>
      </c>
      <c r="O335" s="9">
        <v>-1207.92</v>
      </c>
      <c r="Q335" s="9">
        <f t="shared" si="98"/>
        <v>2013.6100000000001</v>
      </c>
      <c r="S335" s="21">
        <f t="shared" si="99"/>
        <v>1.6670060931187496</v>
      </c>
      <c r="U335" s="9">
        <v>4499.36</v>
      </c>
      <c r="W335" s="9">
        <v>8762.801000000001</v>
      </c>
      <c r="Y335" s="9">
        <f t="shared" si="100"/>
        <v>-4263.441000000002</v>
      </c>
      <c r="AA335" s="21">
        <f t="shared" si="101"/>
        <v>-0.4865386079177196</v>
      </c>
      <c r="AC335" s="9">
        <v>5551.82</v>
      </c>
      <c r="AE335" s="9">
        <v>31117.088000000003</v>
      </c>
      <c r="AG335" s="9">
        <f t="shared" si="102"/>
        <v>-25565.268000000004</v>
      </c>
      <c r="AI335" s="21">
        <f t="shared" si="103"/>
        <v>-0.8215829193271555</v>
      </c>
    </row>
    <row r="336" spans="1:35" ht="12.75" outlineLevel="1">
      <c r="A336" s="1" t="s">
        <v>827</v>
      </c>
      <c r="B336" s="16" t="s">
        <v>828</v>
      </c>
      <c r="C336" s="1" t="s">
        <v>1297</v>
      </c>
      <c r="E336" s="5">
        <v>42099.63</v>
      </c>
      <c r="G336" s="5">
        <v>181012.24</v>
      </c>
      <c r="I336" s="9">
        <f t="shared" si="96"/>
        <v>-138912.61</v>
      </c>
      <c r="K336" s="21">
        <f t="shared" si="97"/>
        <v>-0.7674210871043858</v>
      </c>
      <c r="M336" s="9">
        <v>161221.47</v>
      </c>
      <c r="O336" s="9">
        <v>349480.781</v>
      </c>
      <c r="Q336" s="9">
        <f t="shared" si="98"/>
        <v>-188259.31100000002</v>
      </c>
      <c r="S336" s="21">
        <f t="shared" si="99"/>
        <v>-0.5386828725211072</v>
      </c>
      <c r="U336" s="9">
        <v>419056.28</v>
      </c>
      <c r="W336" s="9">
        <v>717833.163</v>
      </c>
      <c r="Y336" s="9">
        <f t="shared" si="100"/>
        <v>-298776.8829999999</v>
      </c>
      <c r="AA336" s="21">
        <f t="shared" si="101"/>
        <v>-0.41622050693693</v>
      </c>
      <c r="AC336" s="9">
        <v>494780.30000000005</v>
      </c>
      <c r="AE336" s="9">
        <v>1070398.531</v>
      </c>
      <c r="AG336" s="9">
        <f t="shared" si="102"/>
        <v>-575618.2309999999</v>
      </c>
      <c r="AI336" s="21">
        <f t="shared" si="103"/>
        <v>-0.5377606698154185</v>
      </c>
    </row>
    <row r="337" spans="1:35" ht="12.75" outlineLevel="1">
      <c r="A337" s="1" t="s">
        <v>829</v>
      </c>
      <c r="B337" s="16" t="s">
        <v>830</v>
      </c>
      <c r="C337" s="1" t="s">
        <v>1298</v>
      </c>
      <c r="E337" s="5">
        <v>3686496.989</v>
      </c>
      <c r="G337" s="5">
        <v>1636326.026</v>
      </c>
      <c r="I337" s="9">
        <f t="shared" si="96"/>
        <v>2050170.963</v>
      </c>
      <c r="K337" s="21">
        <f t="shared" si="97"/>
        <v>1.252911052213503</v>
      </c>
      <c r="M337" s="9">
        <v>7491334.505</v>
      </c>
      <c r="O337" s="9">
        <v>4469329.412</v>
      </c>
      <c r="Q337" s="9">
        <f t="shared" si="98"/>
        <v>3022005.0930000003</v>
      </c>
      <c r="S337" s="21">
        <f t="shared" si="99"/>
        <v>0.6761652172887543</v>
      </c>
      <c r="U337" s="9">
        <v>23654201.498</v>
      </c>
      <c r="W337" s="9">
        <v>11031971.108</v>
      </c>
      <c r="Y337" s="9">
        <f t="shared" si="100"/>
        <v>12622230.39</v>
      </c>
      <c r="AA337" s="21">
        <f t="shared" si="101"/>
        <v>1.1441500586279456</v>
      </c>
      <c r="AC337" s="9">
        <v>28234884.255</v>
      </c>
      <c r="AE337" s="9">
        <v>15878591.837</v>
      </c>
      <c r="AG337" s="9">
        <f t="shared" si="102"/>
        <v>12356292.418</v>
      </c>
      <c r="AI337" s="21">
        <f t="shared" si="103"/>
        <v>0.7781730612413373</v>
      </c>
    </row>
    <row r="338" spans="1:35" ht="12.75" outlineLevel="1">
      <c r="A338" s="1" t="s">
        <v>831</v>
      </c>
      <c r="B338" s="16" t="s">
        <v>832</v>
      </c>
      <c r="C338" s="1" t="s">
        <v>1301</v>
      </c>
      <c r="E338" s="5">
        <v>17080.9</v>
      </c>
      <c r="G338" s="5">
        <v>18195.43</v>
      </c>
      <c r="I338" s="9">
        <f t="shared" si="96"/>
        <v>-1114.5299999999988</v>
      </c>
      <c r="K338" s="21">
        <f t="shared" si="97"/>
        <v>-0.061253292722403305</v>
      </c>
      <c r="M338" s="9">
        <v>40362.06</v>
      </c>
      <c r="O338" s="9">
        <v>36217.228</v>
      </c>
      <c r="Q338" s="9">
        <f t="shared" si="98"/>
        <v>4144.831999999995</v>
      </c>
      <c r="S338" s="21">
        <f t="shared" si="99"/>
        <v>0.11444365648304157</v>
      </c>
      <c r="U338" s="9">
        <v>110926.94</v>
      </c>
      <c r="W338" s="9">
        <v>92274.19</v>
      </c>
      <c r="Y338" s="9">
        <f t="shared" si="100"/>
        <v>18652.75</v>
      </c>
      <c r="AA338" s="21">
        <f t="shared" si="101"/>
        <v>0.20214482511306792</v>
      </c>
      <c r="AC338" s="9">
        <v>157486.74</v>
      </c>
      <c r="AE338" s="9">
        <v>120790.984</v>
      </c>
      <c r="AG338" s="9">
        <f t="shared" si="102"/>
        <v>36695.755999999994</v>
      </c>
      <c r="AI338" s="21">
        <f t="shared" si="103"/>
        <v>0.30379548857719374</v>
      </c>
    </row>
    <row r="339" spans="1:35" ht="12.75" outlineLevel="1">
      <c r="A339" s="1" t="s">
        <v>833</v>
      </c>
      <c r="B339" s="16" t="s">
        <v>834</v>
      </c>
      <c r="C339" s="1" t="s">
        <v>1299</v>
      </c>
      <c r="E339" s="5">
        <v>35661.81</v>
      </c>
      <c r="G339" s="5">
        <v>27663.31</v>
      </c>
      <c r="I339" s="9">
        <f t="shared" si="96"/>
        <v>7998.499999999996</v>
      </c>
      <c r="K339" s="21">
        <f t="shared" si="97"/>
        <v>0.2891374893315368</v>
      </c>
      <c r="M339" s="9">
        <v>57582.4</v>
      </c>
      <c r="O339" s="9">
        <v>70556.999</v>
      </c>
      <c r="Q339" s="9">
        <f t="shared" si="98"/>
        <v>-12974.598999999995</v>
      </c>
      <c r="S339" s="21">
        <f t="shared" si="99"/>
        <v>-0.18388819229684067</v>
      </c>
      <c r="U339" s="9">
        <v>127726.48</v>
      </c>
      <c r="W339" s="9">
        <v>179379.112</v>
      </c>
      <c r="Y339" s="9">
        <f t="shared" si="100"/>
        <v>-51652.632</v>
      </c>
      <c r="AA339" s="21">
        <f t="shared" si="101"/>
        <v>-0.2879523230107193</v>
      </c>
      <c r="AC339" s="9">
        <v>184960</v>
      </c>
      <c r="AE339" s="9">
        <v>305388.299</v>
      </c>
      <c r="AG339" s="9">
        <f t="shared" si="102"/>
        <v>-120428.299</v>
      </c>
      <c r="AI339" s="21">
        <f t="shared" si="103"/>
        <v>-0.3943448370299217</v>
      </c>
    </row>
    <row r="340" spans="1:35" ht="12.75" outlineLevel="1">
      <c r="A340" s="1" t="s">
        <v>835</v>
      </c>
      <c r="B340" s="16" t="s">
        <v>836</v>
      </c>
      <c r="C340" s="1" t="s">
        <v>1302</v>
      </c>
      <c r="E340" s="5">
        <v>-8477.9</v>
      </c>
      <c r="G340" s="5">
        <v>47780.8</v>
      </c>
      <c r="I340" s="9">
        <f t="shared" si="96"/>
        <v>-56258.700000000004</v>
      </c>
      <c r="K340" s="21">
        <f t="shared" si="97"/>
        <v>-1.177433194923484</v>
      </c>
      <c r="M340" s="9">
        <v>2526.6</v>
      </c>
      <c r="O340" s="9">
        <v>193564.986</v>
      </c>
      <c r="Q340" s="9">
        <f t="shared" si="98"/>
        <v>-191038.386</v>
      </c>
      <c r="S340" s="21">
        <f t="shared" si="99"/>
        <v>-0.9869470194366661</v>
      </c>
      <c r="U340" s="9">
        <v>88209.88</v>
      </c>
      <c r="W340" s="9">
        <v>448122.793</v>
      </c>
      <c r="Y340" s="9">
        <f t="shared" si="100"/>
        <v>-359912.913</v>
      </c>
      <c r="AA340" s="21">
        <f t="shared" si="101"/>
        <v>-0.8031568994527801</v>
      </c>
      <c r="AC340" s="9">
        <v>195492.42</v>
      </c>
      <c r="AE340" s="9">
        <v>676677.881</v>
      </c>
      <c r="AG340" s="9">
        <f t="shared" si="102"/>
        <v>-481185.461</v>
      </c>
      <c r="AI340" s="21">
        <f t="shared" si="103"/>
        <v>-0.7110997337298808</v>
      </c>
    </row>
    <row r="341" spans="1:35" ht="12.75" outlineLevel="1">
      <c r="A341" s="1" t="s">
        <v>837</v>
      </c>
      <c r="B341" s="16" t="s">
        <v>838</v>
      </c>
      <c r="C341" s="1" t="s">
        <v>1303</v>
      </c>
      <c r="E341" s="5">
        <v>5894.58</v>
      </c>
      <c r="G341" s="5">
        <v>3706.52</v>
      </c>
      <c r="I341" s="9">
        <f t="shared" si="96"/>
        <v>2188.06</v>
      </c>
      <c r="K341" s="21">
        <f t="shared" si="97"/>
        <v>0.5903273151095907</v>
      </c>
      <c r="M341" s="9">
        <v>12120.07</v>
      </c>
      <c r="O341" s="9">
        <v>9111.541000000001</v>
      </c>
      <c r="Q341" s="9">
        <f t="shared" si="98"/>
        <v>3008.5289999999986</v>
      </c>
      <c r="S341" s="21">
        <f t="shared" si="99"/>
        <v>0.330188823163941</v>
      </c>
      <c r="U341" s="9">
        <v>27255.100000000002</v>
      </c>
      <c r="W341" s="9">
        <v>29250.638</v>
      </c>
      <c r="Y341" s="9">
        <f t="shared" si="100"/>
        <v>-1995.5379999999968</v>
      </c>
      <c r="AA341" s="21">
        <f t="shared" si="101"/>
        <v>-0.06822203331086306</v>
      </c>
      <c r="AC341" s="9">
        <v>51429.4</v>
      </c>
      <c r="AE341" s="9">
        <v>55566.387</v>
      </c>
      <c r="AG341" s="9">
        <f t="shared" si="102"/>
        <v>-4136.987000000001</v>
      </c>
      <c r="AI341" s="21">
        <f t="shared" si="103"/>
        <v>-0.07445125053748772</v>
      </c>
    </row>
    <row r="342" spans="1:35" ht="12.75" outlineLevel="1">
      <c r="A342" s="1" t="s">
        <v>839</v>
      </c>
      <c r="B342" s="16" t="s">
        <v>840</v>
      </c>
      <c r="C342" s="1" t="s">
        <v>1304</v>
      </c>
      <c r="E342" s="5">
        <v>3988.7200000000003</v>
      </c>
      <c r="G342" s="5">
        <v>17070.89</v>
      </c>
      <c r="I342" s="9">
        <f t="shared" si="96"/>
        <v>-13082.169999999998</v>
      </c>
      <c r="K342" s="21">
        <f t="shared" si="97"/>
        <v>-0.7663437582926256</v>
      </c>
      <c r="M342" s="9">
        <v>11437.47</v>
      </c>
      <c r="O342" s="9">
        <v>45393.787</v>
      </c>
      <c r="Q342" s="9">
        <f t="shared" si="98"/>
        <v>-33956.316999999995</v>
      </c>
      <c r="S342" s="21">
        <f t="shared" si="99"/>
        <v>-0.7480388670810831</v>
      </c>
      <c r="U342" s="9">
        <v>31536.45</v>
      </c>
      <c r="W342" s="9">
        <v>126513.457</v>
      </c>
      <c r="Y342" s="9">
        <f t="shared" si="100"/>
        <v>-94977.007</v>
      </c>
      <c r="AA342" s="21">
        <f t="shared" si="101"/>
        <v>-0.7507265175751224</v>
      </c>
      <c r="AC342" s="9">
        <v>63143.61</v>
      </c>
      <c r="AE342" s="9">
        <v>193123.608</v>
      </c>
      <c r="AG342" s="9">
        <f t="shared" si="102"/>
        <v>-129979.998</v>
      </c>
      <c r="AI342" s="21">
        <f t="shared" si="103"/>
        <v>-0.6730404394681773</v>
      </c>
    </row>
    <row r="343" spans="1:35" ht="12.75" outlineLevel="1">
      <c r="A343" s="1" t="s">
        <v>841</v>
      </c>
      <c r="B343" s="16" t="s">
        <v>842</v>
      </c>
      <c r="C343" s="1" t="s">
        <v>1305</v>
      </c>
      <c r="E343" s="5">
        <v>46925.75</v>
      </c>
      <c r="G343" s="5">
        <v>-84868.16</v>
      </c>
      <c r="I343" s="9">
        <f t="shared" si="96"/>
        <v>131793.91</v>
      </c>
      <c r="K343" s="21">
        <f t="shared" si="97"/>
        <v>1.5529252666724482</v>
      </c>
      <c r="M343" s="9">
        <v>125400.08</v>
      </c>
      <c r="O343" s="9">
        <v>7971.544000000001</v>
      </c>
      <c r="Q343" s="9">
        <f t="shared" si="98"/>
        <v>117428.53600000001</v>
      </c>
      <c r="S343" s="21" t="str">
        <f t="shared" si="99"/>
        <v>N.M.</v>
      </c>
      <c r="U343" s="9">
        <v>366219.4</v>
      </c>
      <c r="W343" s="9">
        <v>366391.665</v>
      </c>
      <c r="Y343" s="9">
        <f t="shared" si="100"/>
        <v>-172.26499999995576</v>
      </c>
      <c r="AA343" s="21">
        <f t="shared" si="101"/>
        <v>-0.0004701662631980336</v>
      </c>
      <c r="AC343" s="9">
        <v>528528.01</v>
      </c>
      <c r="AE343" s="9">
        <v>682171.326</v>
      </c>
      <c r="AG343" s="9">
        <f t="shared" si="102"/>
        <v>-153643.316</v>
      </c>
      <c r="AI343" s="21">
        <f t="shared" si="103"/>
        <v>-0.22522687504458372</v>
      </c>
    </row>
    <row r="344" spans="1:35" ht="12.75" outlineLevel="1">
      <c r="A344" s="1" t="s">
        <v>843</v>
      </c>
      <c r="B344" s="16" t="s">
        <v>844</v>
      </c>
      <c r="C344" s="1" t="s">
        <v>1306</v>
      </c>
      <c r="E344" s="5">
        <v>0</v>
      </c>
      <c r="G344" s="5">
        <v>25.42</v>
      </c>
      <c r="I344" s="9">
        <f t="shared" si="96"/>
        <v>-25.42</v>
      </c>
      <c r="K344" s="21" t="str">
        <f t="shared" si="97"/>
        <v>N.M.</v>
      </c>
      <c r="M344" s="9">
        <v>41.02</v>
      </c>
      <c r="O344" s="9">
        <v>343.07</v>
      </c>
      <c r="Q344" s="9">
        <f t="shared" si="98"/>
        <v>-302.05</v>
      </c>
      <c r="S344" s="21">
        <f t="shared" si="99"/>
        <v>-0.8804325647826975</v>
      </c>
      <c r="U344" s="9">
        <v>41.02</v>
      </c>
      <c r="W344" s="9">
        <v>343.07</v>
      </c>
      <c r="Y344" s="9">
        <f t="shared" si="100"/>
        <v>-302.05</v>
      </c>
      <c r="AA344" s="21">
        <f t="shared" si="101"/>
        <v>-0.8804325647826975</v>
      </c>
      <c r="AC344" s="9">
        <v>232.28</v>
      </c>
      <c r="AE344" s="9">
        <v>343.07</v>
      </c>
      <c r="AG344" s="9">
        <f t="shared" si="102"/>
        <v>-110.78999999999999</v>
      </c>
      <c r="AI344" s="21">
        <f t="shared" si="103"/>
        <v>-0.32293700993966246</v>
      </c>
    </row>
    <row r="345" spans="1:35" ht="12.75" outlineLevel="1">
      <c r="A345" s="1" t="s">
        <v>845</v>
      </c>
      <c r="B345" s="16" t="s">
        <v>846</v>
      </c>
      <c r="C345" s="1" t="s">
        <v>1307</v>
      </c>
      <c r="E345" s="5">
        <v>25465.940000000002</v>
      </c>
      <c r="G345" s="5">
        <v>33159.61</v>
      </c>
      <c r="I345" s="9">
        <f t="shared" si="96"/>
        <v>-7693.669999999998</v>
      </c>
      <c r="K345" s="21">
        <f t="shared" si="97"/>
        <v>-0.23201931506432066</v>
      </c>
      <c r="M345" s="9">
        <v>60229.22</v>
      </c>
      <c r="O345" s="9">
        <v>71287.003</v>
      </c>
      <c r="Q345" s="9">
        <f t="shared" si="98"/>
        <v>-11057.782999999996</v>
      </c>
      <c r="S345" s="21">
        <f t="shared" si="99"/>
        <v>-0.1551163961823447</v>
      </c>
      <c r="U345" s="9">
        <v>178237.79</v>
      </c>
      <c r="W345" s="9">
        <v>187381.887</v>
      </c>
      <c r="Y345" s="9">
        <f t="shared" si="100"/>
        <v>-9144.09699999998</v>
      </c>
      <c r="AA345" s="21">
        <f t="shared" si="101"/>
        <v>-0.04879925774255855</v>
      </c>
      <c r="AC345" s="9">
        <v>283540.65</v>
      </c>
      <c r="AE345" s="9">
        <v>376095.778</v>
      </c>
      <c r="AG345" s="9">
        <f t="shared" si="102"/>
        <v>-92555.12799999997</v>
      </c>
      <c r="AI345" s="21">
        <f t="shared" si="103"/>
        <v>-0.24609456796401466</v>
      </c>
    </row>
    <row r="346" spans="1:35" ht="12.75" outlineLevel="1">
      <c r="A346" s="1" t="s">
        <v>847</v>
      </c>
      <c r="B346" s="16" t="s">
        <v>848</v>
      </c>
      <c r="C346" s="1" t="s">
        <v>1308</v>
      </c>
      <c r="E346" s="5">
        <v>3575.4300000000003</v>
      </c>
      <c r="G346" s="5">
        <v>5234.53</v>
      </c>
      <c r="I346" s="9">
        <f t="shared" si="96"/>
        <v>-1659.0999999999995</v>
      </c>
      <c r="K346" s="21">
        <f t="shared" si="97"/>
        <v>-0.3169530024663149</v>
      </c>
      <c r="M346" s="9">
        <v>15084.15</v>
      </c>
      <c r="O346" s="9">
        <v>22238.934</v>
      </c>
      <c r="Q346" s="9">
        <f t="shared" si="98"/>
        <v>-7154.7840000000015</v>
      </c>
      <c r="S346" s="21">
        <f t="shared" si="99"/>
        <v>-0.3217233344008306</v>
      </c>
      <c r="U346" s="9">
        <v>34599.31</v>
      </c>
      <c r="W346" s="9">
        <v>45480.945999999996</v>
      </c>
      <c r="Y346" s="9">
        <f t="shared" si="100"/>
        <v>-10881.635999999999</v>
      </c>
      <c r="AA346" s="21">
        <f t="shared" si="101"/>
        <v>-0.23925702864667767</v>
      </c>
      <c r="AC346" s="9">
        <v>54266.67</v>
      </c>
      <c r="AE346" s="9">
        <v>55682.757999999994</v>
      </c>
      <c r="AG346" s="9">
        <f t="shared" si="102"/>
        <v>-1416.087999999996</v>
      </c>
      <c r="AI346" s="21">
        <f t="shared" si="103"/>
        <v>-0.02543135525003981</v>
      </c>
    </row>
    <row r="347" spans="1:35" ht="12.75" outlineLevel="1">
      <c r="A347" s="1" t="s">
        <v>849</v>
      </c>
      <c r="B347" s="16" t="s">
        <v>850</v>
      </c>
      <c r="C347" s="1" t="s">
        <v>1309</v>
      </c>
      <c r="E347" s="5">
        <v>0</v>
      </c>
      <c r="G347" s="5">
        <v>0</v>
      </c>
      <c r="I347" s="9">
        <f t="shared" si="96"/>
        <v>0</v>
      </c>
      <c r="K347" s="21">
        <f t="shared" si="97"/>
        <v>0</v>
      </c>
      <c r="M347" s="9">
        <v>0</v>
      </c>
      <c r="O347" s="9">
        <v>0</v>
      </c>
      <c r="Q347" s="9">
        <f t="shared" si="98"/>
        <v>0</v>
      </c>
      <c r="S347" s="21">
        <f t="shared" si="99"/>
        <v>0</v>
      </c>
      <c r="U347" s="9">
        <v>0</v>
      </c>
      <c r="W347" s="9">
        <v>3572.5</v>
      </c>
      <c r="Y347" s="9">
        <f t="shared" si="100"/>
        <v>-3572.5</v>
      </c>
      <c r="AA347" s="21" t="str">
        <f t="shared" si="101"/>
        <v>N.M.</v>
      </c>
      <c r="AC347" s="9">
        <v>0</v>
      </c>
      <c r="AE347" s="9">
        <v>3572.5</v>
      </c>
      <c r="AG347" s="9">
        <f t="shared" si="102"/>
        <v>-3572.5</v>
      </c>
      <c r="AI347" s="21" t="str">
        <f t="shared" si="103"/>
        <v>N.M.</v>
      </c>
    </row>
    <row r="348" spans="1:35" ht="12.75" outlineLevel="1">
      <c r="A348" s="1" t="s">
        <v>851</v>
      </c>
      <c r="B348" s="16" t="s">
        <v>852</v>
      </c>
      <c r="C348" s="1" t="s">
        <v>1310</v>
      </c>
      <c r="E348" s="5">
        <v>-74.76</v>
      </c>
      <c r="G348" s="5">
        <v>0</v>
      </c>
      <c r="I348" s="9">
        <f t="shared" si="96"/>
        <v>-74.76</v>
      </c>
      <c r="K348" s="21" t="str">
        <f t="shared" si="97"/>
        <v>N.M.</v>
      </c>
      <c r="M348" s="9">
        <v>867.1800000000001</v>
      </c>
      <c r="O348" s="9">
        <v>0</v>
      </c>
      <c r="Q348" s="9">
        <f t="shared" si="98"/>
        <v>867.1800000000001</v>
      </c>
      <c r="S348" s="21" t="str">
        <f t="shared" si="99"/>
        <v>N.M.</v>
      </c>
      <c r="U348" s="9">
        <v>867.1800000000001</v>
      </c>
      <c r="W348" s="9">
        <v>0</v>
      </c>
      <c r="Y348" s="9">
        <f t="shared" si="100"/>
        <v>867.1800000000001</v>
      </c>
      <c r="AA348" s="21" t="str">
        <f t="shared" si="101"/>
        <v>N.M.</v>
      </c>
      <c r="AC348" s="9">
        <v>867.1800000000001</v>
      </c>
      <c r="AE348" s="9">
        <v>0</v>
      </c>
      <c r="AG348" s="9">
        <f t="shared" si="102"/>
        <v>867.1800000000001</v>
      </c>
      <c r="AI348" s="21" t="str">
        <f t="shared" si="103"/>
        <v>N.M.</v>
      </c>
    </row>
    <row r="349" spans="1:35" ht="12.75" outlineLevel="1">
      <c r="A349" s="1" t="s">
        <v>853</v>
      </c>
      <c r="B349" s="16" t="s">
        <v>854</v>
      </c>
      <c r="C349" s="1" t="s">
        <v>1311</v>
      </c>
      <c r="E349" s="5">
        <v>864.08</v>
      </c>
      <c r="G349" s="5">
        <v>0</v>
      </c>
      <c r="I349" s="9">
        <f t="shared" si="96"/>
        <v>864.08</v>
      </c>
      <c r="K349" s="21" t="str">
        <f t="shared" si="97"/>
        <v>N.M.</v>
      </c>
      <c r="M349" s="9">
        <v>-470.68</v>
      </c>
      <c r="O349" s="9">
        <v>0</v>
      </c>
      <c r="Q349" s="9">
        <f t="shared" si="98"/>
        <v>-470.68</v>
      </c>
      <c r="S349" s="21" t="str">
        <f t="shared" si="99"/>
        <v>N.M.</v>
      </c>
      <c r="U349" s="9">
        <v>55385.76</v>
      </c>
      <c r="W349" s="9">
        <v>0</v>
      </c>
      <c r="Y349" s="9">
        <f t="shared" si="100"/>
        <v>55385.76</v>
      </c>
      <c r="AA349" s="21" t="str">
        <f t="shared" si="101"/>
        <v>N.M.</v>
      </c>
      <c r="AC349" s="9">
        <v>55385.76</v>
      </c>
      <c r="AE349" s="9">
        <v>0</v>
      </c>
      <c r="AG349" s="9">
        <f t="shared" si="102"/>
        <v>55385.76</v>
      </c>
      <c r="AI349" s="21" t="str">
        <f t="shared" si="103"/>
        <v>N.M.</v>
      </c>
    </row>
    <row r="350" spans="1:35" ht="12.75" outlineLevel="1">
      <c r="A350" s="1" t="s">
        <v>855</v>
      </c>
      <c r="B350" s="16" t="s">
        <v>856</v>
      </c>
      <c r="C350" s="1" t="s">
        <v>1312</v>
      </c>
      <c r="E350" s="5">
        <v>2.97</v>
      </c>
      <c r="G350" s="5">
        <v>5.67</v>
      </c>
      <c r="I350" s="9">
        <f t="shared" si="96"/>
        <v>-2.6999999999999997</v>
      </c>
      <c r="K350" s="21">
        <f t="shared" si="97"/>
        <v>-0.47619047619047616</v>
      </c>
      <c r="M350" s="9">
        <v>8.88</v>
      </c>
      <c r="O350" s="9">
        <v>77.55</v>
      </c>
      <c r="Q350" s="9">
        <f t="shared" si="98"/>
        <v>-68.67</v>
      </c>
      <c r="S350" s="21">
        <f t="shared" si="99"/>
        <v>-0.8854932301740813</v>
      </c>
      <c r="U350" s="9">
        <v>128.17000000000002</v>
      </c>
      <c r="W350" s="9">
        <v>117.4</v>
      </c>
      <c r="Y350" s="9">
        <f t="shared" si="100"/>
        <v>10.77000000000001</v>
      </c>
      <c r="AA350" s="21">
        <f t="shared" si="101"/>
        <v>0.09173764906303244</v>
      </c>
      <c r="AC350" s="9">
        <v>161.95000000000002</v>
      </c>
      <c r="AE350" s="9">
        <v>319.47</v>
      </c>
      <c r="AG350" s="9">
        <f t="shared" si="102"/>
        <v>-157.52</v>
      </c>
      <c r="AI350" s="21">
        <f t="shared" si="103"/>
        <v>-0.4930666416251917</v>
      </c>
    </row>
    <row r="351" spans="1:35" ht="12.75" outlineLevel="1">
      <c r="A351" s="1" t="s">
        <v>857</v>
      </c>
      <c r="B351" s="16" t="s">
        <v>858</v>
      </c>
      <c r="C351" s="1" t="s">
        <v>1313</v>
      </c>
      <c r="E351" s="5">
        <v>72418.55</v>
      </c>
      <c r="G351" s="5">
        <v>120081.74</v>
      </c>
      <c r="I351" s="9">
        <f t="shared" si="96"/>
        <v>-47663.19</v>
      </c>
      <c r="K351" s="21">
        <f t="shared" si="97"/>
        <v>-0.396922879365339</v>
      </c>
      <c r="M351" s="9">
        <v>267791.97000000003</v>
      </c>
      <c r="O351" s="9">
        <v>301216.091</v>
      </c>
      <c r="Q351" s="9">
        <f t="shared" si="98"/>
        <v>-33424.120999999985</v>
      </c>
      <c r="S351" s="21">
        <f t="shared" si="99"/>
        <v>-0.1109639292145252</v>
      </c>
      <c r="U351" s="9">
        <v>684663.93</v>
      </c>
      <c r="W351" s="9">
        <v>733487.912</v>
      </c>
      <c r="Y351" s="9">
        <f t="shared" si="100"/>
        <v>-48823.98199999996</v>
      </c>
      <c r="AA351" s="21">
        <f t="shared" si="101"/>
        <v>-0.06656412628106127</v>
      </c>
      <c r="AC351" s="9">
        <v>997567.5700000001</v>
      </c>
      <c r="AE351" s="9">
        <v>1154406.882</v>
      </c>
      <c r="AG351" s="9">
        <f t="shared" si="102"/>
        <v>-156839.31199999992</v>
      </c>
      <c r="AI351" s="21">
        <f t="shared" si="103"/>
        <v>-0.13586137993934785</v>
      </c>
    </row>
    <row r="352" spans="1:35" ht="12.75" outlineLevel="1">
      <c r="A352" s="1" t="s">
        <v>859</v>
      </c>
      <c r="B352" s="16" t="s">
        <v>860</v>
      </c>
      <c r="C352" s="1" t="s">
        <v>1314</v>
      </c>
      <c r="E352" s="5">
        <v>0</v>
      </c>
      <c r="G352" s="5">
        <v>0</v>
      </c>
      <c r="I352" s="9">
        <f t="shared" si="96"/>
        <v>0</v>
      </c>
      <c r="K352" s="21">
        <f t="shared" si="97"/>
        <v>0</v>
      </c>
      <c r="M352" s="9">
        <v>0</v>
      </c>
      <c r="O352" s="9">
        <v>0</v>
      </c>
      <c r="Q352" s="9">
        <f t="shared" si="98"/>
        <v>0</v>
      </c>
      <c r="S352" s="21">
        <f t="shared" si="99"/>
        <v>0</v>
      </c>
      <c r="U352" s="9">
        <v>32.5</v>
      </c>
      <c r="W352" s="9">
        <v>0</v>
      </c>
      <c r="Y352" s="9">
        <f t="shared" si="100"/>
        <v>32.5</v>
      </c>
      <c r="AA352" s="21" t="str">
        <f t="shared" si="101"/>
        <v>N.M.</v>
      </c>
      <c r="AC352" s="9">
        <v>6664.58</v>
      </c>
      <c r="AE352" s="9">
        <v>765.1020000000001</v>
      </c>
      <c r="AG352" s="9">
        <f t="shared" si="102"/>
        <v>5899.478</v>
      </c>
      <c r="AI352" s="21">
        <f t="shared" si="103"/>
        <v>7.710707853331973</v>
      </c>
    </row>
    <row r="353" spans="1:35" ht="12.75" outlineLevel="1">
      <c r="A353" s="1" t="s">
        <v>861</v>
      </c>
      <c r="B353" s="16" t="s">
        <v>862</v>
      </c>
      <c r="C353" s="1" t="s">
        <v>1315</v>
      </c>
      <c r="E353" s="5">
        <v>62.35</v>
      </c>
      <c r="G353" s="5">
        <v>0</v>
      </c>
      <c r="I353" s="9">
        <f t="shared" si="96"/>
        <v>62.35</v>
      </c>
      <c r="K353" s="21" t="str">
        <f t="shared" si="97"/>
        <v>N.M.</v>
      </c>
      <c r="M353" s="9">
        <v>62.35</v>
      </c>
      <c r="O353" s="9">
        <v>0</v>
      </c>
      <c r="Q353" s="9">
        <f t="shared" si="98"/>
        <v>62.35</v>
      </c>
      <c r="S353" s="21" t="str">
        <f t="shared" si="99"/>
        <v>N.M.</v>
      </c>
      <c r="U353" s="9">
        <v>62.35</v>
      </c>
      <c r="W353" s="9">
        <v>0</v>
      </c>
      <c r="Y353" s="9">
        <f t="shared" si="100"/>
        <v>62.35</v>
      </c>
      <c r="AA353" s="21" t="str">
        <f t="shared" si="101"/>
        <v>N.M.</v>
      </c>
      <c r="AC353" s="9">
        <v>62.35</v>
      </c>
      <c r="AE353" s="9">
        <v>0</v>
      </c>
      <c r="AG353" s="9">
        <f t="shared" si="102"/>
        <v>62.35</v>
      </c>
      <c r="AI353" s="21" t="str">
        <f t="shared" si="103"/>
        <v>N.M.</v>
      </c>
    </row>
    <row r="354" spans="1:68" s="90" customFormat="1" ht="12.75">
      <c r="A354" s="90" t="s">
        <v>34</v>
      </c>
      <c r="B354" s="91"/>
      <c r="C354" s="77" t="s">
        <v>1316</v>
      </c>
      <c r="D354" s="105"/>
      <c r="E354" s="105">
        <v>4921525.648999999</v>
      </c>
      <c r="F354" s="105"/>
      <c r="G354" s="105">
        <v>3902862.6659999997</v>
      </c>
      <c r="H354" s="105"/>
      <c r="I354" s="9">
        <f aca="true" t="shared" si="104" ref="I354:I361">+E354-G354</f>
        <v>1018662.9829999995</v>
      </c>
      <c r="J354" s="37" t="str">
        <f>IF((+E354-G354)=(I354),"  ",$AO$517)</f>
        <v>  </v>
      </c>
      <c r="K354" s="38">
        <f aca="true" t="shared" si="105" ref="K354:K361">IF(G354&lt;0,IF(I354=0,0,IF(OR(G354=0,E354=0),"N.M.",IF(ABS(I354/G354)&gt;=10,"N.M.",I354/(-G354)))),IF(I354=0,0,IF(OR(G354=0,E354=0),"N.M.",IF(ABS(I354/G354)&gt;=10,"N.M.",I354/G354))))</f>
        <v>0.2610040552731044</v>
      </c>
      <c r="L354" s="39"/>
      <c r="M354" s="5">
        <v>11407161.245000003</v>
      </c>
      <c r="N354" s="9"/>
      <c r="O354" s="5">
        <v>13119224.913999999</v>
      </c>
      <c r="P354" s="9"/>
      <c r="Q354" s="9">
        <f aca="true" t="shared" si="106" ref="Q354:Q361">(+M354-O354)</f>
        <v>-1712063.668999996</v>
      </c>
      <c r="R354" s="37" t="str">
        <f>IF((+M354-O354)=(Q354),"  ",$AO$517)</f>
        <v>  </v>
      </c>
      <c r="S354" s="38">
        <f aca="true" t="shared" si="107" ref="S354:S361">IF(O354&lt;0,IF(Q354=0,0,IF(OR(O354=0,M354=0),"N.M.",IF(ABS(Q354/O354)&gt;=10,"N.M.",Q354/(-O354)))),IF(Q354=0,0,IF(OR(O354=0,M354=0),"N.M.",IF(ABS(Q354/O354)&gt;=10,"N.M.",Q354/O354))))</f>
        <v>-0.13050036722619116</v>
      </c>
      <c r="T354" s="39"/>
      <c r="U354" s="9">
        <v>34839635.414000005</v>
      </c>
      <c r="V354" s="9"/>
      <c r="W354" s="9">
        <v>34119356.60299999</v>
      </c>
      <c r="X354" s="9"/>
      <c r="Y354" s="9">
        <f aca="true" t="shared" si="108" ref="Y354:Y361">(+U354-W354)</f>
        <v>720278.8110000119</v>
      </c>
      <c r="Z354" s="37" t="str">
        <f>IF((+U354-W354)=(Y354),"  ",$AO$517)</f>
        <v>  </v>
      </c>
      <c r="AA354" s="38">
        <f aca="true" t="shared" si="109" ref="AA354:AA361">IF(W354&lt;0,IF(Y354=0,0,IF(OR(W354=0,U354=0),"N.M.",IF(ABS(Y354/W354)&gt;=10,"N.M.",Y354/(-W354)))),IF(Y354=0,0,IF(OR(W354=0,U354=0),"N.M.",IF(ABS(Y354/W354)&gt;=10,"N.M.",Y354/W354))))</f>
        <v>0.021110562528505603</v>
      </c>
      <c r="AB354" s="39"/>
      <c r="AC354" s="9">
        <v>48640728.320999995</v>
      </c>
      <c r="AD354" s="9"/>
      <c r="AE354" s="9">
        <v>45606451.736</v>
      </c>
      <c r="AF354" s="9"/>
      <c r="AG354" s="9">
        <f aca="true" t="shared" si="110" ref="AG354:AG361">(+AC354-AE354)</f>
        <v>3034276.5849999934</v>
      </c>
      <c r="AH354" s="37" t="str">
        <f>IF((+AC354-AE354)=(AG354),"  ",$AO$517)</f>
        <v>  </v>
      </c>
      <c r="AI354" s="38">
        <f aca="true" t="shared" si="111" ref="AI354:AI361">IF(AE354&lt;0,IF(AG354=0,0,IF(OR(AE354=0,AC354=0),"N.M.",IF(ABS(AG354/AE354)&gt;=10,"N.M.",AG354/(-AE354)))),IF(AG354=0,0,IF(OR(AE354=0,AC354=0),"N.M.",IF(ABS(AG354/AE354)&gt;=10,"N.M.",AG354/AE354))))</f>
        <v>0.06653173990742303</v>
      </c>
      <c r="AJ354" s="105"/>
      <c r="AK354" s="105"/>
      <c r="AL354" s="105"/>
      <c r="AM354" s="105"/>
      <c r="AN354" s="105"/>
      <c r="AO354" s="105"/>
      <c r="AP354" s="106"/>
      <c r="AQ354" s="107"/>
      <c r="AR354" s="108"/>
      <c r="AS354" s="105"/>
      <c r="AT354" s="105"/>
      <c r="AU354" s="105"/>
      <c r="AV354" s="105"/>
      <c r="AW354" s="105"/>
      <c r="AX354" s="106"/>
      <c r="AY354" s="107"/>
      <c r="AZ354" s="108"/>
      <c r="BA354" s="105"/>
      <c r="BB354" s="105"/>
      <c r="BC354" s="105"/>
      <c r="BD354" s="106"/>
      <c r="BE354" s="107"/>
      <c r="BF354" s="108"/>
      <c r="BG354" s="105"/>
      <c r="BH354" s="109"/>
      <c r="BI354" s="105"/>
      <c r="BJ354" s="109"/>
      <c r="BK354" s="105"/>
      <c r="BL354" s="109"/>
      <c r="BM354" s="105"/>
      <c r="BN354" s="97"/>
      <c r="BO354" s="97"/>
      <c r="BP354" s="97"/>
    </row>
    <row r="355" spans="1:68" s="17" customFormat="1" ht="12.75">
      <c r="A355" s="17" t="s">
        <v>35</v>
      </c>
      <c r="B355" s="98"/>
      <c r="C355" s="17" t="s">
        <v>36</v>
      </c>
      <c r="D355" s="18"/>
      <c r="E355" s="18">
        <v>48967803.33800002</v>
      </c>
      <c r="F355" s="18"/>
      <c r="G355" s="18">
        <v>55213510.25999999</v>
      </c>
      <c r="H355" s="18"/>
      <c r="I355" s="18">
        <f t="shared" si="104"/>
        <v>-6245706.921999969</v>
      </c>
      <c r="J355" s="37" t="str">
        <f>IF((+E355-G355)=(I355),"  ",$AO$517)</f>
        <v>  </v>
      </c>
      <c r="K355" s="40">
        <f t="shared" si="105"/>
        <v>-0.11311917848709462</v>
      </c>
      <c r="L355" s="39"/>
      <c r="M355" s="8">
        <v>137911427.13099992</v>
      </c>
      <c r="N355" s="18"/>
      <c r="O355" s="8">
        <v>149955787.91399997</v>
      </c>
      <c r="P355" s="18"/>
      <c r="Q355" s="18">
        <f t="shared" si="106"/>
        <v>-12044360.783000052</v>
      </c>
      <c r="R355" s="37" t="str">
        <f>IF((+M355-O355)=(Q355),"  ",$AO$517)</f>
        <v>  </v>
      </c>
      <c r="S355" s="40">
        <f t="shared" si="107"/>
        <v>-0.08031941247848015</v>
      </c>
      <c r="T355" s="39"/>
      <c r="U355" s="18">
        <v>366267617.2539999</v>
      </c>
      <c r="V355" s="18"/>
      <c r="W355" s="18">
        <v>369808161.32499987</v>
      </c>
      <c r="X355" s="18"/>
      <c r="Y355" s="18">
        <f t="shared" si="108"/>
        <v>-3540544.07099998</v>
      </c>
      <c r="Z355" s="37" t="str">
        <f>IF((+U355-W355)=(Y355),"  ",$AO$517)</f>
        <v>  </v>
      </c>
      <c r="AA355" s="40">
        <f t="shared" si="109"/>
        <v>-0.009574001986095787</v>
      </c>
      <c r="AB355" s="39"/>
      <c r="AC355" s="18">
        <v>564707347.577</v>
      </c>
      <c r="AD355" s="18"/>
      <c r="AE355" s="18">
        <v>536821281.7639999</v>
      </c>
      <c r="AF355" s="18"/>
      <c r="AG355" s="18">
        <f t="shared" si="110"/>
        <v>27886065.813000143</v>
      </c>
      <c r="AH355" s="37" t="str">
        <f>IF((+AC355-AE355)=(AG355),"  ",$AO$517)</f>
        <v>  </v>
      </c>
      <c r="AI355" s="40">
        <f t="shared" si="111"/>
        <v>0.05194664734856685</v>
      </c>
      <c r="AJ355" s="18"/>
      <c r="AK355" s="18"/>
      <c r="AL355" s="18"/>
      <c r="AM355" s="18"/>
      <c r="AN355" s="18"/>
      <c r="AO355" s="18"/>
      <c r="AP355" s="85"/>
      <c r="AQ355" s="117"/>
      <c r="AR355" s="39"/>
      <c r="AS355" s="18"/>
      <c r="AT355" s="18"/>
      <c r="AU355" s="18"/>
      <c r="AV355" s="18"/>
      <c r="AW355" s="18"/>
      <c r="AX355" s="85"/>
      <c r="AY355" s="117"/>
      <c r="AZ355" s="39"/>
      <c r="BA355" s="18"/>
      <c r="BB355" s="18"/>
      <c r="BC355" s="18"/>
      <c r="BD355" s="85"/>
      <c r="BE355" s="117"/>
      <c r="BF355" s="39"/>
      <c r="BG355" s="18"/>
      <c r="BH355" s="104"/>
      <c r="BI355" s="18"/>
      <c r="BJ355" s="104"/>
      <c r="BK355" s="18"/>
      <c r="BL355" s="104"/>
      <c r="BM355" s="18"/>
      <c r="BN355" s="104"/>
      <c r="BO355" s="104"/>
      <c r="BP355" s="104"/>
    </row>
    <row r="356" spans="1:35" ht="12.75" outlineLevel="1">
      <c r="A356" s="1" t="s">
        <v>863</v>
      </c>
      <c r="B356" s="16" t="s">
        <v>864</v>
      </c>
      <c r="C356" s="1" t="s">
        <v>1317</v>
      </c>
      <c r="E356" s="5">
        <v>3948071.05</v>
      </c>
      <c r="G356" s="5">
        <v>3642075.7199999997</v>
      </c>
      <c r="I356" s="9">
        <f t="shared" si="104"/>
        <v>305995.3300000001</v>
      </c>
      <c r="K356" s="21">
        <f t="shared" si="105"/>
        <v>0.08401674032191733</v>
      </c>
      <c r="M356" s="9">
        <v>11874499.31</v>
      </c>
      <c r="O356" s="9">
        <v>10862248.85</v>
      </c>
      <c r="Q356" s="9">
        <f t="shared" si="106"/>
        <v>1012250.4600000009</v>
      </c>
      <c r="S356" s="21">
        <f t="shared" si="107"/>
        <v>0.09318976889394326</v>
      </c>
      <c r="U356" s="9">
        <v>31352475.58</v>
      </c>
      <c r="W356" s="9">
        <v>28806045.35</v>
      </c>
      <c r="Y356" s="9">
        <f t="shared" si="108"/>
        <v>2546430.2299999967</v>
      </c>
      <c r="AA356" s="21">
        <f t="shared" si="109"/>
        <v>0.08839916062966265</v>
      </c>
      <c r="AC356" s="9">
        <v>46101442.92</v>
      </c>
      <c r="AE356" s="9">
        <v>41323805.06</v>
      </c>
      <c r="AG356" s="9">
        <f t="shared" si="110"/>
        <v>4777637.859999999</v>
      </c>
      <c r="AI356" s="21">
        <f t="shared" si="111"/>
        <v>0.11561466455141581</v>
      </c>
    </row>
    <row r="357" spans="1:35" ht="12.75" outlineLevel="1">
      <c r="A357" s="1" t="s">
        <v>865</v>
      </c>
      <c r="B357" s="16" t="s">
        <v>866</v>
      </c>
      <c r="C357" s="1" t="s">
        <v>1318</v>
      </c>
      <c r="E357" s="5">
        <v>0</v>
      </c>
      <c r="G357" s="5">
        <v>0</v>
      </c>
      <c r="I357" s="9">
        <f t="shared" si="104"/>
        <v>0</v>
      </c>
      <c r="K357" s="21">
        <f t="shared" si="105"/>
        <v>0</v>
      </c>
      <c r="M357" s="9">
        <v>0</v>
      </c>
      <c r="O357" s="9">
        <v>0</v>
      </c>
      <c r="Q357" s="9">
        <f t="shared" si="106"/>
        <v>0</v>
      </c>
      <c r="S357" s="21">
        <f t="shared" si="107"/>
        <v>0</v>
      </c>
      <c r="U357" s="9">
        <v>0</v>
      </c>
      <c r="W357" s="9">
        <v>0</v>
      </c>
      <c r="Y357" s="9">
        <f t="shared" si="108"/>
        <v>0</v>
      </c>
      <c r="AA357" s="21">
        <f t="shared" si="109"/>
        <v>0</v>
      </c>
      <c r="AC357" s="9">
        <v>0</v>
      </c>
      <c r="AE357" s="9">
        <v>1801329.19</v>
      </c>
      <c r="AG357" s="9">
        <f t="shared" si="110"/>
        <v>-1801329.19</v>
      </c>
      <c r="AI357" s="21" t="str">
        <f t="shared" si="111"/>
        <v>N.M.</v>
      </c>
    </row>
    <row r="358" spans="1:35" ht="12.75" outlineLevel="1">
      <c r="A358" s="1" t="s">
        <v>867</v>
      </c>
      <c r="B358" s="16" t="s">
        <v>868</v>
      </c>
      <c r="C358" s="1" t="s">
        <v>1319</v>
      </c>
      <c r="E358" s="5">
        <v>366736.78</v>
      </c>
      <c r="G358" s="5">
        <v>313507.15</v>
      </c>
      <c r="I358" s="9">
        <f t="shared" si="104"/>
        <v>53229.630000000005</v>
      </c>
      <c r="K358" s="21">
        <f t="shared" si="105"/>
        <v>0.1697876109045679</v>
      </c>
      <c r="M358" s="9">
        <v>1094188.97</v>
      </c>
      <c r="O358" s="9">
        <v>929888.76</v>
      </c>
      <c r="Q358" s="9">
        <f t="shared" si="106"/>
        <v>164300.20999999996</v>
      </c>
      <c r="S358" s="21">
        <f t="shared" si="107"/>
        <v>0.17668802664095</v>
      </c>
      <c r="U358" s="9">
        <v>2872141.94</v>
      </c>
      <c r="W358" s="9">
        <v>2540078.66</v>
      </c>
      <c r="Y358" s="9">
        <f t="shared" si="108"/>
        <v>332063.2799999998</v>
      </c>
      <c r="AA358" s="21">
        <f t="shared" si="109"/>
        <v>0.13072952630529944</v>
      </c>
      <c r="AC358" s="9">
        <v>4196085.09</v>
      </c>
      <c r="AE358" s="9">
        <v>3798363.8000000003</v>
      </c>
      <c r="AG358" s="9">
        <f t="shared" si="110"/>
        <v>397721.2899999996</v>
      </c>
      <c r="AI358" s="21">
        <f t="shared" si="111"/>
        <v>0.10470858267973161</v>
      </c>
    </row>
    <row r="359" spans="1:35" ht="12.75" outlineLevel="1">
      <c r="A359" s="1" t="s">
        <v>869</v>
      </c>
      <c r="B359" s="16" t="s">
        <v>870</v>
      </c>
      <c r="C359" s="1" t="s">
        <v>1320</v>
      </c>
      <c r="E359" s="5">
        <v>3218</v>
      </c>
      <c r="G359" s="5">
        <v>3218</v>
      </c>
      <c r="I359" s="9">
        <f t="shared" si="104"/>
        <v>0</v>
      </c>
      <c r="K359" s="21">
        <f t="shared" si="105"/>
        <v>0</v>
      </c>
      <c r="M359" s="9">
        <v>9654</v>
      </c>
      <c r="O359" s="9">
        <v>9654</v>
      </c>
      <c r="Q359" s="9">
        <f t="shared" si="106"/>
        <v>0</v>
      </c>
      <c r="S359" s="21">
        <f t="shared" si="107"/>
        <v>0</v>
      </c>
      <c r="U359" s="9">
        <v>25744</v>
      </c>
      <c r="W359" s="9">
        <v>25744</v>
      </c>
      <c r="Y359" s="9">
        <f t="shared" si="108"/>
        <v>0</v>
      </c>
      <c r="AA359" s="21">
        <f t="shared" si="109"/>
        <v>0</v>
      </c>
      <c r="AC359" s="9">
        <v>38616</v>
      </c>
      <c r="AE359" s="9">
        <v>38616</v>
      </c>
      <c r="AG359" s="9">
        <f t="shared" si="110"/>
        <v>0</v>
      </c>
      <c r="AI359" s="21">
        <f t="shared" si="111"/>
        <v>0</v>
      </c>
    </row>
    <row r="360" spans="1:35" ht="12.75" outlineLevel="1">
      <c r="A360" s="1" t="s">
        <v>871</v>
      </c>
      <c r="B360" s="16" t="s">
        <v>872</v>
      </c>
      <c r="C360" s="1" t="s">
        <v>1321</v>
      </c>
      <c r="E360" s="5">
        <v>25959.56</v>
      </c>
      <c r="G360" s="5">
        <v>25959.56</v>
      </c>
      <c r="I360" s="9">
        <f t="shared" si="104"/>
        <v>0</v>
      </c>
      <c r="K360" s="21">
        <f t="shared" si="105"/>
        <v>0</v>
      </c>
      <c r="M360" s="9">
        <v>77878.68000000001</v>
      </c>
      <c r="O360" s="9">
        <v>163024.48</v>
      </c>
      <c r="Q360" s="9">
        <f t="shared" si="106"/>
        <v>-85145.8</v>
      </c>
      <c r="S360" s="21">
        <f t="shared" si="107"/>
        <v>-0.5222884317741728</v>
      </c>
      <c r="U360" s="9">
        <v>207676.48</v>
      </c>
      <c r="W360" s="9">
        <v>505686.83</v>
      </c>
      <c r="Y360" s="9">
        <f t="shared" si="108"/>
        <v>-298010.35</v>
      </c>
      <c r="AA360" s="21">
        <f t="shared" si="109"/>
        <v>-0.5893179974649527</v>
      </c>
      <c r="AC360" s="9">
        <v>311514.72000000003</v>
      </c>
      <c r="AE360" s="9">
        <v>779816.71</v>
      </c>
      <c r="AG360" s="9">
        <f t="shared" si="110"/>
        <v>-468301.98999999993</v>
      </c>
      <c r="AI360" s="21">
        <f t="shared" si="111"/>
        <v>-0.6005282831141179</v>
      </c>
    </row>
    <row r="361" spans="1:68" s="90" customFormat="1" ht="12.75">
      <c r="A361" s="90" t="s">
        <v>37</v>
      </c>
      <c r="B361" s="91"/>
      <c r="C361" s="77" t="s">
        <v>1322</v>
      </c>
      <c r="D361" s="105"/>
      <c r="E361" s="105">
        <v>4343985.39</v>
      </c>
      <c r="F361" s="105"/>
      <c r="G361" s="105">
        <v>3984760.4299999997</v>
      </c>
      <c r="H361" s="105"/>
      <c r="I361" s="9">
        <f t="shared" si="104"/>
        <v>359224.95999999996</v>
      </c>
      <c r="J361" s="37" t="str">
        <f>IF((+E361-G361)=(I361),"  ",$AO$517)</f>
        <v>  </v>
      </c>
      <c r="K361" s="38">
        <f t="shared" si="105"/>
        <v>0.09014970066845399</v>
      </c>
      <c r="L361" s="39"/>
      <c r="M361" s="5">
        <v>13056220.96</v>
      </c>
      <c r="N361" s="9"/>
      <c r="O361" s="5">
        <v>11964816.09</v>
      </c>
      <c r="P361" s="9"/>
      <c r="Q361" s="9">
        <f t="shared" si="106"/>
        <v>1091404.870000001</v>
      </c>
      <c r="R361" s="37" t="str">
        <f>IF((+M361-O361)=(Q361),"  ",$AO$517)</f>
        <v>  </v>
      </c>
      <c r="S361" s="38">
        <f t="shared" si="107"/>
        <v>0.09121785590270624</v>
      </c>
      <c r="T361" s="39"/>
      <c r="U361" s="9">
        <v>34458037.99999999</v>
      </c>
      <c r="V361" s="9"/>
      <c r="W361" s="9">
        <v>31877554.84</v>
      </c>
      <c r="X361" s="9"/>
      <c r="Y361" s="9">
        <f t="shared" si="108"/>
        <v>2580483.1599999927</v>
      </c>
      <c r="Z361" s="37" t="str">
        <f>IF((+U361-W361)=(Y361),"  ",$AO$517)</f>
        <v>  </v>
      </c>
      <c r="AA361" s="38">
        <f t="shared" si="109"/>
        <v>0.08094984615200156</v>
      </c>
      <c r="AB361" s="39"/>
      <c r="AC361" s="9">
        <v>50647658.73</v>
      </c>
      <c r="AD361" s="9"/>
      <c r="AE361" s="9">
        <v>47741930.760000005</v>
      </c>
      <c r="AF361" s="9"/>
      <c r="AG361" s="9">
        <f t="shared" si="110"/>
        <v>2905727.9699999914</v>
      </c>
      <c r="AH361" s="37" t="str">
        <f>IF((+AC361-AE361)=(AG361),"  ",$AO$517)</f>
        <v>  </v>
      </c>
      <c r="AI361" s="38">
        <f t="shared" si="111"/>
        <v>0.06086322701541263</v>
      </c>
      <c r="AJ361" s="105"/>
      <c r="AK361" s="105"/>
      <c r="AL361" s="105"/>
      <c r="AM361" s="105"/>
      <c r="AN361" s="105"/>
      <c r="AO361" s="105"/>
      <c r="AP361" s="106"/>
      <c r="AQ361" s="107"/>
      <c r="AR361" s="108"/>
      <c r="AS361" s="105"/>
      <c r="AT361" s="105"/>
      <c r="AU361" s="105"/>
      <c r="AV361" s="105"/>
      <c r="AW361" s="105"/>
      <c r="AX361" s="106"/>
      <c r="AY361" s="107"/>
      <c r="AZ361" s="108"/>
      <c r="BA361" s="105"/>
      <c r="BB361" s="105"/>
      <c r="BC361" s="105"/>
      <c r="BD361" s="106"/>
      <c r="BE361" s="107"/>
      <c r="BF361" s="108"/>
      <c r="BG361" s="105"/>
      <c r="BH361" s="109"/>
      <c r="BI361" s="105"/>
      <c r="BJ361" s="109"/>
      <c r="BK361" s="105"/>
      <c r="BL361" s="109"/>
      <c r="BM361" s="105"/>
      <c r="BN361" s="97"/>
      <c r="BO361" s="97"/>
      <c r="BP361" s="97"/>
    </row>
    <row r="362" spans="1:35" ht="12.75" outlineLevel="1">
      <c r="A362" s="1" t="s">
        <v>873</v>
      </c>
      <c r="B362" s="16" t="s">
        <v>874</v>
      </c>
      <c r="C362" s="1" t="s">
        <v>1323</v>
      </c>
      <c r="E362" s="5">
        <v>215712.55000000002</v>
      </c>
      <c r="G362" s="5">
        <v>234317.01</v>
      </c>
      <c r="I362" s="9">
        <f aca="true" t="shared" si="112" ref="I362:I402">+E362-G362</f>
        <v>-18604.459999999992</v>
      </c>
      <c r="K362" s="21">
        <f aca="true" t="shared" si="113" ref="K362:K402">IF(G362&lt;0,IF(I362=0,0,IF(OR(G362=0,E362=0),"N.M.",IF(ABS(I362/G362)&gt;=10,"N.M.",I362/(-G362)))),IF(I362=0,0,IF(OR(G362=0,E362=0),"N.M.",IF(ABS(I362/G362)&gt;=10,"N.M.",I362/G362))))</f>
        <v>-0.0793986744709656</v>
      </c>
      <c r="M362" s="9">
        <v>717448.09</v>
      </c>
      <c r="O362" s="9">
        <v>759503.286</v>
      </c>
      <c r="Q362" s="9">
        <f aca="true" t="shared" si="114" ref="Q362:Q402">(+M362-O362)</f>
        <v>-42055.195999999996</v>
      </c>
      <c r="S362" s="21">
        <f aca="true" t="shared" si="115" ref="S362:S402">IF(O362&lt;0,IF(Q362=0,0,IF(OR(O362=0,M362=0),"N.M.",IF(ABS(Q362/O362)&gt;=10,"N.M.",Q362/(-O362)))),IF(Q362=0,0,IF(OR(O362=0,M362=0),"N.M.",IF(ABS(Q362/O362)&gt;=10,"N.M.",Q362/O362))))</f>
        <v>-0.05537197372968311</v>
      </c>
      <c r="U362" s="9">
        <v>1863459.849</v>
      </c>
      <c r="W362" s="9">
        <v>1979677.448</v>
      </c>
      <c r="Y362" s="9">
        <f aca="true" t="shared" si="116" ref="Y362:Y402">(+U362-W362)</f>
        <v>-116217.59900000016</v>
      </c>
      <c r="AA362" s="21">
        <f aca="true" t="shared" si="117" ref="AA362:AA402">IF(W362&lt;0,IF(Y362=0,0,IF(OR(W362=0,U362=0),"N.M.",IF(ABS(Y362/W362)&gt;=10,"N.M.",Y362/(-W362)))),IF(Y362=0,0,IF(OR(W362=0,U362=0),"N.M.",IF(ABS(Y362/W362)&gt;=10,"N.M.",Y362/W362))))</f>
        <v>-0.058705320463902234</v>
      </c>
      <c r="AC362" s="9">
        <v>2923943.239</v>
      </c>
      <c r="AE362" s="9">
        <v>2962423.399</v>
      </c>
      <c r="AG362" s="9">
        <f aca="true" t="shared" si="118" ref="AG362:AG402">(+AC362-AE362)</f>
        <v>-38480.16000000015</v>
      </c>
      <c r="AI362" s="21">
        <f aca="true" t="shared" si="119" ref="AI362:AI402">IF(AE362&lt;0,IF(AG362=0,0,IF(OR(AE362=0,AC362=0),"N.M.",IF(ABS(AG362/AE362)&gt;=10,"N.M.",AG362/(-AE362)))),IF(AG362=0,0,IF(OR(AE362=0,AC362=0),"N.M.",IF(ABS(AG362/AE362)&gt;=10,"N.M.",AG362/AE362))))</f>
        <v>-0.012989419410132113</v>
      </c>
    </row>
    <row r="363" spans="1:35" ht="12.75" outlineLevel="1">
      <c r="A363" s="1" t="s">
        <v>875</v>
      </c>
      <c r="B363" s="16" t="s">
        <v>876</v>
      </c>
      <c r="C363" s="1" t="s">
        <v>1324</v>
      </c>
      <c r="E363" s="5">
        <v>23.92</v>
      </c>
      <c r="G363" s="5">
        <v>113.26</v>
      </c>
      <c r="I363" s="9">
        <f t="shared" si="112"/>
        <v>-89.34</v>
      </c>
      <c r="K363" s="21">
        <f t="shared" si="113"/>
        <v>-0.7888045205721349</v>
      </c>
      <c r="M363" s="9">
        <v>70.47</v>
      </c>
      <c r="O363" s="9">
        <v>839.14</v>
      </c>
      <c r="Q363" s="9">
        <f t="shared" si="114"/>
        <v>-768.67</v>
      </c>
      <c r="S363" s="21">
        <f t="shared" si="115"/>
        <v>-0.9160211645255857</v>
      </c>
      <c r="U363" s="9">
        <v>12104.83</v>
      </c>
      <c r="W363" s="9">
        <v>15808.48</v>
      </c>
      <c r="Y363" s="9">
        <f t="shared" si="116"/>
        <v>-3703.6499999999996</v>
      </c>
      <c r="AA363" s="21">
        <f t="shared" si="117"/>
        <v>-0.23428248636175014</v>
      </c>
      <c r="AC363" s="9">
        <v>27725.59</v>
      </c>
      <c r="AE363" s="9">
        <v>28713.18</v>
      </c>
      <c r="AG363" s="9">
        <f t="shared" si="118"/>
        <v>-987.5900000000001</v>
      </c>
      <c r="AI363" s="21">
        <f t="shared" si="119"/>
        <v>-0.034395006056452126</v>
      </c>
    </row>
    <row r="364" spans="1:35" ht="12.75" outlineLevel="1">
      <c r="A364" s="1" t="s">
        <v>877</v>
      </c>
      <c r="B364" s="16" t="s">
        <v>878</v>
      </c>
      <c r="C364" s="1" t="s">
        <v>1325</v>
      </c>
      <c r="E364" s="5">
        <v>0</v>
      </c>
      <c r="G364" s="5">
        <v>0</v>
      </c>
      <c r="I364" s="9">
        <f t="shared" si="112"/>
        <v>0</v>
      </c>
      <c r="K364" s="21">
        <f t="shared" si="113"/>
        <v>0</v>
      </c>
      <c r="M364" s="9">
        <v>0</v>
      </c>
      <c r="O364" s="9">
        <v>0</v>
      </c>
      <c r="Q364" s="9">
        <f t="shared" si="114"/>
        <v>0</v>
      </c>
      <c r="S364" s="21">
        <f t="shared" si="115"/>
        <v>0</v>
      </c>
      <c r="U364" s="9">
        <v>0</v>
      </c>
      <c r="W364" s="9">
        <v>0</v>
      </c>
      <c r="Y364" s="9">
        <f t="shared" si="116"/>
        <v>0</v>
      </c>
      <c r="AA364" s="21">
        <f t="shared" si="117"/>
        <v>0</v>
      </c>
      <c r="AC364" s="9">
        <v>31.220000000000002</v>
      </c>
      <c r="AE364" s="9">
        <v>0</v>
      </c>
      <c r="AG364" s="9">
        <f t="shared" si="118"/>
        <v>31.220000000000002</v>
      </c>
      <c r="AI364" s="21" t="str">
        <f t="shared" si="119"/>
        <v>N.M.</v>
      </c>
    </row>
    <row r="365" spans="1:35" ht="12.75" outlineLevel="1">
      <c r="A365" s="1" t="s">
        <v>879</v>
      </c>
      <c r="B365" s="16" t="s">
        <v>880</v>
      </c>
      <c r="C365" s="1" t="s">
        <v>1325</v>
      </c>
      <c r="E365" s="5">
        <v>0</v>
      </c>
      <c r="G365" s="5">
        <v>0</v>
      </c>
      <c r="I365" s="9">
        <f t="shared" si="112"/>
        <v>0</v>
      </c>
      <c r="K365" s="21">
        <f t="shared" si="113"/>
        <v>0</v>
      </c>
      <c r="M365" s="9">
        <v>0</v>
      </c>
      <c r="O365" s="9">
        <v>46832.200000000004</v>
      </c>
      <c r="Q365" s="9">
        <f t="shared" si="114"/>
        <v>-46832.200000000004</v>
      </c>
      <c r="S365" s="21" t="str">
        <f t="shared" si="115"/>
        <v>N.M.</v>
      </c>
      <c r="U365" s="9">
        <v>1815.3700000000001</v>
      </c>
      <c r="W365" s="9">
        <v>119801.55</v>
      </c>
      <c r="Y365" s="9">
        <f t="shared" si="116"/>
        <v>-117986.18000000001</v>
      </c>
      <c r="AA365" s="21">
        <f t="shared" si="117"/>
        <v>-0.9848468571566896</v>
      </c>
      <c r="AC365" s="9">
        <v>11649.61</v>
      </c>
      <c r="AE365" s="9">
        <v>190895.28</v>
      </c>
      <c r="AG365" s="9">
        <f t="shared" si="118"/>
        <v>-179245.66999999998</v>
      </c>
      <c r="AI365" s="21">
        <f t="shared" si="119"/>
        <v>-0.9389738185250048</v>
      </c>
    </row>
    <row r="366" spans="1:35" ht="12.75" outlineLevel="1">
      <c r="A366" s="1" t="s">
        <v>881</v>
      </c>
      <c r="B366" s="16" t="s">
        <v>882</v>
      </c>
      <c r="C366" s="1" t="s">
        <v>1325</v>
      </c>
      <c r="E366" s="5">
        <v>0</v>
      </c>
      <c r="G366" s="5">
        <v>0</v>
      </c>
      <c r="I366" s="9">
        <f t="shared" si="112"/>
        <v>0</v>
      </c>
      <c r="K366" s="21">
        <f t="shared" si="113"/>
        <v>0</v>
      </c>
      <c r="M366" s="9">
        <v>-0.1</v>
      </c>
      <c r="O366" s="9">
        <v>0</v>
      </c>
      <c r="Q366" s="9">
        <f t="shared" si="114"/>
        <v>-0.1</v>
      </c>
      <c r="S366" s="21" t="str">
        <f t="shared" si="115"/>
        <v>N.M.</v>
      </c>
      <c r="U366" s="9">
        <v>-11197.35</v>
      </c>
      <c r="W366" s="9">
        <v>-1500000</v>
      </c>
      <c r="Y366" s="9">
        <f t="shared" si="116"/>
        <v>1488802.65</v>
      </c>
      <c r="AA366" s="21">
        <f t="shared" si="117"/>
        <v>0.9925350999999999</v>
      </c>
      <c r="AC366" s="9">
        <v>-80256.03000000001</v>
      </c>
      <c r="AE366" s="9">
        <v>1477438.48</v>
      </c>
      <c r="AG366" s="9">
        <f t="shared" si="118"/>
        <v>-1557694.51</v>
      </c>
      <c r="AI366" s="21">
        <f t="shared" si="119"/>
        <v>-1.0543210638455822</v>
      </c>
    </row>
    <row r="367" spans="1:35" ht="12.75" outlineLevel="1">
      <c r="A367" s="1" t="s">
        <v>883</v>
      </c>
      <c r="B367" s="16" t="s">
        <v>884</v>
      </c>
      <c r="C367" s="1" t="s">
        <v>1325</v>
      </c>
      <c r="E367" s="5">
        <v>0</v>
      </c>
      <c r="G367" s="5">
        <v>660166</v>
      </c>
      <c r="I367" s="9">
        <f t="shared" si="112"/>
        <v>-660166</v>
      </c>
      <c r="K367" s="21" t="str">
        <f t="shared" si="113"/>
        <v>N.M.</v>
      </c>
      <c r="M367" s="9">
        <v>-530.8</v>
      </c>
      <c r="O367" s="9">
        <v>1980498</v>
      </c>
      <c r="Q367" s="9">
        <f t="shared" si="114"/>
        <v>-1981028.8</v>
      </c>
      <c r="S367" s="21">
        <f t="shared" si="115"/>
        <v>-1.0002680133986503</v>
      </c>
      <c r="U367" s="9">
        <v>854674.5</v>
      </c>
      <c r="W367" s="9">
        <v>5281328</v>
      </c>
      <c r="Y367" s="9">
        <f t="shared" si="116"/>
        <v>-4426653.5</v>
      </c>
      <c r="AA367" s="21">
        <f t="shared" si="117"/>
        <v>-0.8381705321085908</v>
      </c>
      <c r="AC367" s="9">
        <v>3496371.68</v>
      </c>
      <c r="AE367" s="9">
        <v>5281527.91</v>
      </c>
      <c r="AG367" s="9">
        <f t="shared" si="118"/>
        <v>-1785156.23</v>
      </c>
      <c r="AI367" s="21">
        <f t="shared" si="119"/>
        <v>-0.33799996145433603</v>
      </c>
    </row>
    <row r="368" spans="1:35" ht="12.75" outlineLevel="1">
      <c r="A368" s="1" t="s">
        <v>885</v>
      </c>
      <c r="B368" s="16" t="s">
        <v>886</v>
      </c>
      <c r="C368" s="1" t="s">
        <v>1325</v>
      </c>
      <c r="E368" s="5">
        <v>750094</v>
      </c>
      <c r="G368" s="5">
        <v>0</v>
      </c>
      <c r="I368" s="9">
        <f t="shared" si="112"/>
        <v>750094</v>
      </c>
      <c r="K368" s="21" t="str">
        <f t="shared" si="113"/>
        <v>N.M.</v>
      </c>
      <c r="M368" s="9">
        <v>2250282</v>
      </c>
      <c r="O368" s="9">
        <v>0</v>
      </c>
      <c r="Q368" s="9">
        <f t="shared" si="114"/>
        <v>2250282</v>
      </c>
      <c r="S368" s="21" t="str">
        <f t="shared" si="115"/>
        <v>N.M.</v>
      </c>
      <c r="U368" s="9">
        <v>5714522</v>
      </c>
      <c r="W368" s="9">
        <v>0</v>
      </c>
      <c r="Y368" s="9">
        <f t="shared" si="116"/>
        <v>5714522</v>
      </c>
      <c r="AA368" s="21" t="str">
        <f t="shared" si="117"/>
        <v>N.M.</v>
      </c>
      <c r="AC368" s="9">
        <v>5714722.82</v>
      </c>
      <c r="AE368" s="9">
        <v>0</v>
      </c>
      <c r="AG368" s="9">
        <f t="shared" si="118"/>
        <v>5714722.82</v>
      </c>
      <c r="AI368" s="21" t="str">
        <f t="shared" si="119"/>
        <v>N.M.</v>
      </c>
    </row>
    <row r="369" spans="1:35" ht="12.75" outlineLevel="1">
      <c r="A369" s="1" t="s">
        <v>887</v>
      </c>
      <c r="B369" s="16" t="s">
        <v>888</v>
      </c>
      <c r="C369" s="1" t="s">
        <v>1326</v>
      </c>
      <c r="E369" s="5">
        <v>0</v>
      </c>
      <c r="G369" s="5">
        <v>0</v>
      </c>
      <c r="I369" s="9">
        <f t="shared" si="112"/>
        <v>0</v>
      </c>
      <c r="K369" s="21">
        <f t="shared" si="113"/>
        <v>0</v>
      </c>
      <c r="M369" s="9">
        <v>0</v>
      </c>
      <c r="O369" s="9">
        <v>-9898</v>
      </c>
      <c r="Q369" s="9">
        <f t="shared" si="114"/>
        <v>9898</v>
      </c>
      <c r="S369" s="21" t="str">
        <f t="shared" si="115"/>
        <v>N.M.</v>
      </c>
      <c r="U369" s="9">
        <v>0</v>
      </c>
      <c r="W369" s="9">
        <v>-25603</v>
      </c>
      <c r="Y369" s="9">
        <f t="shared" si="116"/>
        <v>25603</v>
      </c>
      <c r="AA369" s="21" t="str">
        <f t="shared" si="117"/>
        <v>N.M.</v>
      </c>
      <c r="AC369" s="9">
        <v>0</v>
      </c>
      <c r="AE369" s="9">
        <v>14740</v>
      </c>
      <c r="AG369" s="9">
        <f t="shared" si="118"/>
        <v>-14740</v>
      </c>
      <c r="AI369" s="21" t="str">
        <f t="shared" si="119"/>
        <v>N.M.</v>
      </c>
    </row>
    <row r="370" spans="1:35" ht="12.75" outlineLevel="1">
      <c r="A370" s="1" t="s">
        <v>889</v>
      </c>
      <c r="B370" s="16" t="s">
        <v>890</v>
      </c>
      <c r="C370" s="1" t="s">
        <v>1326</v>
      </c>
      <c r="E370" s="5">
        <v>0</v>
      </c>
      <c r="G370" s="5">
        <v>6078</v>
      </c>
      <c r="I370" s="9">
        <f t="shared" si="112"/>
        <v>-6078</v>
      </c>
      <c r="K370" s="21" t="str">
        <f t="shared" si="113"/>
        <v>N.M.</v>
      </c>
      <c r="M370" s="9">
        <v>0</v>
      </c>
      <c r="O370" s="9">
        <v>35976</v>
      </c>
      <c r="Q370" s="9">
        <f t="shared" si="114"/>
        <v>-35976</v>
      </c>
      <c r="S370" s="21" t="str">
        <f t="shared" si="115"/>
        <v>N.M.</v>
      </c>
      <c r="U370" s="9">
        <v>-16746</v>
      </c>
      <c r="W370" s="9">
        <v>85976</v>
      </c>
      <c r="Y370" s="9">
        <f t="shared" si="116"/>
        <v>-102722</v>
      </c>
      <c r="AA370" s="21">
        <f t="shared" si="117"/>
        <v>-1.1947752861263607</v>
      </c>
      <c r="AC370" s="9">
        <v>74856</v>
      </c>
      <c r="AE370" s="9">
        <v>85976</v>
      </c>
      <c r="AG370" s="9">
        <f t="shared" si="118"/>
        <v>-11120</v>
      </c>
      <c r="AI370" s="21">
        <f t="shared" si="119"/>
        <v>-0.1293384200241928</v>
      </c>
    </row>
    <row r="371" spans="1:35" ht="12.75" outlineLevel="1">
      <c r="A371" s="1" t="s">
        <v>891</v>
      </c>
      <c r="B371" s="16" t="s">
        <v>892</v>
      </c>
      <c r="C371" s="1" t="s">
        <v>1326</v>
      </c>
      <c r="E371" s="5">
        <v>9312</v>
      </c>
      <c r="G371" s="5">
        <v>0</v>
      </c>
      <c r="I371" s="9">
        <f t="shared" si="112"/>
        <v>9312</v>
      </c>
      <c r="K371" s="21" t="str">
        <f t="shared" si="113"/>
        <v>N.M.</v>
      </c>
      <c r="M371" s="9">
        <v>37146</v>
      </c>
      <c r="O371" s="9">
        <v>0</v>
      </c>
      <c r="Q371" s="9">
        <f t="shared" si="114"/>
        <v>37146</v>
      </c>
      <c r="S371" s="21" t="str">
        <f t="shared" si="115"/>
        <v>N.M.</v>
      </c>
      <c r="U371" s="9">
        <v>143398</v>
      </c>
      <c r="W371" s="9">
        <v>0</v>
      </c>
      <c r="Y371" s="9">
        <f t="shared" si="116"/>
        <v>143398</v>
      </c>
      <c r="AA371" s="21" t="str">
        <f t="shared" si="117"/>
        <v>N.M.</v>
      </c>
      <c r="AC371" s="9">
        <v>143398</v>
      </c>
      <c r="AE371" s="9">
        <v>0</v>
      </c>
      <c r="AG371" s="9">
        <f t="shared" si="118"/>
        <v>143398</v>
      </c>
      <c r="AI371" s="21" t="str">
        <f t="shared" si="119"/>
        <v>N.M.</v>
      </c>
    </row>
    <row r="372" spans="1:35" ht="12.75" outlineLevel="1">
      <c r="A372" s="1" t="s">
        <v>893</v>
      </c>
      <c r="B372" s="16" t="s">
        <v>894</v>
      </c>
      <c r="C372" s="1" t="s">
        <v>1327</v>
      </c>
      <c r="E372" s="5">
        <v>33.51</v>
      </c>
      <c r="G372" s="5">
        <v>95.5</v>
      </c>
      <c r="I372" s="9">
        <f t="shared" si="112"/>
        <v>-61.99</v>
      </c>
      <c r="K372" s="21">
        <f t="shared" si="113"/>
        <v>-0.6491099476439791</v>
      </c>
      <c r="M372" s="9">
        <v>209.98000000000002</v>
      </c>
      <c r="O372" s="9">
        <v>710.6</v>
      </c>
      <c r="Q372" s="9">
        <f t="shared" si="114"/>
        <v>-500.62</v>
      </c>
      <c r="S372" s="21">
        <f t="shared" si="115"/>
        <v>-0.7045032367013792</v>
      </c>
      <c r="U372" s="9">
        <v>25932.55</v>
      </c>
      <c r="W372" s="9">
        <v>14825.970000000001</v>
      </c>
      <c r="Y372" s="9">
        <f t="shared" si="116"/>
        <v>11106.579999999998</v>
      </c>
      <c r="AA372" s="21">
        <f t="shared" si="117"/>
        <v>0.7491300737826933</v>
      </c>
      <c r="AC372" s="9">
        <v>40338.28</v>
      </c>
      <c r="AE372" s="9">
        <v>25164.835</v>
      </c>
      <c r="AG372" s="9">
        <f t="shared" si="118"/>
        <v>15173.445</v>
      </c>
      <c r="AI372" s="21">
        <f t="shared" si="119"/>
        <v>0.602962228840364</v>
      </c>
    </row>
    <row r="373" spans="1:35" ht="12.75" outlineLevel="1">
      <c r="A373" s="1" t="s">
        <v>895</v>
      </c>
      <c r="B373" s="16" t="s">
        <v>896</v>
      </c>
      <c r="C373" s="1" t="s">
        <v>1328</v>
      </c>
      <c r="E373" s="5">
        <v>0</v>
      </c>
      <c r="G373" s="5">
        <v>0</v>
      </c>
      <c r="I373" s="9">
        <f t="shared" si="112"/>
        <v>0</v>
      </c>
      <c r="K373" s="21">
        <f t="shared" si="113"/>
        <v>0</v>
      </c>
      <c r="M373" s="9">
        <v>0</v>
      </c>
      <c r="O373" s="9">
        <v>0</v>
      </c>
      <c r="Q373" s="9">
        <f t="shared" si="114"/>
        <v>0</v>
      </c>
      <c r="S373" s="21">
        <f t="shared" si="115"/>
        <v>0</v>
      </c>
      <c r="U373" s="9">
        <v>0</v>
      </c>
      <c r="W373" s="9">
        <v>0</v>
      </c>
      <c r="Y373" s="9">
        <f t="shared" si="116"/>
        <v>0</v>
      </c>
      <c r="AA373" s="21">
        <f t="shared" si="117"/>
        <v>0</v>
      </c>
      <c r="AC373" s="9">
        <v>0</v>
      </c>
      <c r="AE373" s="9">
        <v>32455</v>
      </c>
      <c r="AG373" s="9">
        <f t="shared" si="118"/>
        <v>-32455</v>
      </c>
      <c r="AI373" s="21" t="str">
        <f t="shared" si="119"/>
        <v>N.M.</v>
      </c>
    </row>
    <row r="374" spans="1:35" ht="12.75" outlineLevel="1">
      <c r="A374" s="1" t="s">
        <v>897</v>
      </c>
      <c r="B374" s="16" t="s">
        <v>898</v>
      </c>
      <c r="C374" s="1" t="s">
        <v>1328</v>
      </c>
      <c r="E374" s="5">
        <v>0</v>
      </c>
      <c r="G374" s="5">
        <v>0</v>
      </c>
      <c r="I374" s="9">
        <f t="shared" si="112"/>
        <v>0</v>
      </c>
      <c r="K374" s="21">
        <f t="shared" si="113"/>
        <v>0</v>
      </c>
      <c r="M374" s="9">
        <v>0</v>
      </c>
      <c r="O374" s="9">
        <v>0</v>
      </c>
      <c r="Q374" s="9">
        <f t="shared" si="114"/>
        <v>0</v>
      </c>
      <c r="S374" s="21">
        <f t="shared" si="115"/>
        <v>0</v>
      </c>
      <c r="U374" s="9">
        <v>0</v>
      </c>
      <c r="W374" s="9">
        <v>0</v>
      </c>
      <c r="Y374" s="9">
        <f t="shared" si="116"/>
        <v>0</v>
      </c>
      <c r="AA374" s="21">
        <f t="shared" si="117"/>
        <v>0</v>
      </c>
      <c r="AC374" s="9">
        <v>-57439</v>
      </c>
      <c r="AE374" s="9">
        <v>58880</v>
      </c>
      <c r="AG374" s="9">
        <f t="shared" si="118"/>
        <v>-116319</v>
      </c>
      <c r="AI374" s="21">
        <f t="shared" si="119"/>
        <v>-1.9755264945652173</v>
      </c>
    </row>
    <row r="375" spans="1:35" ht="12.75" outlineLevel="1">
      <c r="A375" s="1" t="s">
        <v>899</v>
      </c>
      <c r="B375" s="16" t="s">
        <v>900</v>
      </c>
      <c r="C375" s="1" t="s">
        <v>1328</v>
      </c>
      <c r="E375" s="5">
        <v>0</v>
      </c>
      <c r="G375" s="5">
        <v>13100</v>
      </c>
      <c r="I375" s="9">
        <f t="shared" si="112"/>
        <v>-13100</v>
      </c>
      <c r="K375" s="21" t="str">
        <f t="shared" si="113"/>
        <v>N.M.</v>
      </c>
      <c r="M375" s="9">
        <v>0</v>
      </c>
      <c r="O375" s="9">
        <v>39300</v>
      </c>
      <c r="Q375" s="9">
        <f t="shared" si="114"/>
        <v>-39300</v>
      </c>
      <c r="S375" s="21" t="str">
        <f t="shared" si="115"/>
        <v>N.M.</v>
      </c>
      <c r="U375" s="9">
        <v>0</v>
      </c>
      <c r="W375" s="9">
        <v>104800</v>
      </c>
      <c r="Y375" s="9">
        <f t="shared" si="116"/>
        <v>-104800</v>
      </c>
      <c r="AA375" s="21" t="str">
        <f t="shared" si="117"/>
        <v>N.M.</v>
      </c>
      <c r="AC375" s="9">
        <v>-13425</v>
      </c>
      <c r="AE375" s="9">
        <v>104800</v>
      </c>
      <c r="AG375" s="9">
        <f t="shared" si="118"/>
        <v>-118225</v>
      </c>
      <c r="AI375" s="21">
        <f t="shared" si="119"/>
        <v>-1.128101145038168</v>
      </c>
    </row>
    <row r="376" spans="1:35" ht="12.75" outlineLevel="1">
      <c r="A376" s="1" t="s">
        <v>901</v>
      </c>
      <c r="B376" s="16" t="s">
        <v>902</v>
      </c>
      <c r="C376" s="1" t="s">
        <v>1328</v>
      </c>
      <c r="E376" s="5">
        <v>0</v>
      </c>
      <c r="G376" s="5">
        <v>0</v>
      </c>
      <c r="I376" s="9">
        <f t="shared" si="112"/>
        <v>0</v>
      </c>
      <c r="K376" s="21">
        <f t="shared" si="113"/>
        <v>0</v>
      </c>
      <c r="M376" s="9">
        <v>13600</v>
      </c>
      <c r="O376" s="9">
        <v>0</v>
      </c>
      <c r="Q376" s="9">
        <f t="shared" si="114"/>
        <v>13600</v>
      </c>
      <c r="S376" s="21" t="str">
        <f t="shared" si="115"/>
        <v>N.M.</v>
      </c>
      <c r="U376" s="9">
        <v>62800</v>
      </c>
      <c r="W376" s="9">
        <v>0</v>
      </c>
      <c r="Y376" s="9">
        <f t="shared" si="116"/>
        <v>62800</v>
      </c>
      <c r="AA376" s="21" t="str">
        <f t="shared" si="117"/>
        <v>N.M.</v>
      </c>
      <c r="AC376" s="9">
        <v>62800</v>
      </c>
      <c r="AE376" s="9">
        <v>0</v>
      </c>
      <c r="AG376" s="9">
        <f t="shared" si="118"/>
        <v>62800</v>
      </c>
      <c r="AI376" s="21" t="str">
        <f t="shared" si="119"/>
        <v>N.M.</v>
      </c>
    </row>
    <row r="377" spans="1:35" ht="12.75" outlineLevel="1">
      <c r="A377" s="1" t="s">
        <v>903</v>
      </c>
      <c r="B377" s="16" t="s">
        <v>904</v>
      </c>
      <c r="C377" s="1" t="s">
        <v>1329</v>
      </c>
      <c r="E377" s="5">
        <v>0</v>
      </c>
      <c r="G377" s="5">
        <v>0</v>
      </c>
      <c r="I377" s="9">
        <f t="shared" si="112"/>
        <v>0</v>
      </c>
      <c r="K377" s="21">
        <f t="shared" si="113"/>
        <v>0</v>
      </c>
      <c r="M377" s="9">
        <v>0</v>
      </c>
      <c r="O377" s="9">
        <v>0</v>
      </c>
      <c r="Q377" s="9">
        <f t="shared" si="114"/>
        <v>0</v>
      </c>
      <c r="S377" s="21">
        <f t="shared" si="115"/>
        <v>0</v>
      </c>
      <c r="U377" s="9">
        <v>0</v>
      </c>
      <c r="W377" s="9">
        <v>0</v>
      </c>
      <c r="Y377" s="9">
        <f t="shared" si="116"/>
        <v>0</v>
      </c>
      <c r="AA377" s="21">
        <f t="shared" si="117"/>
        <v>0</v>
      </c>
      <c r="AC377" s="9">
        <v>7500.68</v>
      </c>
      <c r="AE377" s="9">
        <v>1709.04</v>
      </c>
      <c r="AG377" s="9">
        <f t="shared" si="118"/>
        <v>5791.64</v>
      </c>
      <c r="AI377" s="21">
        <f t="shared" si="119"/>
        <v>3.388826475682255</v>
      </c>
    </row>
    <row r="378" spans="1:35" ht="12.75" outlineLevel="1">
      <c r="A378" s="1" t="s">
        <v>905</v>
      </c>
      <c r="B378" s="16" t="s">
        <v>906</v>
      </c>
      <c r="C378" s="1" t="s">
        <v>1329</v>
      </c>
      <c r="E378" s="5">
        <v>0</v>
      </c>
      <c r="G378" s="5">
        <v>0</v>
      </c>
      <c r="I378" s="9">
        <f t="shared" si="112"/>
        <v>0</v>
      </c>
      <c r="K378" s="21">
        <f t="shared" si="113"/>
        <v>0</v>
      </c>
      <c r="M378" s="9">
        <v>0</v>
      </c>
      <c r="O378" s="9">
        <v>320</v>
      </c>
      <c r="Q378" s="9">
        <f t="shared" si="114"/>
        <v>-320</v>
      </c>
      <c r="S378" s="21" t="str">
        <f t="shared" si="115"/>
        <v>N.M.</v>
      </c>
      <c r="U378" s="9">
        <v>0</v>
      </c>
      <c r="W378" s="9">
        <v>320</v>
      </c>
      <c r="Y378" s="9">
        <f t="shared" si="116"/>
        <v>-320</v>
      </c>
      <c r="AA378" s="21" t="str">
        <f t="shared" si="117"/>
        <v>N.M.</v>
      </c>
      <c r="AC378" s="9">
        <v>1709.04</v>
      </c>
      <c r="AE378" s="9">
        <v>320</v>
      </c>
      <c r="AG378" s="9">
        <f t="shared" si="118"/>
        <v>1389.04</v>
      </c>
      <c r="AI378" s="21">
        <f t="shared" si="119"/>
        <v>4.34075</v>
      </c>
    </row>
    <row r="379" spans="1:35" ht="12.75" outlineLevel="1">
      <c r="A379" s="1" t="s">
        <v>907</v>
      </c>
      <c r="B379" s="16" t="s">
        <v>908</v>
      </c>
      <c r="C379" s="1" t="s">
        <v>1329</v>
      </c>
      <c r="E379" s="5">
        <v>0</v>
      </c>
      <c r="G379" s="5">
        <v>0</v>
      </c>
      <c r="I379" s="9">
        <f t="shared" si="112"/>
        <v>0</v>
      </c>
      <c r="K379" s="21">
        <f t="shared" si="113"/>
        <v>0</v>
      </c>
      <c r="M379" s="9">
        <v>0</v>
      </c>
      <c r="O379" s="9">
        <v>0</v>
      </c>
      <c r="Q379" s="9">
        <f t="shared" si="114"/>
        <v>0</v>
      </c>
      <c r="S379" s="21">
        <f t="shared" si="115"/>
        <v>0</v>
      </c>
      <c r="U379" s="9">
        <v>576</v>
      </c>
      <c r="W379" s="9">
        <v>0</v>
      </c>
      <c r="Y379" s="9">
        <f t="shared" si="116"/>
        <v>576</v>
      </c>
      <c r="AA379" s="21" t="str">
        <f t="shared" si="117"/>
        <v>N.M.</v>
      </c>
      <c r="AC379" s="9">
        <v>576</v>
      </c>
      <c r="AE379" s="9">
        <v>0</v>
      </c>
      <c r="AG379" s="9">
        <f t="shared" si="118"/>
        <v>576</v>
      </c>
      <c r="AI379" s="21" t="str">
        <f t="shared" si="119"/>
        <v>N.M.</v>
      </c>
    </row>
    <row r="380" spans="1:35" ht="12.75" outlineLevel="1">
      <c r="A380" s="1" t="s">
        <v>909</v>
      </c>
      <c r="B380" s="16" t="s">
        <v>910</v>
      </c>
      <c r="C380" s="1" t="s">
        <v>1330</v>
      </c>
      <c r="E380" s="5">
        <v>0</v>
      </c>
      <c r="G380" s="5">
        <v>0</v>
      </c>
      <c r="I380" s="9">
        <f t="shared" si="112"/>
        <v>0</v>
      </c>
      <c r="K380" s="21">
        <f t="shared" si="113"/>
        <v>0</v>
      </c>
      <c r="M380" s="9">
        <v>0</v>
      </c>
      <c r="O380" s="9">
        <v>0</v>
      </c>
      <c r="Q380" s="9">
        <f t="shared" si="114"/>
        <v>0</v>
      </c>
      <c r="S380" s="21">
        <f t="shared" si="115"/>
        <v>0</v>
      </c>
      <c r="U380" s="9">
        <v>0</v>
      </c>
      <c r="W380" s="9">
        <v>0</v>
      </c>
      <c r="Y380" s="9">
        <f t="shared" si="116"/>
        <v>0</v>
      </c>
      <c r="AA380" s="21">
        <f t="shared" si="117"/>
        <v>0</v>
      </c>
      <c r="AC380" s="9">
        <v>0</v>
      </c>
      <c r="AE380" s="9">
        <v>100</v>
      </c>
      <c r="AG380" s="9">
        <f t="shared" si="118"/>
        <v>-100</v>
      </c>
      <c r="AI380" s="21" t="str">
        <f t="shared" si="119"/>
        <v>N.M.</v>
      </c>
    </row>
    <row r="381" spans="1:35" ht="12.75" outlineLevel="1">
      <c r="A381" s="1" t="s">
        <v>911</v>
      </c>
      <c r="B381" s="16" t="s">
        <v>912</v>
      </c>
      <c r="C381" s="1" t="s">
        <v>1330</v>
      </c>
      <c r="E381" s="5">
        <v>0</v>
      </c>
      <c r="G381" s="5">
        <v>0</v>
      </c>
      <c r="I381" s="9">
        <f t="shared" si="112"/>
        <v>0</v>
      </c>
      <c r="K381" s="21">
        <f t="shared" si="113"/>
        <v>0</v>
      </c>
      <c r="M381" s="9">
        <v>0</v>
      </c>
      <c r="O381" s="9">
        <v>40</v>
      </c>
      <c r="Q381" s="9">
        <f t="shared" si="114"/>
        <v>-40</v>
      </c>
      <c r="S381" s="21" t="str">
        <f t="shared" si="115"/>
        <v>N.M.</v>
      </c>
      <c r="U381" s="9">
        <v>0</v>
      </c>
      <c r="W381" s="9">
        <v>40</v>
      </c>
      <c r="Y381" s="9">
        <f t="shared" si="116"/>
        <v>-40</v>
      </c>
      <c r="AA381" s="21" t="str">
        <f t="shared" si="117"/>
        <v>N.M.</v>
      </c>
      <c r="AC381" s="9">
        <v>0</v>
      </c>
      <c r="AE381" s="9">
        <v>40</v>
      </c>
      <c r="AG381" s="9">
        <f t="shared" si="118"/>
        <v>-40</v>
      </c>
      <c r="AI381" s="21" t="str">
        <f t="shared" si="119"/>
        <v>N.M.</v>
      </c>
    </row>
    <row r="382" spans="1:35" ht="12.75" outlineLevel="1">
      <c r="A382" s="1" t="s">
        <v>913</v>
      </c>
      <c r="B382" s="16" t="s">
        <v>914</v>
      </c>
      <c r="C382" s="1" t="s">
        <v>1330</v>
      </c>
      <c r="E382" s="5">
        <v>0</v>
      </c>
      <c r="G382" s="5">
        <v>0</v>
      </c>
      <c r="I382" s="9">
        <f t="shared" si="112"/>
        <v>0</v>
      </c>
      <c r="K382" s="21">
        <f t="shared" si="113"/>
        <v>0</v>
      </c>
      <c r="M382" s="9">
        <v>155</v>
      </c>
      <c r="O382" s="9">
        <v>0</v>
      </c>
      <c r="Q382" s="9">
        <f t="shared" si="114"/>
        <v>155</v>
      </c>
      <c r="S382" s="21" t="str">
        <f t="shared" si="115"/>
        <v>N.M.</v>
      </c>
      <c r="U382" s="9">
        <v>155</v>
      </c>
      <c r="W382" s="9">
        <v>0</v>
      </c>
      <c r="Y382" s="9">
        <f t="shared" si="116"/>
        <v>155</v>
      </c>
      <c r="AA382" s="21" t="str">
        <f t="shared" si="117"/>
        <v>N.M.</v>
      </c>
      <c r="AC382" s="9">
        <v>155</v>
      </c>
      <c r="AE382" s="9">
        <v>0</v>
      </c>
      <c r="AG382" s="9">
        <f t="shared" si="118"/>
        <v>155</v>
      </c>
      <c r="AI382" s="21" t="str">
        <f t="shared" si="119"/>
        <v>N.M.</v>
      </c>
    </row>
    <row r="383" spans="1:35" ht="12.75" outlineLevel="1">
      <c r="A383" s="1" t="s">
        <v>915</v>
      </c>
      <c r="B383" s="16" t="s">
        <v>916</v>
      </c>
      <c r="C383" s="1" t="s">
        <v>1331</v>
      </c>
      <c r="E383" s="5">
        <v>0</v>
      </c>
      <c r="G383" s="5">
        <v>0</v>
      </c>
      <c r="I383" s="9">
        <f t="shared" si="112"/>
        <v>0</v>
      </c>
      <c r="K383" s="21">
        <f t="shared" si="113"/>
        <v>0</v>
      </c>
      <c r="M383" s="9">
        <v>0</v>
      </c>
      <c r="O383" s="9">
        <v>56563.22</v>
      </c>
      <c r="Q383" s="9">
        <f t="shared" si="114"/>
        <v>-56563.22</v>
      </c>
      <c r="S383" s="21" t="str">
        <f t="shared" si="115"/>
        <v>N.M.</v>
      </c>
      <c r="U383" s="9">
        <v>0</v>
      </c>
      <c r="W383" s="9">
        <v>339379.22000000003</v>
      </c>
      <c r="Y383" s="9">
        <f t="shared" si="116"/>
        <v>-339379.22000000003</v>
      </c>
      <c r="AA383" s="21" t="str">
        <f t="shared" si="117"/>
        <v>N.M.</v>
      </c>
      <c r="AC383" s="9">
        <v>0</v>
      </c>
      <c r="AE383" s="9">
        <v>565632.02</v>
      </c>
      <c r="AG383" s="9">
        <f t="shared" si="118"/>
        <v>-565632.02</v>
      </c>
      <c r="AI383" s="21" t="str">
        <f t="shared" si="119"/>
        <v>N.M.</v>
      </c>
    </row>
    <row r="384" spans="1:35" ht="12.75" outlineLevel="1">
      <c r="A384" s="1" t="s">
        <v>917</v>
      </c>
      <c r="B384" s="16" t="s">
        <v>918</v>
      </c>
      <c r="C384" s="1" t="s">
        <v>1331</v>
      </c>
      <c r="E384" s="5">
        <v>0</v>
      </c>
      <c r="G384" s="5">
        <v>55863.8</v>
      </c>
      <c r="I384" s="9">
        <f t="shared" si="112"/>
        <v>-55863.8</v>
      </c>
      <c r="K384" s="21" t="str">
        <f t="shared" si="113"/>
        <v>N.M.</v>
      </c>
      <c r="M384" s="9">
        <v>55863.840000000004</v>
      </c>
      <c r="O384" s="9">
        <v>111727.6</v>
      </c>
      <c r="Q384" s="9">
        <f t="shared" si="114"/>
        <v>-55863.76</v>
      </c>
      <c r="S384" s="21">
        <f t="shared" si="115"/>
        <v>-0.4999996419864026</v>
      </c>
      <c r="U384" s="9">
        <v>335182.84</v>
      </c>
      <c r="W384" s="9">
        <v>111727.6</v>
      </c>
      <c r="Y384" s="9">
        <f t="shared" si="116"/>
        <v>223455.24000000002</v>
      </c>
      <c r="AA384" s="21">
        <f t="shared" si="117"/>
        <v>2.0000003580135974</v>
      </c>
      <c r="AC384" s="9">
        <v>558638.04</v>
      </c>
      <c r="AE384" s="9">
        <v>111727.6</v>
      </c>
      <c r="AG384" s="9">
        <f t="shared" si="118"/>
        <v>446910.44000000006</v>
      </c>
      <c r="AI384" s="21">
        <f t="shared" si="119"/>
        <v>4.000000358013597</v>
      </c>
    </row>
    <row r="385" spans="1:35" ht="12.75" outlineLevel="1">
      <c r="A385" s="1" t="s">
        <v>919</v>
      </c>
      <c r="B385" s="16" t="s">
        <v>920</v>
      </c>
      <c r="C385" s="1" t="s">
        <v>1331</v>
      </c>
      <c r="E385" s="5">
        <v>62479.56</v>
      </c>
      <c r="G385" s="5">
        <v>0</v>
      </c>
      <c r="I385" s="9">
        <f t="shared" si="112"/>
        <v>62479.56</v>
      </c>
      <c r="K385" s="21" t="str">
        <f t="shared" si="113"/>
        <v>N.M.</v>
      </c>
      <c r="M385" s="9">
        <v>124959.12</v>
      </c>
      <c r="O385" s="9">
        <v>0</v>
      </c>
      <c r="Q385" s="9">
        <f t="shared" si="114"/>
        <v>124959.12</v>
      </c>
      <c r="S385" s="21" t="str">
        <f t="shared" si="115"/>
        <v>N.M.</v>
      </c>
      <c r="U385" s="9">
        <v>124959.12</v>
      </c>
      <c r="W385" s="9">
        <v>0</v>
      </c>
      <c r="Y385" s="9">
        <f t="shared" si="116"/>
        <v>124959.12</v>
      </c>
      <c r="AA385" s="21" t="str">
        <f t="shared" si="117"/>
        <v>N.M.</v>
      </c>
      <c r="AC385" s="9">
        <v>124959.12</v>
      </c>
      <c r="AE385" s="9">
        <v>0</v>
      </c>
      <c r="AG385" s="9">
        <f t="shared" si="118"/>
        <v>124959.12</v>
      </c>
      <c r="AI385" s="21" t="str">
        <f t="shared" si="119"/>
        <v>N.M.</v>
      </c>
    </row>
    <row r="386" spans="1:35" ht="12.75" outlineLevel="1">
      <c r="A386" s="1" t="s">
        <v>921</v>
      </c>
      <c r="B386" s="16" t="s">
        <v>922</v>
      </c>
      <c r="C386" s="1" t="s">
        <v>1332</v>
      </c>
      <c r="E386" s="5">
        <v>-227000</v>
      </c>
      <c r="G386" s="5">
        <v>325000</v>
      </c>
      <c r="I386" s="9">
        <f t="shared" si="112"/>
        <v>-552000</v>
      </c>
      <c r="K386" s="21">
        <f t="shared" si="113"/>
        <v>-1.6984615384615385</v>
      </c>
      <c r="M386" s="9">
        <v>-227000</v>
      </c>
      <c r="O386" s="9">
        <v>325000</v>
      </c>
      <c r="Q386" s="9">
        <f t="shared" si="114"/>
        <v>-552000</v>
      </c>
      <c r="S386" s="21">
        <f t="shared" si="115"/>
        <v>-1.6984615384615385</v>
      </c>
      <c r="U386" s="9">
        <v>-840600</v>
      </c>
      <c r="W386" s="9">
        <v>325000</v>
      </c>
      <c r="Y386" s="9">
        <f t="shared" si="116"/>
        <v>-1165600</v>
      </c>
      <c r="AA386" s="21">
        <f t="shared" si="117"/>
        <v>-3.5864615384615384</v>
      </c>
      <c r="AC386" s="9">
        <v>-938600</v>
      </c>
      <c r="AE386" s="9">
        <v>334500</v>
      </c>
      <c r="AG386" s="9">
        <f t="shared" si="118"/>
        <v>-1273100</v>
      </c>
      <c r="AI386" s="21">
        <f t="shared" si="119"/>
        <v>-3.8059790732436474</v>
      </c>
    </row>
    <row r="387" spans="1:35" ht="12.75" outlineLevel="1">
      <c r="A387" s="1" t="s">
        <v>923</v>
      </c>
      <c r="B387" s="16" t="s">
        <v>924</v>
      </c>
      <c r="C387" s="1" t="s">
        <v>1332</v>
      </c>
      <c r="E387" s="5">
        <v>0</v>
      </c>
      <c r="G387" s="5">
        <v>0</v>
      </c>
      <c r="I387" s="9">
        <f t="shared" si="112"/>
        <v>0</v>
      </c>
      <c r="K387" s="21">
        <f t="shared" si="113"/>
        <v>0</v>
      </c>
      <c r="M387" s="9">
        <v>0</v>
      </c>
      <c r="O387" s="9">
        <v>0</v>
      </c>
      <c r="Q387" s="9">
        <f t="shared" si="114"/>
        <v>0</v>
      </c>
      <c r="S387" s="21">
        <f t="shared" si="115"/>
        <v>0</v>
      </c>
      <c r="U387" s="9">
        <v>0</v>
      </c>
      <c r="W387" s="9">
        <v>2404.51</v>
      </c>
      <c r="Y387" s="9">
        <f t="shared" si="116"/>
        <v>-2404.51</v>
      </c>
      <c r="AA387" s="21" t="str">
        <f t="shared" si="117"/>
        <v>N.M.</v>
      </c>
      <c r="AC387" s="9">
        <v>0</v>
      </c>
      <c r="AE387" s="9">
        <v>49377.86</v>
      </c>
      <c r="AG387" s="9">
        <f t="shared" si="118"/>
        <v>-49377.86</v>
      </c>
      <c r="AI387" s="21" t="str">
        <f t="shared" si="119"/>
        <v>N.M.</v>
      </c>
    </row>
    <row r="388" spans="1:35" ht="12.75" outlineLevel="1">
      <c r="A388" s="1" t="s">
        <v>925</v>
      </c>
      <c r="B388" s="16" t="s">
        <v>926</v>
      </c>
      <c r="C388" s="1" t="s">
        <v>1332</v>
      </c>
      <c r="E388" s="5">
        <v>164843.83000000002</v>
      </c>
      <c r="G388" s="5">
        <v>973.83</v>
      </c>
      <c r="I388" s="9">
        <f t="shared" si="112"/>
        <v>163870.00000000003</v>
      </c>
      <c r="K388" s="21" t="str">
        <f t="shared" si="113"/>
        <v>N.M.</v>
      </c>
      <c r="M388" s="9">
        <v>164843.83000000002</v>
      </c>
      <c r="O388" s="9">
        <v>6283.96</v>
      </c>
      <c r="Q388" s="9">
        <f t="shared" si="114"/>
        <v>158559.87000000002</v>
      </c>
      <c r="S388" s="21" t="str">
        <f t="shared" si="115"/>
        <v>N.M.</v>
      </c>
      <c r="U388" s="9">
        <v>243282.02000000002</v>
      </c>
      <c r="W388" s="9">
        <v>17293.55</v>
      </c>
      <c r="Y388" s="9">
        <f t="shared" si="116"/>
        <v>225988.47000000003</v>
      </c>
      <c r="AA388" s="21" t="str">
        <f t="shared" si="117"/>
        <v>N.M.</v>
      </c>
      <c r="AC388" s="9">
        <v>358515.38</v>
      </c>
      <c r="AE388" s="9">
        <v>17293.55</v>
      </c>
      <c r="AG388" s="9">
        <f t="shared" si="118"/>
        <v>341221.83</v>
      </c>
      <c r="AI388" s="21" t="str">
        <f t="shared" si="119"/>
        <v>N.M.</v>
      </c>
    </row>
    <row r="389" spans="1:35" ht="12.75" outlineLevel="1">
      <c r="A389" s="1" t="s">
        <v>927</v>
      </c>
      <c r="B389" s="16" t="s">
        <v>928</v>
      </c>
      <c r="C389" s="1" t="s">
        <v>1332</v>
      </c>
      <c r="E389" s="5">
        <v>1225.01</v>
      </c>
      <c r="G389" s="5">
        <v>0</v>
      </c>
      <c r="I389" s="9">
        <f t="shared" si="112"/>
        <v>1225.01</v>
      </c>
      <c r="K389" s="21" t="str">
        <f t="shared" si="113"/>
        <v>N.M.</v>
      </c>
      <c r="M389" s="9">
        <v>3706.25</v>
      </c>
      <c r="O389" s="9">
        <v>0</v>
      </c>
      <c r="Q389" s="9">
        <f t="shared" si="114"/>
        <v>3706.25</v>
      </c>
      <c r="S389" s="21" t="str">
        <f t="shared" si="115"/>
        <v>N.M.</v>
      </c>
      <c r="U389" s="9">
        <v>10762.27</v>
      </c>
      <c r="W389" s="9">
        <v>0</v>
      </c>
      <c r="Y389" s="9">
        <f t="shared" si="116"/>
        <v>10762.27</v>
      </c>
      <c r="AA389" s="21" t="str">
        <f t="shared" si="117"/>
        <v>N.M.</v>
      </c>
      <c r="AC389" s="9">
        <v>10762.27</v>
      </c>
      <c r="AE389" s="9">
        <v>0</v>
      </c>
      <c r="AG389" s="9">
        <f t="shared" si="118"/>
        <v>10762.27</v>
      </c>
      <c r="AI389" s="21" t="str">
        <f t="shared" si="119"/>
        <v>N.M.</v>
      </c>
    </row>
    <row r="390" spans="1:35" ht="12.75" outlineLevel="1">
      <c r="A390" s="1" t="s">
        <v>929</v>
      </c>
      <c r="B390" s="16" t="s">
        <v>930</v>
      </c>
      <c r="C390" s="1" t="s">
        <v>1333</v>
      </c>
      <c r="E390" s="5">
        <v>0</v>
      </c>
      <c r="G390" s="5">
        <v>0</v>
      </c>
      <c r="I390" s="9">
        <f t="shared" si="112"/>
        <v>0</v>
      </c>
      <c r="K390" s="21">
        <f t="shared" si="113"/>
        <v>0</v>
      </c>
      <c r="M390" s="9">
        <v>0</v>
      </c>
      <c r="O390" s="9">
        <v>0</v>
      </c>
      <c r="Q390" s="9">
        <f t="shared" si="114"/>
        <v>0</v>
      </c>
      <c r="S390" s="21">
        <f t="shared" si="115"/>
        <v>0</v>
      </c>
      <c r="U390" s="9">
        <v>0</v>
      </c>
      <c r="W390" s="9">
        <v>100</v>
      </c>
      <c r="Y390" s="9">
        <f t="shared" si="116"/>
        <v>-100</v>
      </c>
      <c r="AA390" s="21" t="str">
        <f t="shared" si="117"/>
        <v>N.M.</v>
      </c>
      <c r="AC390" s="9">
        <v>0</v>
      </c>
      <c r="AE390" s="9">
        <v>100</v>
      </c>
      <c r="AG390" s="9">
        <f t="shared" si="118"/>
        <v>-100</v>
      </c>
      <c r="AI390" s="21" t="str">
        <f t="shared" si="119"/>
        <v>N.M.</v>
      </c>
    </row>
    <row r="391" spans="1:35" ht="12.75" outlineLevel="1">
      <c r="A391" s="1" t="s">
        <v>931</v>
      </c>
      <c r="B391" s="16" t="s">
        <v>932</v>
      </c>
      <c r="C391" s="1" t="s">
        <v>1333</v>
      </c>
      <c r="E391" s="5">
        <v>0</v>
      </c>
      <c r="G391" s="5">
        <v>0</v>
      </c>
      <c r="I391" s="9">
        <f t="shared" si="112"/>
        <v>0</v>
      </c>
      <c r="K391" s="21">
        <f t="shared" si="113"/>
        <v>0</v>
      </c>
      <c r="M391" s="9">
        <v>0</v>
      </c>
      <c r="O391" s="9">
        <v>0</v>
      </c>
      <c r="Q391" s="9">
        <f t="shared" si="114"/>
        <v>0</v>
      </c>
      <c r="S391" s="21">
        <f t="shared" si="115"/>
        <v>0</v>
      </c>
      <c r="U391" s="9">
        <v>100</v>
      </c>
      <c r="W391" s="9">
        <v>0</v>
      </c>
      <c r="Y391" s="9">
        <f t="shared" si="116"/>
        <v>100</v>
      </c>
      <c r="AA391" s="21" t="str">
        <f t="shared" si="117"/>
        <v>N.M.</v>
      </c>
      <c r="AC391" s="9">
        <v>100</v>
      </c>
      <c r="AE391" s="9">
        <v>0</v>
      </c>
      <c r="AG391" s="9">
        <f t="shared" si="118"/>
        <v>100</v>
      </c>
      <c r="AI391" s="21" t="str">
        <f t="shared" si="119"/>
        <v>N.M.</v>
      </c>
    </row>
    <row r="392" spans="1:35" ht="12.75" outlineLevel="1">
      <c r="A392" s="1" t="s">
        <v>933</v>
      </c>
      <c r="B392" s="16" t="s">
        <v>934</v>
      </c>
      <c r="C392" s="1" t="s">
        <v>1334</v>
      </c>
      <c r="E392" s="5">
        <v>0</v>
      </c>
      <c r="G392" s="5">
        <v>0</v>
      </c>
      <c r="I392" s="9">
        <f t="shared" si="112"/>
        <v>0</v>
      </c>
      <c r="K392" s="21">
        <f t="shared" si="113"/>
        <v>0</v>
      </c>
      <c r="M392" s="9">
        <v>0</v>
      </c>
      <c r="O392" s="9">
        <v>0</v>
      </c>
      <c r="Q392" s="9">
        <f t="shared" si="114"/>
        <v>0</v>
      </c>
      <c r="S392" s="21">
        <f t="shared" si="115"/>
        <v>0</v>
      </c>
      <c r="U392" s="9">
        <v>0</v>
      </c>
      <c r="W392" s="9">
        <v>-593.9</v>
      </c>
      <c r="Y392" s="9">
        <f t="shared" si="116"/>
        <v>593.9</v>
      </c>
      <c r="AA392" s="21" t="str">
        <f t="shared" si="117"/>
        <v>N.M.</v>
      </c>
      <c r="AC392" s="9">
        <v>134.82</v>
      </c>
      <c r="AE392" s="9">
        <v>4313.9800000000005</v>
      </c>
      <c r="AG392" s="9">
        <f t="shared" si="118"/>
        <v>-4179.160000000001</v>
      </c>
      <c r="AI392" s="21">
        <f t="shared" si="119"/>
        <v>-0.9687481165883941</v>
      </c>
    </row>
    <row r="393" spans="1:35" ht="12.75" outlineLevel="1">
      <c r="A393" s="1" t="s">
        <v>935</v>
      </c>
      <c r="B393" s="16" t="s">
        <v>936</v>
      </c>
      <c r="C393" s="1" t="s">
        <v>1334</v>
      </c>
      <c r="E393" s="5">
        <v>0</v>
      </c>
      <c r="G393" s="5">
        <v>0</v>
      </c>
      <c r="I393" s="9">
        <f t="shared" si="112"/>
        <v>0</v>
      </c>
      <c r="K393" s="21">
        <f t="shared" si="113"/>
        <v>0</v>
      </c>
      <c r="M393" s="9">
        <v>0</v>
      </c>
      <c r="O393" s="9">
        <v>0</v>
      </c>
      <c r="Q393" s="9">
        <f t="shared" si="114"/>
        <v>0</v>
      </c>
      <c r="S393" s="21">
        <f t="shared" si="115"/>
        <v>0</v>
      </c>
      <c r="U393" s="9">
        <v>103.72</v>
      </c>
      <c r="W393" s="9">
        <v>0</v>
      </c>
      <c r="Y393" s="9">
        <f t="shared" si="116"/>
        <v>103.72</v>
      </c>
      <c r="AA393" s="21" t="str">
        <f t="shared" si="117"/>
        <v>N.M.</v>
      </c>
      <c r="AC393" s="9">
        <v>-10836.7</v>
      </c>
      <c r="AE393" s="9">
        <v>13844</v>
      </c>
      <c r="AG393" s="9">
        <f t="shared" si="118"/>
        <v>-24680.7</v>
      </c>
      <c r="AI393" s="21">
        <f t="shared" si="119"/>
        <v>-1.7827723201386882</v>
      </c>
    </row>
    <row r="394" spans="1:35" ht="12.75" outlineLevel="1">
      <c r="A394" s="1" t="s">
        <v>937</v>
      </c>
      <c r="B394" s="16" t="s">
        <v>938</v>
      </c>
      <c r="C394" s="1" t="s">
        <v>1334</v>
      </c>
      <c r="E394" s="5">
        <v>0</v>
      </c>
      <c r="G394" s="5">
        <v>2925</v>
      </c>
      <c r="I394" s="9">
        <f t="shared" si="112"/>
        <v>-2925</v>
      </c>
      <c r="K394" s="21" t="str">
        <f t="shared" si="113"/>
        <v>N.M.</v>
      </c>
      <c r="M394" s="9">
        <v>0</v>
      </c>
      <c r="O394" s="9">
        <v>8775</v>
      </c>
      <c r="Q394" s="9">
        <f t="shared" si="114"/>
        <v>-8775</v>
      </c>
      <c r="S394" s="21" t="str">
        <f t="shared" si="115"/>
        <v>N.M.</v>
      </c>
      <c r="U394" s="9">
        <v>-790.13</v>
      </c>
      <c r="W394" s="9">
        <v>23400</v>
      </c>
      <c r="Y394" s="9">
        <f t="shared" si="116"/>
        <v>-24190.13</v>
      </c>
      <c r="AA394" s="21">
        <f t="shared" si="117"/>
        <v>-1.0337662393162395</v>
      </c>
      <c r="AC394" s="9">
        <v>10927.87</v>
      </c>
      <c r="AE394" s="9">
        <v>23400</v>
      </c>
      <c r="AG394" s="9">
        <f t="shared" si="118"/>
        <v>-12472.13</v>
      </c>
      <c r="AI394" s="21">
        <f t="shared" si="119"/>
        <v>-0.5329970085470085</v>
      </c>
    </row>
    <row r="395" spans="1:35" ht="12.75" outlineLevel="1">
      <c r="A395" s="1" t="s">
        <v>939</v>
      </c>
      <c r="B395" s="16" t="s">
        <v>940</v>
      </c>
      <c r="C395" s="1" t="s">
        <v>1334</v>
      </c>
      <c r="E395" s="5">
        <v>2750</v>
      </c>
      <c r="G395" s="5">
        <v>0</v>
      </c>
      <c r="I395" s="9">
        <f t="shared" si="112"/>
        <v>2750</v>
      </c>
      <c r="K395" s="21" t="str">
        <f t="shared" si="113"/>
        <v>N.M.</v>
      </c>
      <c r="M395" s="9">
        <v>8250</v>
      </c>
      <c r="O395" s="9">
        <v>0</v>
      </c>
      <c r="Q395" s="9">
        <f t="shared" si="114"/>
        <v>8250</v>
      </c>
      <c r="S395" s="21" t="str">
        <f t="shared" si="115"/>
        <v>N.M.</v>
      </c>
      <c r="U395" s="9">
        <v>22000</v>
      </c>
      <c r="W395" s="9">
        <v>0</v>
      </c>
      <c r="Y395" s="9">
        <f t="shared" si="116"/>
        <v>22000</v>
      </c>
      <c r="AA395" s="21" t="str">
        <f t="shared" si="117"/>
        <v>N.M.</v>
      </c>
      <c r="AC395" s="9">
        <v>22000</v>
      </c>
      <c r="AE395" s="9">
        <v>0</v>
      </c>
      <c r="AG395" s="9">
        <f t="shared" si="118"/>
        <v>22000</v>
      </c>
      <c r="AI395" s="21" t="str">
        <f t="shared" si="119"/>
        <v>N.M.</v>
      </c>
    </row>
    <row r="396" spans="1:35" ht="12.75" outlineLevel="1">
      <c r="A396" s="1" t="s">
        <v>941</v>
      </c>
      <c r="B396" s="16" t="s">
        <v>942</v>
      </c>
      <c r="C396" s="1" t="s">
        <v>1335</v>
      </c>
      <c r="E396" s="5">
        <v>-73730.22</v>
      </c>
      <c r="G396" s="5">
        <v>-138849.95</v>
      </c>
      <c r="I396" s="9">
        <f t="shared" si="112"/>
        <v>65119.73000000001</v>
      </c>
      <c r="K396" s="21">
        <f t="shared" si="113"/>
        <v>0.46899354302972385</v>
      </c>
      <c r="M396" s="9">
        <v>-267183.59</v>
      </c>
      <c r="O396" s="9">
        <v>-305266.59</v>
      </c>
      <c r="Q396" s="9">
        <f t="shared" si="114"/>
        <v>38083</v>
      </c>
      <c r="S396" s="21">
        <f t="shared" si="115"/>
        <v>0.12475325255868976</v>
      </c>
      <c r="U396" s="9">
        <v>-715659.023</v>
      </c>
      <c r="W396" s="9">
        <v>-757614.179</v>
      </c>
      <c r="Y396" s="9">
        <f t="shared" si="116"/>
        <v>41955.15599999996</v>
      </c>
      <c r="AA396" s="21">
        <f t="shared" si="117"/>
        <v>0.0553779973539803</v>
      </c>
      <c r="AC396" s="9">
        <v>-1143864.399</v>
      </c>
      <c r="AE396" s="9">
        <v>-1101384.365</v>
      </c>
      <c r="AG396" s="9">
        <f t="shared" si="118"/>
        <v>-42480.033999999985</v>
      </c>
      <c r="AI396" s="21">
        <f t="shared" si="119"/>
        <v>-0.038569672268772386</v>
      </c>
    </row>
    <row r="397" spans="1:35" ht="12.75" outlineLevel="1">
      <c r="A397" s="1" t="s">
        <v>943</v>
      </c>
      <c r="B397" s="16" t="s">
        <v>944</v>
      </c>
      <c r="C397" s="1" t="s">
        <v>1336</v>
      </c>
      <c r="E397" s="5">
        <v>-823.9</v>
      </c>
      <c r="G397" s="5">
        <v>-1472.57</v>
      </c>
      <c r="I397" s="9">
        <f t="shared" si="112"/>
        <v>648.67</v>
      </c>
      <c r="K397" s="21">
        <f t="shared" si="113"/>
        <v>0.4405019795323821</v>
      </c>
      <c r="M397" s="9">
        <v>-2937.08</v>
      </c>
      <c r="O397" s="9">
        <v>-3242.425</v>
      </c>
      <c r="Q397" s="9">
        <f t="shared" si="114"/>
        <v>305.34500000000025</v>
      </c>
      <c r="S397" s="21">
        <f t="shared" si="115"/>
        <v>0.09417180042714951</v>
      </c>
      <c r="U397" s="9">
        <v>-7648.314</v>
      </c>
      <c r="W397" s="9">
        <v>-7789.85</v>
      </c>
      <c r="Y397" s="9">
        <f t="shared" si="116"/>
        <v>141.53600000000006</v>
      </c>
      <c r="AA397" s="21">
        <f t="shared" si="117"/>
        <v>0.01816928438930147</v>
      </c>
      <c r="AC397" s="9">
        <v>-11898.729</v>
      </c>
      <c r="AE397" s="9">
        <v>-12160.505000000001</v>
      </c>
      <c r="AG397" s="9">
        <f t="shared" si="118"/>
        <v>261.77600000000166</v>
      </c>
      <c r="AI397" s="21">
        <f t="shared" si="119"/>
        <v>0.021526737582033117</v>
      </c>
    </row>
    <row r="398" spans="1:35" ht="12.75" outlineLevel="1">
      <c r="A398" s="1" t="s">
        <v>945</v>
      </c>
      <c r="B398" s="16" t="s">
        <v>946</v>
      </c>
      <c r="C398" s="1" t="s">
        <v>1337</v>
      </c>
      <c r="E398" s="5">
        <v>-823.9</v>
      </c>
      <c r="G398" s="5">
        <v>-1472.56</v>
      </c>
      <c r="I398" s="9">
        <f t="shared" si="112"/>
        <v>648.66</v>
      </c>
      <c r="K398" s="21">
        <f t="shared" si="113"/>
        <v>0.4404981800402021</v>
      </c>
      <c r="M398" s="9">
        <v>-2937.08</v>
      </c>
      <c r="O398" s="9">
        <v>-3242.3650000000002</v>
      </c>
      <c r="Q398" s="9">
        <f t="shared" si="114"/>
        <v>305.2850000000003</v>
      </c>
      <c r="S398" s="21">
        <f t="shared" si="115"/>
        <v>0.09415503806634981</v>
      </c>
      <c r="U398" s="9">
        <v>-8426.462</v>
      </c>
      <c r="W398" s="9">
        <v>-7159.613</v>
      </c>
      <c r="Y398" s="9">
        <f t="shared" si="116"/>
        <v>-1266.8489999999993</v>
      </c>
      <c r="AA398" s="21">
        <f t="shared" si="117"/>
        <v>-0.17694378173792344</v>
      </c>
      <c r="AC398" s="9">
        <v>-12676.846</v>
      </c>
      <c r="AE398" s="9">
        <v>-10449.785</v>
      </c>
      <c r="AG398" s="9">
        <f t="shared" si="118"/>
        <v>-2227.0609999999997</v>
      </c>
      <c r="AI398" s="21">
        <f t="shared" si="119"/>
        <v>-0.21312026993856809</v>
      </c>
    </row>
    <row r="399" spans="1:35" ht="12.75" outlineLevel="1">
      <c r="A399" s="1" t="s">
        <v>947</v>
      </c>
      <c r="B399" s="16" t="s">
        <v>948</v>
      </c>
      <c r="C399" s="1" t="s">
        <v>1338</v>
      </c>
      <c r="E399" s="5">
        <v>0</v>
      </c>
      <c r="G399" s="5">
        <v>0</v>
      </c>
      <c r="I399" s="9">
        <f t="shared" si="112"/>
        <v>0</v>
      </c>
      <c r="K399" s="21">
        <f t="shared" si="113"/>
        <v>0</v>
      </c>
      <c r="M399" s="9">
        <v>0</v>
      </c>
      <c r="O399" s="9">
        <v>0</v>
      </c>
      <c r="Q399" s="9">
        <f t="shared" si="114"/>
        <v>0</v>
      </c>
      <c r="S399" s="21">
        <f t="shared" si="115"/>
        <v>0</v>
      </c>
      <c r="U399" s="9">
        <v>0</v>
      </c>
      <c r="W399" s="9">
        <v>0</v>
      </c>
      <c r="Y399" s="9">
        <f t="shared" si="116"/>
        <v>0</v>
      </c>
      <c r="AA399" s="21">
        <f t="shared" si="117"/>
        <v>0</v>
      </c>
      <c r="AC399" s="9">
        <v>0</v>
      </c>
      <c r="AE399" s="9">
        <v>1748.07</v>
      </c>
      <c r="AG399" s="9">
        <f t="shared" si="118"/>
        <v>-1748.07</v>
      </c>
      <c r="AI399" s="21" t="str">
        <f t="shared" si="119"/>
        <v>N.M.</v>
      </c>
    </row>
    <row r="400" spans="1:35" ht="12.75" outlineLevel="1">
      <c r="A400" s="1" t="s">
        <v>949</v>
      </c>
      <c r="B400" s="16" t="s">
        <v>950</v>
      </c>
      <c r="C400" s="1" t="s">
        <v>1338</v>
      </c>
      <c r="E400" s="5">
        <v>0</v>
      </c>
      <c r="G400" s="5">
        <v>0</v>
      </c>
      <c r="I400" s="9">
        <f t="shared" si="112"/>
        <v>0</v>
      </c>
      <c r="K400" s="21">
        <f t="shared" si="113"/>
        <v>0</v>
      </c>
      <c r="M400" s="9">
        <v>0</v>
      </c>
      <c r="O400" s="9">
        <v>0</v>
      </c>
      <c r="Q400" s="9">
        <f t="shared" si="114"/>
        <v>0</v>
      </c>
      <c r="S400" s="21">
        <f t="shared" si="115"/>
        <v>0</v>
      </c>
      <c r="U400" s="9">
        <v>0</v>
      </c>
      <c r="W400" s="9">
        <v>0</v>
      </c>
      <c r="Y400" s="9">
        <f t="shared" si="116"/>
        <v>0</v>
      </c>
      <c r="AA400" s="21">
        <f t="shared" si="117"/>
        <v>0</v>
      </c>
      <c r="AC400" s="9">
        <v>1018.9300000000001</v>
      </c>
      <c r="AE400" s="9">
        <v>5000</v>
      </c>
      <c r="AG400" s="9">
        <f t="shared" si="118"/>
        <v>-3981.0699999999997</v>
      </c>
      <c r="AI400" s="21">
        <f t="shared" si="119"/>
        <v>-0.796214</v>
      </c>
    </row>
    <row r="401" spans="1:35" ht="12.75" outlineLevel="1">
      <c r="A401" s="1" t="s">
        <v>951</v>
      </c>
      <c r="B401" s="16" t="s">
        <v>952</v>
      </c>
      <c r="C401" s="1" t="s">
        <v>1338</v>
      </c>
      <c r="E401" s="5">
        <v>0</v>
      </c>
      <c r="G401" s="5">
        <v>1002</v>
      </c>
      <c r="I401" s="9">
        <f t="shared" si="112"/>
        <v>-1002</v>
      </c>
      <c r="K401" s="21" t="str">
        <f t="shared" si="113"/>
        <v>N.M.</v>
      </c>
      <c r="M401" s="9">
        <v>0</v>
      </c>
      <c r="O401" s="9">
        <v>3006</v>
      </c>
      <c r="Q401" s="9">
        <f t="shared" si="114"/>
        <v>-3006</v>
      </c>
      <c r="S401" s="21" t="str">
        <f t="shared" si="115"/>
        <v>N.M.</v>
      </c>
      <c r="U401" s="9">
        <v>-864.4300000000001</v>
      </c>
      <c r="W401" s="9">
        <v>8016</v>
      </c>
      <c r="Y401" s="9">
        <f t="shared" si="116"/>
        <v>-8880.43</v>
      </c>
      <c r="AA401" s="21">
        <f t="shared" si="117"/>
        <v>-1.1078380738522955</v>
      </c>
      <c r="AC401" s="9">
        <v>3139.5699999999997</v>
      </c>
      <c r="AE401" s="9">
        <v>8016</v>
      </c>
      <c r="AG401" s="9">
        <f t="shared" si="118"/>
        <v>-4876.43</v>
      </c>
      <c r="AI401" s="21">
        <f t="shared" si="119"/>
        <v>-0.6083370758483034</v>
      </c>
    </row>
    <row r="402" spans="1:35" ht="12.75" outlineLevel="1">
      <c r="A402" s="1" t="s">
        <v>953</v>
      </c>
      <c r="B402" s="16" t="s">
        <v>954</v>
      </c>
      <c r="C402" s="1" t="s">
        <v>1338</v>
      </c>
      <c r="E402" s="5">
        <v>1002</v>
      </c>
      <c r="G402" s="5">
        <v>0</v>
      </c>
      <c r="I402" s="9">
        <f t="shared" si="112"/>
        <v>1002</v>
      </c>
      <c r="K402" s="21" t="str">
        <f t="shared" si="113"/>
        <v>N.M.</v>
      </c>
      <c r="M402" s="9">
        <v>3006</v>
      </c>
      <c r="O402" s="9">
        <v>0</v>
      </c>
      <c r="Q402" s="9">
        <f t="shared" si="114"/>
        <v>3006</v>
      </c>
      <c r="S402" s="21" t="str">
        <f t="shared" si="115"/>
        <v>N.M.</v>
      </c>
      <c r="U402" s="9">
        <v>8016</v>
      </c>
      <c r="W402" s="9">
        <v>0</v>
      </c>
      <c r="Y402" s="9">
        <f t="shared" si="116"/>
        <v>8016</v>
      </c>
      <c r="AA402" s="21" t="str">
        <f t="shared" si="117"/>
        <v>N.M.</v>
      </c>
      <c r="AC402" s="9">
        <v>8016</v>
      </c>
      <c r="AE402" s="9">
        <v>0</v>
      </c>
      <c r="AG402" s="9">
        <f t="shared" si="118"/>
        <v>8016</v>
      </c>
      <c r="AI402" s="21" t="str">
        <f t="shared" si="119"/>
        <v>N.M.</v>
      </c>
    </row>
    <row r="403" spans="1:68" s="16" customFormat="1" ht="12.75">
      <c r="A403" s="16" t="s">
        <v>38</v>
      </c>
      <c r="B403" s="114"/>
      <c r="C403" s="16" t="s">
        <v>39</v>
      </c>
      <c r="D403" s="9"/>
      <c r="E403" s="9">
        <v>905098.3600000001</v>
      </c>
      <c r="F403" s="9"/>
      <c r="G403" s="9">
        <v>1157839.32</v>
      </c>
      <c r="H403" s="9"/>
      <c r="I403" s="9">
        <f>+E403-G403</f>
        <v>-252740.95999999996</v>
      </c>
      <c r="J403" s="44" t="str">
        <f>IF((+E403-G403)=(I403),"  ",$AO$517)</f>
        <v>  </v>
      </c>
      <c r="K403" s="38">
        <f>IF(G403&lt;0,IF(I403=0,0,IF(OR(G403=0,E403=0),"N.M.",IF(ABS(I403/G403)&gt;=10,"N.M.",I403/(-G403)))),IF(I403=0,0,IF(OR(G403=0,E403=0),"N.M.",IF(ABS(I403/G403)&gt;=10,"N.M.",I403/G403))))</f>
        <v>-0.21828673083930156</v>
      </c>
      <c r="L403" s="45"/>
      <c r="M403" s="5">
        <v>2878951.93</v>
      </c>
      <c r="N403" s="9"/>
      <c r="O403" s="5">
        <v>3053725.6260000006</v>
      </c>
      <c r="P403" s="9"/>
      <c r="Q403" s="9">
        <f>(+M403-O403)</f>
        <v>-174773.69600000046</v>
      </c>
      <c r="R403" s="44" t="str">
        <f>IF((+M403-O403)=(Q403),"  ",$AO$517)</f>
        <v>  </v>
      </c>
      <c r="S403" s="38">
        <f>IF(O403&lt;0,IF(Q403=0,0,IF(OR(O403=0,M403=0),"N.M.",IF(ABS(Q403/O403)&gt;=10,"N.M.",Q403/(-O403)))),IF(Q403=0,0,IF(OR(O403=0,M403=0),"N.M.",IF(ABS(Q403/O403)&gt;=10,"N.M.",Q403/O403))))</f>
        <v>-0.05723294015413303</v>
      </c>
      <c r="T403" s="45"/>
      <c r="U403" s="9">
        <v>7821912.359999999</v>
      </c>
      <c r="V403" s="9"/>
      <c r="W403" s="9">
        <v>6131137.785999998</v>
      </c>
      <c r="X403" s="9"/>
      <c r="Y403" s="9">
        <f>(+U403-W403)</f>
        <v>1690774.574000001</v>
      </c>
      <c r="Z403" s="44" t="str">
        <f>IF((+U403-W403)=(Y403),"  ",$AO$517)</f>
        <v>  </v>
      </c>
      <c r="AA403" s="38">
        <f>IF(W403&lt;0,IF(Y403=0,0,IF(OR(W403=0,U403=0),"N.M.",IF(ABS(Y403/W403)&gt;=10,"N.M.",Y403/(-W403)))),IF(Y403=0,0,IF(OR(W403=0,U403=0),"N.M.",IF(ABS(Y403/W403)&gt;=10,"N.M.",Y403/W403))))</f>
        <v>0.27576848425438427</v>
      </c>
      <c r="AB403" s="45"/>
      <c r="AC403" s="9">
        <v>11334992.455</v>
      </c>
      <c r="AD403" s="9"/>
      <c r="AE403" s="9">
        <v>10276141.549000002</v>
      </c>
      <c r="AF403" s="9"/>
      <c r="AG403" s="9">
        <f>(+AC403-AE403)</f>
        <v>1058850.9059999976</v>
      </c>
      <c r="AH403" s="44" t="str">
        <f>IF((+AC403-AE403)=(AG403),"  ",$AO$517)</f>
        <v>  </v>
      </c>
      <c r="AI403" s="38">
        <f>IF(AE403&lt;0,IF(AG403=0,0,IF(OR(AE403=0,AC403=0),"N.M.",IF(ABS(AG403/AE403)&gt;=10,"N.M.",AG403/(-AE403)))),IF(AG403=0,0,IF(OR(AE403=0,AC403=0),"N.M.",IF(ABS(AG403/AE403)&gt;=10,"N.M.",AG403/AE403))))</f>
        <v>0.10303973538619046</v>
      </c>
      <c r="AJ403" s="9"/>
      <c r="AK403" s="9"/>
      <c r="AL403" s="9"/>
      <c r="AM403" s="9"/>
      <c r="AN403" s="9"/>
      <c r="AO403" s="9"/>
      <c r="AP403" s="115"/>
      <c r="AQ403" s="116"/>
      <c r="AR403" s="45"/>
      <c r="AS403" s="9"/>
      <c r="AT403" s="9"/>
      <c r="AU403" s="9"/>
      <c r="AV403" s="9"/>
      <c r="AW403" s="9"/>
      <c r="AX403" s="115"/>
      <c r="AY403" s="116"/>
      <c r="AZ403" s="45"/>
      <c r="BA403" s="9"/>
      <c r="BB403" s="9"/>
      <c r="BC403" s="9"/>
      <c r="BD403" s="115"/>
      <c r="BE403" s="116"/>
      <c r="BF403" s="45"/>
      <c r="BG403" s="9"/>
      <c r="BH403" s="86"/>
      <c r="BI403" s="9"/>
      <c r="BJ403" s="86"/>
      <c r="BK403" s="9"/>
      <c r="BL403" s="86"/>
      <c r="BM403" s="9"/>
      <c r="BN403" s="86"/>
      <c r="BO403" s="86"/>
      <c r="BP403" s="86"/>
    </row>
    <row r="404" spans="1:35" ht="12.75" outlineLevel="1">
      <c r="A404" s="1" t="s">
        <v>955</v>
      </c>
      <c r="B404" s="16" t="s">
        <v>956</v>
      </c>
      <c r="C404" s="1" t="s">
        <v>1339</v>
      </c>
      <c r="E404" s="5">
        <v>0</v>
      </c>
      <c r="G404" s="5">
        <v>0</v>
      </c>
      <c r="I404" s="9">
        <f aca="true" t="shared" si="120" ref="I404:I409">+E404-G404</f>
        <v>0</v>
      </c>
      <c r="K404" s="21">
        <f aca="true" t="shared" si="121" ref="K404:K409">IF(G404&lt;0,IF(I404=0,0,IF(OR(G404=0,E404=0),"N.M.",IF(ABS(I404/G404)&gt;=10,"N.M.",I404/(-G404)))),IF(I404=0,0,IF(OR(G404=0,E404=0),"N.M.",IF(ABS(I404/G404)&gt;=10,"N.M.",I404/G404))))</f>
        <v>0</v>
      </c>
      <c r="M404" s="9">
        <v>0</v>
      </c>
      <c r="O404" s="9">
        <v>0</v>
      </c>
      <c r="Q404" s="9">
        <f aca="true" t="shared" si="122" ref="Q404:Q409">(+M404-O404)</f>
        <v>0</v>
      </c>
      <c r="S404" s="21">
        <f aca="true" t="shared" si="123" ref="S404:S409">IF(O404&lt;0,IF(Q404=0,0,IF(OR(O404=0,M404=0),"N.M.",IF(ABS(Q404/O404)&gt;=10,"N.M.",Q404/(-O404)))),IF(Q404=0,0,IF(OR(O404=0,M404=0),"N.M.",IF(ABS(Q404/O404)&gt;=10,"N.M.",Q404/O404))))</f>
        <v>0</v>
      </c>
      <c r="U404" s="9">
        <v>0</v>
      </c>
      <c r="W404" s="9">
        <v>-5596</v>
      </c>
      <c r="Y404" s="9">
        <f aca="true" t="shared" si="124" ref="Y404:Y409">(+U404-W404)</f>
        <v>5596</v>
      </c>
      <c r="AA404" s="21" t="str">
        <f aca="true" t="shared" si="125" ref="AA404:AA409">IF(W404&lt;0,IF(Y404=0,0,IF(OR(W404=0,U404=0),"N.M.",IF(ABS(Y404/W404)&gt;=10,"N.M.",Y404/(-W404)))),IF(Y404=0,0,IF(OR(W404=0,U404=0),"N.M.",IF(ABS(Y404/W404)&gt;=10,"N.M.",Y404/W404))))</f>
        <v>N.M.</v>
      </c>
      <c r="AC404" s="9">
        <v>42254</v>
      </c>
      <c r="AE404" s="9">
        <v>-5596</v>
      </c>
      <c r="AG404" s="9">
        <f aca="true" t="shared" si="126" ref="AG404:AG409">(+AC404-AE404)</f>
        <v>47850</v>
      </c>
      <c r="AI404" s="21">
        <f aca="true" t="shared" si="127" ref="AI404:AI409">IF(AE404&lt;0,IF(AG404=0,0,IF(OR(AE404=0,AC404=0),"N.M.",IF(ABS(AG404/AE404)&gt;=10,"N.M.",AG404/(-AE404)))),IF(AG404=0,0,IF(OR(AE404=0,AC404=0),"N.M.",IF(ABS(AG404/AE404)&gt;=10,"N.M.",AG404/AE404))))</f>
        <v>8.550750536097212</v>
      </c>
    </row>
    <row r="405" spans="1:35" ht="12.75" outlineLevel="1">
      <c r="A405" s="1" t="s">
        <v>957</v>
      </c>
      <c r="B405" s="16" t="s">
        <v>958</v>
      </c>
      <c r="C405" s="1" t="s">
        <v>1339</v>
      </c>
      <c r="E405" s="5">
        <v>0</v>
      </c>
      <c r="G405" s="5">
        <v>0</v>
      </c>
      <c r="I405" s="9">
        <f t="shared" si="120"/>
        <v>0</v>
      </c>
      <c r="K405" s="21">
        <f t="shared" si="121"/>
        <v>0</v>
      </c>
      <c r="M405" s="9">
        <v>0</v>
      </c>
      <c r="O405" s="9">
        <v>0</v>
      </c>
      <c r="Q405" s="9">
        <f t="shared" si="122"/>
        <v>0</v>
      </c>
      <c r="S405" s="21">
        <f t="shared" si="123"/>
        <v>0</v>
      </c>
      <c r="U405" s="9">
        <v>0</v>
      </c>
      <c r="W405" s="9">
        <v>0</v>
      </c>
      <c r="Y405" s="9">
        <f t="shared" si="124"/>
        <v>0</v>
      </c>
      <c r="AA405" s="21">
        <f t="shared" si="125"/>
        <v>0</v>
      </c>
      <c r="AC405" s="9">
        <v>0</v>
      </c>
      <c r="AE405" s="9">
        <v>29977</v>
      </c>
      <c r="AG405" s="9">
        <f t="shared" si="126"/>
        <v>-29977</v>
      </c>
      <c r="AI405" s="21" t="str">
        <f t="shared" si="127"/>
        <v>N.M.</v>
      </c>
    </row>
    <row r="406" spans="1:35" ht="12.75" outlineLevel="1">
      <c r="A406" s="1" t="s">
        <v>959</v>
      </c>
      <c r="B406" s="16" t="s">
        <v>960</v>
      </c>
      <c r="C406" s="1" t="s">
        <v>1339</v>
      </c>
      <c r="E406" s="5">
        <v>0</v>
      </c>
      <c r="G406" s="5">
        <v>0</v>
      </c>
      <c r="I406" s="9">
        <f t="shared" si="120"/>
        <v>0</v>
      </c>
      <c r="K406" s="21">
        <f t="shared" si="121"/>
        <v>0</v>
      </c>
      <c r="M406" s="9">
        <v>0</v>
      </c>
      <c r="O406" s="9">
        <v>0</v>
      </c>
      <c r="Q406" s="9">
        <f t="shared" si="122"/>
        <v>0</v>
      </c>
      <c r="S406" s="21">
        <f t="shared" si="123"/>
        <v>0</v>
      </c>
      <c r="U406" s="9">
        <v>0</v>
      </c>
      <c r="W406" s="9">
        <v>0</v>
      </c>
      <c r="Y406" s="9">
        <f t="shared" si="124"/>
        <v>0</v>
      </c>
      <c r="AA406" s="21">
        <f t="shared" si="125"/>
        <v>0</v>
      </c>
      <c r="AC406" s="9">
        <v>0</v>
      </c>
      <c r="AE406" s="9">
        <v>-267892</v>
      </c>
      <c r="AG406" s="9">
        <f t="shared" si="126"/>
        <v>267892</v>
      </c>
      <c r="AI406" s="21" t="str">
        <f t="shared" si="127"/>
        <v>N.M.</v>
      </c>
    </row>
    <row r="407" spans="1:35" ht="12.75" outlineLevel="1">
      <c r="A407" s="1" t="s">
        <v>961</v>
      </c>
      <c r="B407" s="16" t="s">
        <v>962</v>
      </c>
      <c r="C407" s="1" t="s">
        <v>1339</v>
      </c>
      <c r="E407" s="5">
        <v>0</v>
      </c>
      <c r="G407" s="5">
        <v>0</v>
      </c>
      <c r="I407" s="9">
        <f t="shared" si="120"/>
        <v>0</v>
      </c>
      <c r="K407" s="21">
        <f t="shared" si="121"/>
        <v>0</v>
      </c>
      <c r="M407" s="9">
        <v>0</v>
      </c>
      <c r="O407" s="9">
        <v>0</v>
      </c>
      <c r="Q407" s="9">
        <f t="shared" si="122"/>
        <v>0</v>
      </c>
      <c r="S407" s="21">
        <f t="shared" si="123"/>
        <v>0</v>
      </c>
      <c r="U407" s="9">
        <v>0</v>
      </c>
      <c r="W407" s="9">
        <v>0</v>
      </c>
      <c r="Y407" s="9">
        <f t="shared" si="124"/>
        <v>0</v>
      </c>
      <c r="AA407" s="21">
        <f t="shared" si="125"/>
        <v>0</v>
      </c>
      <c r="AC407" s="9">
        <v>-525794.1</v>
      </c>
      <c r="AE407" s="9">
        <v>-171781</v>
      </c>
      <c r="AG407" s="9">
        <f t="shared" si="126"/>
        <v>-354013.1</v>
      </c>
      <c r="AI407" s="21">
        <f t="shared" si="127"/>
        <v>-2.060839673770673</v>
      </c>
    </row>
    <row r="408" spans="1:35" ht="12.75" outlineLevel="1">
      <c r="A408" s="1" t="s">
        <v>963</v>
      </c>
      <c r="B408" s="16" t="s">
        <v>964</v>
      </c>
      <c r="C408" s="1" t="s">
        <v>1339</v>
      </c>
      <c r="E408" s="5">
        <v>0</v>
      </c>
      <c r="G408" s="5">
        <v>144807.42</v>
      </c>
      <c r="I408" s="9">
        <f t="shared" si="120"/>
        <v>-144807.42</v>
      </c>
      <c r="K408" s="21" t="str">
        <f t="shared" si="121"/>
        <v>N.M.</v>
      </c>
      <c r="M408" s="9">
        <v>0</v>
      </c>
      <c r="O408" s="9">
        <v>696329.89</v>
      </c>
      <c r="Q408" s="9">
        <f t="shared" si="122"/>
        <v>-696329.89</v>
      </c>
      <c r="S408" s="21" t="str">
        <f t="shared" si="123"/>
        <v>N.M.</v>
      </c>
      <c r="U408" s="9">
        <v>0</v>
      </c>
      <c r="W408" s="9">
        <v>1374926.1400000001</v>
      </c>
      <c r="Y408" s="9">
        <f t="shared" si="124"/>
        <v>-1374926.1400000001</v>
      </c>
      <c r="AA408" s="21" t="str">
        <f t="shared" si="125"/>
        <v>N.M.</v>
      </c>
      <c r="AC408" s="9">
        <v>685605</v>
      </c>
      <c r="AE408" s="9">
        <v>1374926.1400000001</v>
      </c>
      <c r="AG408" s="9">
        <f t="shared" si="126"/>
        <v>-689321.1400000001</v>
      </c>
      <c r="AI408" s="21">
        <f t="shared" si="127"/>
        <v>-0.5013513962284549</v>
      </c>
    </row>
    <row r="409" spans="1:35" ht="12.75" outlineLevel="1">
      <c r="A409" s="1" t="s">
        <v>965</v>
      </c>
      <c r="B409" s="16" t="s">
        <v>966</v>
      </c>
      <c r="C409" s="1" t="s">
        <v>1339</v>
      </c>
      <c r="E409" s="5">
        <v>152849.4</v>
      </c>
      <c r="G409" s="5">
        <v>0</v>
      </c>
      <c r="I409" s="9">
        <f t="shared" si="120"/>
        <v>152849.4</v>
      </c>
      <c r="K409" s="21" t="str">
        <f t="shared" si="121"/>
        <v>N.M.</v>
      </c>
      <c r="M409" s="9">
        <v>825495.63</v>
      </c>
      <c r="O409" s="9">
        <v>0</v>
      </c>
      <c r="Q409" s="9">
        <f t="shared" si="122"/>
        <v>825495.63</v>
      </c>
      <c r="S409" s="21" t="str">
        <f t="shared" si="123"/>
        <v>N.M.</v>
      </c>
      <c r="U409" s="9">
        <v>382128.67</v>
      </c>
      <c r="W409" s="9">
        <v>0</v>
      </c>
      <c r="Y409" s="9">
        <f t="shared" si="124"/>
        <v>382128.67</v>
      </c>
      <c r="AA409" s="21" t="str">
        <f t="shared" si="125"/>
        <v>N.M.</v>
      </c>
      <c r="AC409" s="9">
        <v>382128.67</v>
      </c>
      <c r="AE409" s="9">
        <v>0</v>
      </c>
      <c r="AG409" s="9">
        <f t="shared" si="126"/>
        <v>382128.67</v>
      </c>
      <c r="AI409" s="21" t="str">
        <f t="shared" si="127"/>
        <v>N.M.</v>
      </c>
    </row>
    <row r="410" spans="1:68" s="16" customFormat="1" ht="12.75">
      <c r="A410" s="16" t="s">
        <v>40</v>
      </c>
      <c r="B410" s="114"/>
      <c r="C410" s="16" t="s">
        <v>94</v>
      </c>
      <c r="D410" s="9"/>
      <c r="E410" s="9">
        <v>152849.4</v>
      </c>
      <c r="F410" s="9"/>
      <c r="G410" s="9">
        <v>144807.42</v>
      </c>
      <c r="H410" s="9"/>
      <c r="I410" s="9">
        <f aca="true" t="shared" si="128" ref="I410:I416">+E410-G410</f>
        <v>8041.979999999981</v>
      </c>
      <c r="J410" s="44" t="str">
        <f>IF((+E410-G410)=(I410),"  ",$AO$517)</f>
        <v>  </v>
      </c>
      <c r="K410" s="38">
        <f aca="true" t="shared" si="129" ref="K410:K416">IF(G410&lt;0,IF(I410=0,0,IF(OR(G410=0,E410=0),"N.M.",IF(ABS(I410/G410)&gt;=10,"N.M.",I410/(-G410)))),IF(I410=0,0,IF(OR(G410=0,E410=0),"N.M.",IF(ABS(I410/G410)&gt;=10,"N.M.",I410/G410))))</f>
        <v>0.055535690091018684</v>
      </c>
      <c r="L410" s="45"/>
      <c r="M410" s="5">
        <v>825495.63</v>
      </c>
      <c r="N410" s="9"/>
      <c r="O410" s="5">
        <v>696329.89</v>
      </c>
      <c r="P410" s="9"/>
      <c r="Q410" s="9">
        <f aca="true" t="shared" si="130" ref="Q410:Q416">(+M410-O410)</f>
        <v>129165.73999999999</v>
      </c>
      <c r="R410" s="44" t="str">
        <f>IF((+M410-O410)=(Q410),"  ",$AO$517)</f>
        <v>  </v>
      </c>
      <c r="S410" s="38">
        <f aca="true" t="shared" si="131" ref="S410:S416">IF(O410&lt;0,IF(Q410=0,0,IF(OR(O410=0,M410=0),"N.M.",IF(ABS(Q410/O410)&gt;=10,"N.M.",Q410/(-O410)))),IF(Q410=0,0,IF(OR(O410=0,M410=0),"N.M.",IF(ABS(Q410/O410)&gt;=10,"N.M.",Q410/O410))))</f>
        <v>0.18549503885292068</v>
      </c>
      <c r="T410" s="45"/>
      <c r="U410" s="9">
        <v>382128.67</v>
      </c>
      <c r="V410" s="9"/>
      <c r="W410" s="9">
        <v>1369330.1400000001</v>
      </c>
      <c r="X410" s="9"/>
      <c r="Y410" s="9">
        <f aca="true" t="shared" si="132" ref="Y410:Y416">(+U410-W410)</f>
        <v>-987201.4700000002</v>
      </c>
      <c r="Z410" s="44" t="str">
        <f>IF((+U410-W410)=(Y410),"  ",$AO$517)</f>
        <v>  </v>
      </c>
      <c r="AA410" s="38">
        <f aca="true" t="shared" si="133" ref="AA410:AA416">IF(W410&lt;0,IF(Y410=0,0,IF(OR(W410=0,U410=0),"N.M.",IF(ABS(Y410/W410)&gt;=10,"N.M.",Y410/(-W410)))),IF(Y410=0,0,IF(OR(W410=0,U410=0),"N.M.",IF(ABS(Y410/W410)&gt;=10,"N.M.",Y410/W410))))</f>
        <v>-0.7209375162077424</v>
      </c>
      <c r="AB410" s="45"/>
      <c r="AC410" s="9">
        <v>584193.5700000001</v>
      </c>
      <c r="AD410" s="9"/>
      <c r="AE410" s="9">
        <v>959634.1400000001</v>
      </c>
      <c r="AF410" s="9"/>
      <c r="AG410" s="9">
        <f aca="true" t="shared" si="134" ref="AG410:AG416">(+AC410-AE410)</f>
        <v>-375440.57000000007</v>
      </c>
      <c r="AH410" s="44" t="str">
        <f>IF((+AC410-AE410)=(AG410),"  ",$AO$517)</f>
        <v>  </v>
      </c>
      <c r="AI410" s="38">
        <f aca="true" t="shared" si="135" ref="AI410:AI416">IF(AE410&lt;0,IF(AG410=0,0,IF(OR(AE410=0,AC410=0),"N.M.",IF(ABS(AG410/AE410)&gt;=10,"N.M.",AG410/(-AE410)))),IF(AG410=0,0,IF(OR(AE410=0,AC410=0),"N.M.",IF(ABS(AG410/AE410)&gt;=10,"N.M.",AG410/AE410))))</f>
        <v>-0.39123302762029705</v>
      </c>
      <c r="AJ410" s="9"/>
      <c r="AK410" s="9"/>
      <c r="AL410" s="9"/>
      <c r="AM410" s="9"/>
      <c r="AN410" s="9"/>
      <c r="AO410" s="9"/>
      <c r="AP410" s="115"/>
      <c r="AQ410" s="116"/>
      <c r="AR410" s="45"/>
      <c r="AS410" s="9"/>
      <c r="AT410" s="9"/>
      <c r="AU410" s="9"/>
      <c r="AV410" s="9"/>
      <c r="AW410" s="9"/>
      <c r="AX410" s="115"/>
      <c r="AY410" s="116"/>
      <c r="AZ410" s="45"/>
      <c r="BA410" s="9"/>
      <c r="BB410" s="9"/>
      <c r="BC410" s="9"/>
      <c r="BD410" s="115"/>
      <c r="BE410" s="116"/>
      <c r="BF410" s="45"/>
      <c r="BG410" s="9"/>
      <c r="BH410" s="86"/>
      <c r="BI410" s="9"/>
      <c r="BJ410" s="86"/>
      <c r="BK410" s="9"/>
      <c r="BL410" s="86"/>
      <c r="BM410" s="9"/>
      <c r="BN410" s="86"/>
      <c r="BO410" s="86"/>
      <c r="BP410" s="86"/>
    </row>
    <row r="411" spans="1:35" ht="12.75" outlineLevel="1">
      <c r="A411" s="1" t="s">
        <v>967</v>
      </c>
      <c r="B411" s="16" t="s">
        <v>968</v>
      </c>
      <c r="C411" s="1" t="s">
        <v>1340</v>
      </c>
      <c r="E411" s="5">
        <v>186968.24</v>
      </c>
      <c r="G411" s="5">
        <v>1267464.3900000001</v>
      </c>
      <c r="I411" s="9">
        <f t="shared" si="128"/>
        <v>-1080496.1500000001</v>
      </c>
      <c r="K411" s="21">
        <f t="shared" si="129"/>
        <v>-0.8524863960872305</v>
      </c>
      <c r="M411" s="9">
        <v>4648843.3</v>
      </c>
      <c r="O411" s="9">
        <v>3824152.15</v>
      </c>
      <c r="Q411" s="9">
        <f t="shared" si="130"/>
        <v>824691.1499999999</v>
      </c>
      <c r="S411" s="21">
        <f t="shared" si="131"/>
        <v>0.215653331157339</v>
      </c>
      <c r="U411" s="9">
        <v>-2492135.18</v>
      </c>
      <c r="W411" s="9">
        <v>3839417.29</v>
      </c>
      <c r="Y411" s="9">
        <f t="shared" si="132"/>
        <v>-6331552.470000001</v>
      </c>
      <c r="AA411" s="21">
        <f t="shared" si="133"/>
        <v>-1.6490920344842226</v>
      </c>
      <c r="AC411" s="9">
        <v>-3846350.91</v>
      </c>
      <c r="AE411" s="9">
        <v>2316004.98</v>
      </c>
      <c r="AG411" s="9">
        <f t="shared" si="134"/>
        <v>-6162355.890000001</v>
      </c>
      <c r="AI411" s="21">
        <f t="shared" si="135"/>
        <v>-2.6607697061169535</v>
      </c>
    </row>
    <row r="412" spans="1:35" ht="12.75" outlineLevel="1">
      <c r="A412" s="1" t="s">
        <v>969</v>
      </c>
      <c r="B412" s="16" t="s">
        <v>970</v>
      </c>
      <c r="C412" s="1" t="s">
        <v>1341</v>
      </c>
      <c r="E412" s="5">
        <v>2818179.96</v>
      </c>
      <c r="G412" s="5">
        <v>4237265.4</v>
      </c>
      <c r="I412" s="9">
        <f t="shared" si="128"/>
        <v>-1419085.4400000004</v>
      </c>
      <c r="K412" s="21">
        <f t="shared" si="129"/>
        <v>-0.3349059608114234</v>
      </c>
      <c r="M412" s="9">
        <v>10576464.77</v>
      </c>
      <c r="O412" s="9">
        <v>18861325.01</v>
      </c>
      <c r="Q412" s="9">
        <f t="shared" si="130"/>
        <v>-8284860.240000002</v>
      </c>
      <c r="S412" s="21">
        <f t="shared" si="131"/>
        <v>-0.4392512315867252</v>
      </c>
      <c r="U412" s="9">
        <v>36338420.21</v>
      </c>
      <c r="W412" s="9">
        <v>34343282.59</v>
      </c>
      <c r="Y412" s="9">
        <f t="shared" si="132"/>
        <v>1995137.6199999973</v>
      </c>
      <c r="AA412" s="21">
        <f t="shared" si="133"/>
        <v>0.058093969752936105</v>
      </c>
      <c r="AC412" s="9">
        <v>61155136.17</v>
      </c>
      <c r="AE412" s="9">
        <v>64800502.5</v>
      </c>
      <c r="AG412" s="9">
        <f t="shared" si="134"/>
        <v>-3645366.329999998</v>
      </c>
      <c r="AI412" s="21">
        <f t="shared" si="135"/>
        <v>-0.05625521700236812</v>
      </c>
    </row>
    <row r="413" spans="1:35" ht="12.75" outlineLevel="1">
      <c r="A413" s="1" t="s">
        <v>971</v>
      </c>
      <c r="B413" s="16" t="s">
        <v>972</v>
      </c>
      <c r="C413" s="1" t="s">
        <v>1342</v>
      </c>
      <c r="E413" s="5">
        <v>-2738536.61</v>
      </c>
      <c r="G413" s="5">
        <v>-3840326.88</v>
      </c>
      <c r="I413" s="9">
        <f t="shared" si="128"/>
        <v>1101790.27</v>
      </c>
      <c r="K413" s="21">
        <f t="shared" si="129"/>
        <v>0.2869001271058468</v>
      </c>
      <c r="M413" s="9">
        <v>-11436359.62</v>
      </c>
      <c r="O413" s="9">
        <v>-14118311.98</v>
      </c>
      <c r="Q413" s="9">
        <f t="shared" si="130"/>
        <v>2681952.3600000013</v>
      </c>
      <c r="S413" s="21">
        <f t="shared" si="131"/>
        <v>0.18996267852695525</v>
      </c>
      <c r="U413" s="9">
        <v>-23970110.57</v>
      </c>
      <c r="W413" s="9">
        <v>-26247072.25</v>
      </c>
      <c r="Y413" s="9">
        <f t="shared" si="132"/>
        <v>2276961.6799999997</v>
      </c>
      <c r="AA413" s="21">
        <f t="shared" si="133"/>
        <v>0.08675107296967187</v>
      </c>
      <c r="AC413" s="9">
        <v>-51851939.010000005</v>
      </c>
      <c r="AE413" s="9">
        <v>-51031442.45</v>
      </c>
      <c r="AG413" s="9">
        <f t="shared" si="134"/>
        <v>-820496.5600000024</v>
      </c>
      <c r="AI413" s="21">
        <f t="shared" si="135"/>
        <v>-0.0160782552992484</v>
      </c>
    </row>
    <row r="414" spans="1:35" ht="12.75" outlineLevel="1">
      <c r="A414" s="1" t="s">
        <v>973</v>
      </c>
      <c r="B414" s="16" t="s">
        <v>974</v>
      </c>
      <c r="C414" s="1" t="s">
        <v>1343</v>
      </c>
      <c r="E414" s="5">
        <v>-68496</v>
      </c>
      <c r="G414" s="5">
        <v>-73914</v>
      </c>
      <c r="I414" s="9">
        <f t="shared" si="128"/>
        <v>5418</v>
      </c>
      <c r="K414" s="21">
        <f t="shared" si="129"/>
        <v>0.07330140433476744</v>
      </c>
      <c r="M414" s="9">
        <v>-205488</v>
      </c>
      <c r="O414" s="9">
        <v>-221742</v>
      </c>
      <c r="Q414" s="9">
        <f t="shared" si="130"/>
        <v>16254</v>
      </c>
      <c r="S414" s="21">
        <f t="shared" si="131"/>
        <v>0.07330140433476744</v>
      </c>
      <c r="U414" s="9">
        <v>-547968</v>
      </c>
      <c r="W414" s="9">
        <v>-591312</v>
      </c>
      <c r="Y414" s="9">
        <f t="shared" si="132"/>
        <v>43344</v>
      </c>
      <c r="AA414" s="21">
        <f t="shared" si="133"/>
        <v>0.07330140433476744</v>
      </c>
      <c r="AC414" s="9">
        <v>-831842</v>
      </c>
      <c r="AE414" s="9">
        <v>-888120</v>
      </c>
      <c r="AG414" s="9">
        <f t="shared" si="134"/>
        <v>56278</v>
      </c>
      <c r="AI414" s="21">
        <f t="shared" si="135"/>
        <v>0.06336756294194479</v>
      </c>
    </row>
    <row r="415" spans="1:68" s="90" customFormat="1" ht="12.75">
      <c r="A415" s="90" t="s">
        <v>41</v>
      </c>
      <c r="B415" s="91"/>
      <c r="C415" s="77" t="s">
        <v>1344</v>
      </c>
      <c r="D415" s="105"/>
      <c r="E415" s="105">
        <v>198115.59000000032</v>
      </c>
      <c r="F415" s="105"/>
      <c r="G415" s="105">
        <v>1590488.910000001</v>
      </c>
      <c r="H415" s="105"/>
      <c r="I415" s="9">
        <f t="shared" si="128"/>
        <v>-1392373.3200000008</v>
      </c>
      <c r="J415" s="37" t="str">
        <f>IF((+E415-G415)=(I415),"  ",$AO$517)</f>
        <v>  </v>
      </c>
      <c r="K415" s="38">
        <f t="shared" si="129"/>
        <v>-0.8754373018545598</v>
      </c>
      <c r="L415" s="39"/>
      <c r="M415" s="5">
        <v>3583460.450000001</v>
      </c>
      <c r="N415" s="9"/>
      <c r="O415" s="5">
        <v>8345423.18</v>
      </c>
      <c r="P415" s="9"/>
      <c r="Q415" s="9">
        <f t="shared" si="130"/>
        <v>-4761962.729999999</v>
      </c>
      <c r="R415" s="37" t="str">
        <f>IF((+M415-O415)=(Q415),"  ",$AO$517)</f>
        <v>  </v>
      </c>
      <c r="S415" s="38">
        <f t="shared" si="131"/>
        <v>-0.5706077004473725</v>
      </c>
      <c r="T415" s="39"/>
      <c r="U415" s="9">
        <v>9328206.46</v>
      </c>
      <c r="V415" s="9"/>
      <c r="W415" s="9">
        <v>11344315.630000003</v>
      </c>
      <c r="X415" s="9"/>
      <c r="Y415" s="9">
        <f t="shared" si="132"/>
        <v>-2016109.1700000018</v>
      </c>
      <c r="Z415" s="37" t="str">
        <f>IF((+U415-W415)=(Y415),"  ",$AO$517)</f>
        <v>  </v>
      </c>
      <c r="AA415" s="38">
        <f t="shared" si="133"/>
        <v>-0.17771977047856533</v>
      </c>
      <c r="AB415" s="39"/>
      <c r="AC415" s="9">
        <v>4625004.25</v>
      </c>
      <c r="AD415" s="9"/>
      <c r="AE415" s="9">
        <v>15196945.030000009</v>
      </c>
      <c r="AF415" s="9"/>
      <c r="AG415" s="9">
        <f t="shared" si="134"/>
        <v>-10571940.780000009</v>
      </c>
      <c r="AH415" s="37" t="str">
        <f>IF((+AC415-AE415)=(AG415),"  ",$AO$517)</f>
        <v>  </v>
      </c>
      <c r="AI415" s="38">
        <f t="shared" si="135"/>
        <v>-0.6956622373200756</v>
      </c>
      <c r="AJ415" s="105"/>
      <c r="AK415" s="105"/>
      <c r="AL415" s="105"/>
      <c r="AM415" s="105"/>
      <c r="AN415" s="105"/>
      <c r="AO415" s="105"/>
      <c r="AP415" s="106"/>
      <c r="AQ415" s="107"/>
      <c r="AR415" s="108"/>
      <c r="AS415" s="105"/>
      <c r="AT415" s="105"/>
      <c r="AU415" s="105"/>
      <c r="AV415" s="105"/>
      <c r="AW415" s="105"/>
      <c r="AX415" s="106"/>
      <c r="AY415" s="107"/>
      <c r="AZ415" s="108"/>
      <c r="BA415" s="105"/>
      <c r="BB415" s="105"/>
      <c r="BC415" s="105"/>
      <c r="BD415" s="106"/>
      <c r="BE415" s="107"/>
      <c r="BF415" s="108"/>
      <c r="BG415" s="105"/>
      <c r="BH415" s="109"/>
      <c r="BI415" s="105"/>
      <c r="BJ415" s="109"/>
      <c r="BK415" s="105"/>
      <c r="BL415" s="109"/>
      <c r="BM415" s="105"/>
      <c r="BN415" s="97"/>
      <c r="BO415" s="97"/>
      <c r="BP415" s="97"/>
    </row>
    <row r="416" spans="1:68" s="17" customFormat="1" ht="12.75">
      <c r="A416" s="17" t="s">
        <v>42</v>
      </c>
      <c r="B416" s="98"/>
      <c r="C416" s="17" t="s">
        <v>43</v>
      </c>
      <c r="D416" s="18"/>
      <c r="E416" s="18">
        <v>54567852.078000024</v>
      </c>
      <c r="F416" s="18"/>
      <c r="G416" s="18">
        <v>62091406.33999999</v>
      </c>
      <c r="H416" s="18"/>
      <c r="I416" s="18">
        <f t="shared" si="128"/>
        <v>-7523554.261999965</v>
      </c>
      <c r="J416" s="37" t="str">
        <f>IF((+E416-G416)=(I416),"  ",$AO$517)</f>
        <v>  </v>
      </c>
      <c r="K416" s="40">
        <f t="shared" si="129"/>
        <v>-0.12116901042315747</v>
      </c>
      <c r="L416" s="39"/>
      <c r="M416" s="8">
        <v>158255556.10099992</v>
      </c>
      <c r="N416" s="18"/>
      <c r="O416" s="8">
        <v>174016082.69999993</v>
      </c>
      <c r="P416" s="18"/>
      <c r="Q416" s="18">
        <f t="shared" si="130"/>
        <v>-15760526.599000007</v>
      </c>
      <c r="R416" s="37" t="str">
        <f>IF((+M416-O416)=(Q416),"  ",$AO$517)</f>
        <v>  </v>
      </c>
      <c r="S416" s="40">
        <f t="shared" si="131"/>
        <v>-0.09056936781050763</v>
      </c>
      <c r="T416" s="39"/>
      <c r="U416" s="18">
        <v>418257902.7439999</v>
      </c>
      <c r="V416" s="18"/>
      <c r="W416" s="18">
        <v>420530499.7209999</v>
      </c>
      <c r="X416" s="18"/>
      <c r="Y416" s="18">
        <f t="shared" si="132"/>
        <v>-2272596.976999998</v>
      </c>
      <c r="Z416" s="37" t="str">
        <f>IF((+U416-W416)=(Y416),"  ",$AO$517)</f>
        <v>  </v>
      </c>
      <c r="AA416" s="40">
        <f t="shared" si="133"/>
        <v>-0.005404119269607669</v>
      </c>
      <c r="AB416" s="39"/>
      <c r="AC416" s="18">
        <v>631899196.5820004</v>
      </c>
      <c r="AD416" s="18"/>
      <c r="AE416" s="18">
        <v>610995933.2429997</v>
      </c>
      <c r="AF416" s="18"/>
      <c r="AG416" s="18">
        <f t="shared" si="134"/>
        <v>20903263.339000702</v>
      </c>
      <c r="AH416" s="37" t="str">
        <f>IF((+AC416-AE416)=(AG416),"  ",$AO$517)</f>
        <v>  </v>
      </c>
      <c r="AI416" s="40">
        <f t="shared" si="135"/>
        <v>0.03421178800332088</v>
      </c>
      <c r="AJ416" s="18"/>
      <c r="AK416" s="18"/>
      <c r="AL416" s="18"/>
      <c r="AM416" s="18"/>
      <c r="AN416" s="18"/>
      <c r="AO416" s="18"/>
      <c r="AP416" s="85"/>
      <c r="AQ416" s="117"/>
      <c r="AR416" s="39"/>
      <c r="AS416" s="18"/>
      <c r="AT416" s="18"/>
      <c r="AU416" s="18"/>
      <c r="AV416" s="18"/>
      <c r="AW416" s="18"/>
      <c r="AX416" s="85"/>
      <c r="AY416" s="117"/>
      <c r="AZ416" s="39"/>
      <c r="BA416" s="18"/>
      <c r="BB416" s="18"/>
      <c r="BC416" s="18"/>
      <c r="BD416" s="85"/>
      <c r="BE416" s="117"/>
      <c r="BF416" s="39"/>
      <c r="BG416" s="18"/>
      <c r="BH416" s="104"/>
      <c r="BI416" s="18"/>
      <c r="BJ416" s="104"/>
      <c r="BK416" s="18"/>
      <c r="BL416" s="104"/>
      <c r="BM416" s="18"/>
      <c r="BN416" s="104"/>
      <c r="BO416" s="104"/>
      <c r="BP416" s="104"/>
    </row>
    <row r="417" spans="5:53" ht="12.75">
      <c r="E417" s="41" t="str">
        <f>IF(ABS(E130+E157+E163+E319+E354+E361+E403+E410+E415-E416)&gt;$AO$513,$AO$516," ")</f>
        <v> </v>
      </c>
      <c r="F417" s="27"/>
      <c r="G417" s="41" t="str">
        <f>IF(ABS(G130+G157+G163+G319+G354+G361+G403+G410+G415-G416)&gt;$AO$513,$AO$516," ")</f>
        <v> </v>
      </c>
      <c r="H417" s="42"/>
      <c r="I417" s="41" t="str">
        <f>IF(ABS(I130+I157+I163+I319+I354+I361+I403+I410+I415-I416)&gt;$AO$513,$AO$516," ")</f>
        <v> </v>
      </c>
      <c r="M417" s="41" t="str">
        <f>IF(ABS(M130+M157+M163+M319+M354+M361+M403+M410+M415-M416)&gt;$AO$513,$AO$516," ")</f>
        <v> </v>
      </c>
      <c r="N417" s="42"/>
      <c r="O417" s="41" t="str">
        <f>IF(ABS(O130+O157+O163+O319+O354+O361+O403+O410+O415-O416)&gt;$AO$513,$AO$516," ")</f>
        <v> </v>
      </c>
      <c r="P417" s="28"/>
      <c r="Q417" s="41" t="str">
        <f>IF(ABS(Q130+Q157+Q163+Q319+Q354+Q361+Q403+Q410+Q415-Q416)&gt;$AO$513,$AO$516," ")</f>
        <v> </v>
      </c>
      <c r="U417" s="41" t="str">
        <f>IF(ABS(U130+U157+U163+U319+U354+U361+U403+U410+U415-U416)&gt;$AO$513,$AO$516," ")</f>
        <v> </v>
      </c>
      <c r="V417" s="28"/>
      <c r="W417" s="41" t="str">
        <f>IF(ABS(W130+W157+W163+W319+W354+W361+W403+W410+W415-W416)&gt;$AO$513,$AO$516," ")</f>
        <v> </v>
      </c>
      <c r="X417" s="28"/>
      <c r="Y417" s="41" t="str">
        <f>IF(ABS(Y130+Y157+Y163+Y319+Y354+Y361+Y403+Y410+Y415-Y416)&gt;$AO$513,$AO$516," ")</f>
        <v> </v>
      </c>
      <c r="AC417" s="41" t="str">
        <f>IF(ABS(AC130+AC157+AC163+AC319+AC354+AC361+AC403+AC410+AC415-AC416)&gt;$AO$513,$AO$516," ")</f>
        <v> </v>
      </c>
      <c r="AD417" s="28"/>
      <c r="AE417" s="41" t="str">
        <f>IF(ABS(AE130+AE157+AE163+AE319+AE354+AE361+AE403+AE410+AE415-AE416)&gt;$AO$513,$AO$516," ")</f>
        <v> </v>
      </c>
      <c r="AF417" s="42"/>
      <c r="AG417" s="41" t="str">
        <f>IF(ABS(AG130+AG157+AG163+AG319+AG354+AG361+AG403+AG410+AG415-AG416)&gt;$AO$513,$AO$516," ")</f>
        <v> </v>
      </c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</row>
    <row r="418" spans="1:53" ht="12.75">
      <c r="A418" s="76" t="s">
        <v>44</v>
      </c>
      <c r="C418" s="2" t="s">
        <v>45</v>
      </c>
      <c r="D418" s="8"/>
      <c r="E418" s="8">
        <v>3716907.202000003</v>
      </c>
      <c r="F418" s="8"/>
      <c r="G418" s="8">
        <v>6208394.370000007</v>
      </c>
      <c r="H418" s="18"/>
      <c r="I418" s="18">
        <f>(+E418-G418)</f>
        <v>-2491487.168000004</v>
      </c>
      <c r="J418" s="37" t="str">
        <f>IF((+E418-G418)=(I418),"  ",$AO$517)</f>
        <v>  </v>
      </c>
      <c r="K418" s="40">
        <f>IF(G418&lt;0,IF(I418=0,0,IF(OR(G418=0,E418=0),"N.M.",IF(ABS(I418/G418)&gt;=10,"N.M.",I418/(-G418)))),IF(I418=0,0,IF(OR(G418=0,E418=0),"N.M.",IF(ABS(I418/G418)&gt;=10,"N.M.",I418/G418))))</f>
        <v>-0.4013094239050412</v>
      </c>
      <c r="L418" s="39"/>
      <c r="M418" s="8">
        <v>13244554.068999983</v>
      </c>
      <c r="N418" s="18"/>
      <c r="O418" s="8">
        <v>24665842.48400002</v>
      </c>
      <c r="P418" s="18"/>
      <c r="Q418" s="18">
        <f>(+M418-O418)</f>
        <v>-11421288.415000036</v>
      </c>
      <c r="R418" s="37" t="str">
        <f>IF((+M418-O418)=(Q418),"  ",$AO$517)</f>
        <v>  </v>
      </c>
      <c r="S418" s="40">
        <f>IF(O418&lt;0,IF(Q418=0,0,IF(OR(O418=0,M418=0),"N.M.",IF(ABS(Q418/O418)&gt;=10,"N.M.",Q418/(-O418)))),IF(Q418=0,0,IF(OR(O418=0,M418=0),"N.M.",IF(ABS(Q418/O418)&gt;=10,"N.M.",Q418/O418))))</f>
        <v>-0.4630406775040698</v>
      </c>
      <c r="T418" s="39"/>
      <c r="U418" s="18">
        <v>40051338.8809999</v>
      </c>
      <c r="V418" s="18"/>
      <c r="W418" s="18">
        <v>47447643.142999984</v>
      </c>
      <c r="X418" s="18"/>
      <c r="Y418" s="18">
        <f>(+U418-W418)</f>
        <v>-7396304.262000084</v>
      </c>
      <c r="Z418" s="37" t="str">
        <f>IF((+U418-W418)=(Y418),"  ",$AO$517)</f>
        <v>  </v>
      </c>
      <c r="AA418" s="40">
        <f>IF(W418&lt;0,IF(Y418=0,0,IF(OR(W418=0,U418=0),"N.M.",IF(ABS(Y418/W418)&gt;=10,"N.M.",Y418/(-W418)))),IF(Y418=0,0,IF(OR(W418=0,U418=0),"N.M.",IF(ABS(Y418/W418)&gt;=10,"N.M.",Y418/W418))))</f>
        <v>-0.15588349119278164</v>
      </c>
      <c r="AB418" s="39"/>
      <c r="AC418" s="18">
        <v>51338886.131000064</v>
      </c>
      <c r="AD418" s="18"/>
      <c r="AE418" s="18">
        <v>65382350.87899991</v>
      </c>
      <c r="AF418" s="18"/>
      <c r="AG418" s="18">
        <f>(+AC418-AE418)</f>
        <v>-14043464.747999847</v>
      </c>
      <c r="AH418" s="37" t="str">
        <f>IF((+AC418-AE418)=(AG418),"  ",$AO$517)</f>
        <v>  </v>
      </c>
      <c r="AI418" s="40">
        <f>IF(AE418&lt;0,IF(AG418=0,0,IF(OR(AE418=0,AC418=0),"N.M.",IF(ABS(AG418/AE418)&gt;=10,"N.M.",AG418/(-AE418)))),IF(AG418=0,0,IF(OR(AE418=0,AC418=0),"N.M.",IF(ABS(AG418/AE418)&gt;=10,"N.M.",AG418/AE418))))</f>
        <v>-0.21478984097695472</v>
      </c>
      <c r="AJ418" s="39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</row>
    <row r="419" spans="3:53" ht="12.75">
      <c r="C419" s="2"/>
      <c r="D419" s="8"/>
      <c r="E419" s="41" t="str">
        <f>IF(ABS(E118-E416-E418)&gt;$AO$513,$AO$516," ")</f>
        <v> </v>
      </c>
      <c r="F419" s="27"/>
      <c r="G419" s="41" t="str">
        <f>IF(ABS(G118-G416-G418)&gt;$AO$513,$AO$516," ")</f>
        <v> </v>
      </c>
      <c r="H419" s="42"/>
      <c r="I419" s="41" t="str">
        <f>IF(ABS(I118-I416-I418)&gt;$AO$513,$AO$516," ")</f>
        <v> </v>
      </c>
      <c r="M419" s="41" t="str">
        <f>IF(ABS(M118-M416-M418)&gt;$AO$513,$AO$516," ")</f>
        <v> </v>
      </c>
      <c r="N419" s="42"/>
      <c r="O419" s="41" t="str">
        <f>IF(ABS(O118-O416-O418)&gt;$AO$513,$AO$516," ")</f>
        <v> </v>
      </c>
      <c r="P419" s="42"/>
      <c r="Q419" s="41" t="str">
        <f>IF(ABS(Q118-Q416-Q418)&gt;$AO$513,$AO$516," ")</f>
        <v> </v>
      </c>
      <c r="U419" s="41" t="str">
        <f>IF(ABS(U118-U416-U418)&gt;$AO$513,$AO$516," ")</f>
        <v> </v>
      </c>
      <c r="V419" s="28"/>
      <c r="W419" s="41" t="str">
        <f>IF(ABS(W118-W416-W418)&gt;$AO$513,$AO$516," ")</f>
        <v> </v>
      </c>
      <c r="X419" s="42"/>
      <c r="Y419" s="41" t="str">
        <f>IF(ABS(Y118-Y416-Y418)&gt;$AO$513,$AO$516," ")</f>
        <v> </v>
      </c>
      <c r="AC419" s="41" t="str">
        <f>IF(ABS(AC118-AC416-AC418)&gt;$AO$513,$AO$516," ")</f>
        <v> </v>
      </c>
      <c r="AD419" s="28"/>
      <c r="AE419" s="41" t="str">
        <f>IF(ABS(AE118-AE416-AE418)&gt;$AO$513,$AO$516," ")</f>
        <v> </v>
      </c>
      <c r="AF419" s="42"/>
      <c r="AG419" s="41" t="str">
        <f>IF(ABS(AG118-AG416-AG418)&gt;$AO$513,$AO$516," ")</f>
        <v> </v>
      </c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</row>
    <row r="420" spans="3:53" ht="13.5" customHeight="1">
      <c r="C420" s="2" t="s">
        <v>46</v>
      </c>
      <c r="D420" s="8"/>
      <c r="E420" s="31"/>
      <c r="F420" s="31"/>
      <c r="G420" s="31"/>
      <c r="H420" s="18"/>
      <c r="M420" s="5"/>
      <c r="N420" s="18"/>
      <c r="O420" s="5"/>
      <c r="P420" s="9"/>
      <c r="U420" s="31"/>
      <c r="V420" s="31"/>
      <c r="W420" s="31"/>
      <c r="AC420" s="31"/>
      <c r="AD420" s="31"/>
      <c r="AE420" s="31"/>
      <c r="AF420" s="18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</row>
    <row r="421" spans="1:35" ht="12.75" outlineLevel="1">
      <c r="A421" s="1" t="s">
        <v>975</v>
      </c>
      <c r="B421" s="16" t="s">
        <v>976</v>
      </c>
      <c r="C421" s="1" t="s">
        <v>1345</v>
      </c>
      <c r="E421" s="5">
        <v>4600</v>
      </c>
      <c r="G421" s="5">
        <v>4225</v>
      </c>
      <c r="I421" s="9">
        <f aca="true" t="shared" si="136" ref="I421:I449">+E421-G421</f>
        <v>375</v>
      </c>
      <c r="K421" s="21">
        <f aca="true" t="shared" si="137" ref="K421:K449">IF(G421&lt;0,IF(I421=0,0,IF(OR(G421=0,E421=0),"N.M.",IF(ABS(I421/G421)&gt;=10,"N.M.",I421/(-G421)))),IF(I421=0,0,IF(OR(G421=0,E421=0),"N.M.",IF(ABS(I421/G421)&gt;=10,"N.M.",I421/G421))))</f>
        <v>0.08875739644970414</v>
      </c>
      <c r="M421" s="9">
        <v>13800</v>
      </c>
      <c r="O421" s="9">
        <v>12675</v>
      </c>
      <c r="Q421" s="9">
        <f aca="true" t="shared" si="138" ref="Q421:Q449">+M421-O421</f>
        <v>1125</v>
      </c>
      <c r="S421" s="21">
        <f aca="true" t="shared" si="139" ref="S421:S449">IF(O421&lt;0,IF(Q421=0,0,IF(OR(O421=0,M421=0),"N.M.",IF(ABS(Q421/O421)&gt;=10,"N.M.",Q421/(-O421)))),IF(Q421=0,0,IF(OR(O421=0,M421=0),"N.M.",IF(ABS(Q421/O421)&gt;=10,"N.M.",Q421/O421))))</f>
        <v>0.08875739644970414</v>
      </c>
      <c r="U421" s="9">
        <v>37025</v>
      </c>
      <c r="W421" s="9">
        <v>34775</v>
      </c>
      <c r="Y421" s="9">
        <f aca="true" t="shared" si="140" ref="Y421:Y449">+U421-W421</f>
        <v>2250</v>
      </c>
      <c r="AA421" s="21">
        <f aca="true" t="shared" si="141" ref="AA421:AA449">IF(W421&lt;0,IF(Y421=0,0,IF(OR(W421=0,U421=0),"N.M.",IF(ABS(Y421/W421)&gt;=10,"N.M.",Y421/(-W421)))),IF(Y421=0,0,IF(OR(W421=0,U421=0),"N.M.",IF(ABS(Y421/W421)&gt;=10,"N.M.",Y421/W421))))</f>
        <v>0.06470165348670022</v>
      </c>
      <c r="AC421" s="9">
        <v>53925</v>
      </c>
      <c r="AE421" s="9">
        <v>51675</v>
      </c>
      <c r="AG421" s="9">
        <f aca="true" t="shared" si="142" ref="AG421:AG449">+AC421-AE421</f>
        <v>2250</v>
      </c>
      <c r="AI421" s="21">
        <f aca="true" t="shared" si="143" ref="AI421:AI449">IF(AE421&lt;0,IF(AG421=0,0,IF(OR(AE421=0,AC421=0),"N.M.",IF(ABS(AG421/AE421)&gt;=10,"N.M.",AG421/(-AE421)))),IF(AG421=0,0,IF(OR(AE421=0,AC421=0),"N.M.",IF(ABS(AG421/AE421)&gt;=10,"N.M.",AG421/AE421))))</f>
        <v>0.04354136429608128</v>
      </c>
    </row>
    <row r="422" spans="1:35" ht="12.75" outlineLevel="1">
      <c r="A422" s="1" t="s">
        <v>977</v>
      </c>
      <c r="B422" s="16" t="s">
        <v>978</v>
      </c>
      <c r="C422" s="1" t="s">
        <v>1346</v>
      </c>
      <c r="E422" s="5">
        <v>-555.8100000000001</v>
      </c>
      <c r="G422" s="5">
        <v>-555.8100000000001</v>
      </c>
      <c r="I422" s="9">
        <f t="shared" si="136"/>
        <v>0</v>
      </c>
      <c r="K422" s="21">
        <f t="shared" si="137"/>
        <v>0</v>
      </c>
      <c r="M422" s="9">
        <v>-1667.43</v>
      </c>
      <c r="O422" s="9">
        <v>-1667.43</v>
      </c>
      <c r="Q422" s="9">
        <f t="shared" si="138"/>
        <v>0</v>
      </c>
      <c r="S422" s="21">
        <f t="shared" si="139"/>
        <v>0</v>
      </c>
      <c r="U422" s="9">
        <v>-4446.4800000000005</v>
      </c>
      <c r="W422" s="9">
        <v>-4446.4800000000005</v>
      </c>
      <c r="Y422" s="9">
        <f t="shared" si="140"/>
        <v>0</v>
      </c>
      <c r="AA422" s="21">
        <f t="shared" si="141"/>
        <v>0</v>
      </c>
      <c r="AC422" s="9">
        <v>-6669.720000000001</v>
      </c>
      <c r="AE422" s="9">
        <v>-6669.720000000001</v>
      </c>
      <c r="AG422" s="9">
        <f t="shared" si="142"/>
        <v>0</v>
      </c>
      <c r="AI422" s="21">
        <f t="shared" si="143"/>
        <v>0</v>
      </c>
    </row>
    <row r="423" spans="1:35" ht="12.75" outlineLevel="1">
      <c r="A423" s="1" t="s">
        <v>979</v>
      </c>
      <c r="B423" s="16" t="s">
        <v>980</v>
      </c>
      <c r="C423" s="1" t="s">
        <v>1347</v>
      </c>
      <c r="E423" s="5">
        <v>2354.18</v>
      </c>
      <c r="G423" s="5">
        <v>153669.83000000002</v>
      </c>
      <c r="I423" s="9">
        <f t="shared" si="136"/>
        <v>-151315.65000000002</v>
      </c>
      <c r="K423" s="21">
        <f t="shared" si="137"/>
        <v>-0.9846802719831212</v>
      </c>
      <c r="M423" s="9">
        <v>6813.54</v>
      </c>
      <c r="O423" s="9">
        <v>165182.27</v>
      </c>
      <c r="Q423" s="9">
        <f t="shared" si="138"/>
        <v>-158368.72999999998</v>
      </c>
      <c r="S423" s="21">
        <f t="shared" si="139"/>
        <v>-0.9587513841527907</v>
      </c>
      <c r="U423" s="9">
        <v>21097.18</v>
      </c>
      <c r="W423" s="9">
        <v>1912844.33</v>
      </c>
      <c r="Y423" s="9">
        <f t="shared" si="140"/>
        <v>-1891747.1500000001</v>
      </c>
      <c r="AA423" s="21">
        <f t="shared" si="141"/>
        <v>-0.9889707804921063</v>
      </c>
      <c r="AC423" s="9">
        <v>36610.11</v>
      </c>
      <c r="AE423" s="9">
        <v>1991193.3900000001</v>
      </c>
      <c r="AG423" s="9">
        <f t="shared" si="142"/>
        <v>-1954583.28</v>
      </c>
      <c r="AI423" s="21">
        <f t="shared" si="143"/>
        <v>-0.9816139857716181</v>
      </c>
    </row>
    <row r="424" spans="1:35" ht="12.75" outlineLevel="1">
      <c r="A424" s="1" t="s">
        <v>981</v>
      </c>
      <c r="B424" s="16" t="s">
        <v>982</v>
      </c>
      <c r="C424" s="1" t="s">
        <v>1348</v>
      </c>
      <c r="E424" s="5">
        <v>3790.41</v>
      </c>
      <c r="G424" s="5">
        <v>0</v>
      </c>
      <c r="I424" s="9">
        <f t="shared" si="136"/>
        <v>3790.41</v>
      </c>
      <c r="K424" s="21" t="str">
        <f t="shared" si="137"/>
        <v>N.M.</v>
      </c>
      <c r="M424" s="9">
        <v>15323.550000000001</v>
      </c>
      <c r="O424" s="9">
        <v>7.68</v>
      </c>
      <c r="Q424" s="9">
        <f t="shared" si="138"/>
        <v>15315.87</v>
      </c>
      <c r="S424" s="21" t="str">
        <f t="shared" si="139"/>
        <v>N.M.</v>
      </c>
      <c r="U424" s="9">
        <v>17600.61</v>
      </c>
      <c r="W424" s="9">
        <v>7.68</v>
      </c>
      <c r="Y424" s="9">
        <f t="shared" si="140"/>
        <v>17592.93</v>
      </c>
      <c r="AA424" s="21" t="str">
        <f t="shared" si="141"/>
        <v>N.M.</v>
      </c>
      <c r="AC424" s="9">
        <v>19733.260000000002</v>
      </c>
      <c r="AE424" s="9">
        <v>1614591.64</v>
      </c>
      <c r="AG424" s="9">
        <f t="shared" si="142"/>
        <v>-1594858.38</v>
      </c>
      <c r="AI424" s="21">
        <f t="shared" si="143"/>
        <v>-0.987778172814025</v>
      </c>
    </row>
    <row r="425" spans="1:35" ht="12.75" outlineLevel="1">
      <c r="A425" s="1" t="s">
        <v>983</v>
      </c>
      <c r="B425" s="16" t="s">
        <v>984</v>
      </c>
      <c r="C425" s="1" t="s">
        <v>1349</v>
      </c>
      <c r="E425" s="5">
        <v>79637.74</v>
      </c>
      <c r="G425" s="5">
        <v>64168.51</v>
      </c>
      <c r="I425" s="9">
        <f t="shared" si="136"/>
        <v>15469.230000000003</v>
      </c>
      <c r="K425" s="21">
        <f t="shared" si="137"/>
        <v>0.24107198375028505</v>
      </c>
      <c r="M425" s="9">
        <v>79620.18000000001</v>
      </c>
      <c r="O425" s="9">
        <v>291376.12</v>
      </c>
      <c r="Q425" s="9">
        <f t="shared" si="138"/>
        <v>-211755.94</v>
      </c>
      <c r="S425" s="21">
        <f t="shared" si="139"/>
        <v>-0.7267443193354349</v>
      </c>
      <c r="U425" s="9">
        <v>57952.14</v>
      </c>
      <c r="W425" s="9">
        <v>842612.89</v>
      </c>
      <c r="Y425" s="9">
        <f t="shared" si="140"/>
        <v>-784660.75</v>
      </c>
      <c r="AA425" s="21">
        <f t="shared" si="141"/>
        <v>-0.9312232928219268</v>
      </c>
      <c r="AC425" s="9">
        <v>227715.12</v>
      </c>
      <c r="AE425" s="9">
        <v>1061916</v>
      </c>
      <c r="AG425" s="9">
        <f t="shared" si="142"/>
        <v>-834200.88</v>
      </c>
      <c r="AI425" s="21">
        <f t="shared" si="143"/>
        <v>-0.785562021854836</v>
      </c>
    </row>
    <row r="426" spans="1:35" ht="12.75" outlineLevel="1">
      <c r="A426" s="1" t="s">
        <v>985</v>
      </c>
      <c r="B426" s="16" t="s">
        <v>986</v>
      </c>
      <c r="C426" s="1" t="s">
        <v>1350</v>
      </c>
      <c r="E426" s="5">
        <v>275</v>
      </c>
      <c r="G426" s="5">
        <v>470</v>
      </c>
      <c r="I426" s="9">
        <f t="shared" si="136"/>
        <v>-195</v>
      </c>
      <c r="K426" s="21">
        <f t="shared" si="137"/>
        <v>-0.4148936170212766</v>
      </c>
      <c r="M426" s="9">
        <v>2675</v>
      </c>
      <c r="O426" s="9">
        <v>1185</v>
      </c>
      <c r="Q426" s="9">
        <f t="shared" si="138"/>
        <v>1490</v>
      </c>
      <c r="S426" s="21">
        <f t="shared" si="139"/>
        <v>1.2573839662447257</v>
      </c>
      <c r="U426" s="9">
        <v>32633.45</v>
      </c>
      <c r="W426" s="9">
        <v>32343.45</v>
      </c>
      <c r="Y426" s="9">
        <f t="shared" si="140"/>
        <v>290</v>
      </c>
      <c r="AA426" s="21">
        <f t="shared" si="141"/>
        <v>0.00896626674025189</v>
      </c>
      <c r="AC426" s="9">
        <v>65301.9</v>
      </c>
      <c r="AE426" s="9">
        <v>64753.9</v>
      </c>
      <c r="AG426" s="9">
        <f t="shared" si="142"/>
        <v>548</v>
      </c>
      <c r="AI426" s="21">
        <f t="shared" si="143"/>
        <v>0.008462810734179716</v>
      </c>
    </row>
    <row r="427" spans="1:35" ht="12.75" outlineLevel="1">
      <c r="A427" s="1" t="s">
        <v>987</v>
      </c>
      <c r="B427" s="16" t="s">
        <v>988</v>
      </c>
      <c r="C427" s="1" t="s">
        <v>1351</v>
      </c>
      <c r="E427" s="5">
        <v>8408.36</v>
      </c>
      <c r="G427" s="5">
        <v>14424.99</v>
      </c>
      <c r="I427" s="9">
        <f t="shared" si="136"/>
        <v>-6016.629999999999</v>
      </c>
      <c r="K427" s="21">
        <f t="shared" si="137"/>
        <v>-0.41709768949579856</v>
      </c>
      <c r="M427" s="9">
        <v>13204.130000000001</v>
      </c>
      <c r="O427" s="9">
        <v>52482.74</v>
      </c>
      <c r="Q427" s="9">
        <f t="shared" si="138"/>
        <v>-39278.61</v>
      </c>
      <c r="S427" s="21">
        <f t="shared" si="139"/>
        <v>-0.748410048713158</v>
      </c>
      <c r="U427" s="9">
        <v>26878.14</v>
      </c>
      <c r="W427" s="9">
        <v>52482.74</v>
      </c>
      <c r="Y427" s="9">
        <f t="shared" si="140"/>
        <v>-25604.6</v>
      </c>
      <c r="AA427" s="21">
        <f t="shared" si="141"/>
        <v>-0.48786705877017855</v>
      </c>
      <c r="AC427" s="9">
        <v>92161.03</v>
      </c>
      <c r="AE427" s="9">
        <v>85482.73999999999</v>
      </c>
      <c r="AG427" s="9">
        <f t="shared" si="142"/>
        <v>6678.290000000008</v>
      </c>
      <c r="AI427" s="21">
        <f t="shared" si="143"/>
        <v>0.07812442605372744</v>
      </c>
    </row>
    <row r="428" spans="1:35" ht="12.75" outlineLevel="1">
      <c r="A428" s="1" t="s">
        <v>989</v>
      </c>
      <c r="B428" s="16" t="s">
        <v>990</v>
      </c>
      <c r="C428" s="1" t="s">
        <v>1352</v>
      </c>
      <c r="E428" s="5">
        <v>0</v>
      </c>
      <c r="G428" s="5">
        <v>0</v>
      </c>
      <c r="I428" s="9">
        <f t="shared" si="136"/>
        <v>0</v>
      </c>
      <c r="K428" s="21">
        <f t="shared" si="137"/>
        <v>0</v>
      </c>
      <c r="M428" s="9">
        <v>0</v>
      </c>
      <c r="O428" s="9">
        <v>0</v>
      </c>
      <c r="Q428" s="9">
        <f t="shared" si="138"/>
        <v>0</v>
      </c>
      <c r="S428" s="21">
        <f t="shared" si="139"/>
        <v>0</v>
      </c>
      <c r="U428" s="9">
        <v>0</v>
      </c>
      <c r="W428" s="9">
        <v>0</v>
      </c>
      <c r="Y428" s="9">
        <f t="shared" si="140"/>
        <v>0</v>
      </c>
      <c r="AA428" s="21">
        <f t="shared" si="141"/>
        <v>0</v>
      </c>
      <c r="AC428" s="9">
        <v>0</v>
      </c>
      <c r="AE428" s="9">
        <v>11737.19</v>
      </c>
      <c r="AG428" s="9">
        <f t="shared" si="142"/>
        <v>-11737.19</v>
      </c>
      <c r="AI428" s="21" t="str">
        <f t="shared" si="143"/>
        <v>N.M.</v>
      </c>
    </row>
    <row r="429" spans="1:35" ht="12.75" outlineLevel="1">
      <c r="A429" s="1" t="s">
        <v>991</v>
      </c>
      <c r="B429" s="16" t="s">
        <v>992</v>
      </c>
      <c r="C429" s="1" t="s">
        <v>1353</v>
      </c>
      <c r="E429" s="5">
        <v>2116.8</v>
      </c>
      <c r="G429" s="5">
        <v>2111.81</v>
      </c>
      <c r="I429" s="9">
        <f t="shared" si="136"/>
        <v>4.9900000000002365</v>
      </c>
      <c r="K429" s="21">
        <f t="shared" si="137"/>
        <v>0.002362901965612549</v>
      </c>
      <c r="M429" s="9">
        <v>6361.87</v>
      </c>
      <c r="O429" s="9">
        <v>6348.09</v>
      </c>
      <c r="Q429" s="9">
        <f t="shared" si="138"/>
        <v>13.779999999999745</v>
      </c>
      <c r="S429" s="21">
        <f t="shared" si="139"/>
        <v>0.0021707316688956433</v>
      </c>
      <c r="U429" s="9">
        <v>17107.2</v>
      </c>
      <c r="W429" s="9">
        <v>16975.83</v>
      </c>
      <c r="Y429" s="9">
        <f t="shared" si="140"/>
        <v>131.36999999999898</v>
      </c>
      <c r="AA429" s="21">
        <f t="shared" si="141"/>
        <v>0.007738649597692659</v>
      </c>
      <c r="AC429" s="9">
        <v>25549.15</v>
      </c>
      <c r="AE429" s="9">
        <v>25563.670000000002</v>
      </c>
      <c r="AG429" s="9">
        <f t="shared" si="142"/>
        <v>-14.520000000000437</v>
      </c>
      <c r="AI429" s="21">
        <f t="shared" si="143"/>
        <v>-0.0005679935627396393</v>
      </c>
    </row>
    <row r="430" spans="1:35" ht="12.75" outlineLevel="1">
      <c r="A430" s="1" t="s">
        <v>993</v>
      </c>
      <c r="B430" s="16" t="s">
        <v>994</v>
      </c>
      <c r="C430" s="1" t="s">
        <v>1354</v>
      </c>
      <c r="E430" s="5">
        <v>0</v>
      </c>
      <c r="G430" s="5">
        <v>0</v>
      </c>
      <c r="I430" s="9">
        <f t="shared" si="136"/>
        <v>0</v>
      </c>
      <c r="K430" s="21">
        <f t="shared" si="137"/>
        <v>0</v>
      </c>
      <c r="M430" s="9">
        <v>0.17</v>
      </c>
      <c r="O430" s="9">
        <v>-43.26</v>
      </c>
      <c r="Q430" s="9">
        <f t="shared" si="138"/>
        <v>43.43</v>
      </c>
      <c r="S430" s="21">
        <f t="shared" si="139"/>
        <v>1.0039297272306982</v>
      </c>
      <c r="U430" s="9">
        <v>1.31</v>
      </c>
      <c r="W430" s="9">
        <v>-46.34</v>
      </c>
      <c r="Y430" s="9">
        <f t="shared" si="140"/>
        <v>47.650000000000006</v>
      </c>
      <c r="AA430" s="21">
        <f t="shared" si="141"/>
        <v>1.0282693137678032</v>
      </c>
      <c r="AC430" s="9">
        <v>1.86</v>
      </c>
      <c r="AE430" s="9">
        <v>-38632.84</v>
      </c>
      <c r="AG430" s="9">
        <f t="shared" si="142"/>
        <v>38634.7</v>
      </c>
      <c r="AI430" s="21">
        <f t="shared" si="143"/>
        <v>1.0000481455673464</v>
      </c>
    </row>
    <row r="431" spans="1:35" ht="12.75" outlineLevel="1">
      <c r="A431" s="1" t="s">
        <v>995</v>
      </c>
      <c r="B431" s="16" t="s">
        <v>996</v>
      </c>
      <c r="C431" s="1" t="s">
        <v>1355</v>
      </c>
      <c r="E431" s="5">
        <v>0</v>
      </c>
      <c r="G431" s="5">
        <v>0</v>
      </c>
      <c r="I431" s="9">
        <f t="shared" si="136"/>
        <v>0</v>
      </c>
      <c r="K431" s="21">
        <f t="shared" si="137"/>
        <v>0</v>
      </c>
      <c r="M431" s="9">
        <v>0</v>
      </c>
      <c r="O431" s="9">
        <v>0</v>
      </c>
      <c r="Q431" s="9">
        <f t="shared" si="138"/>
        <v>0</v>
      </c>
      <c r="S431" s="21">
        <f t="shared" si="139"/>
        <v>0</v>
      </c>
      <c r="U431" s="9">
        <v>0</v>
      </c>
      <c r="W431" s="9">
        <v>0</v>
      </c>
      <c r="Y431" s="9">
        <f t="shared" si="140"/>
        <v>0</v>
      </c>
      <c r="AA431" s="21">
        <f t="shared" si="141"/>
        <v>0</v>
      </c>
      <c r="AC431" s="9">
        <v>0</v>
      </c>
      <c r="AE431" s="9">
        <v>-536771.7</v>
      </c>
      <c r="AG431" s="9">
        <f t="shared" si="142"/>
        <v>536771.7</v>
      </c>
      <c r="AI431" s="21" t="str">
        <f t="shared" si="143"/>
        <v>N.M.</v>
      </c>
    </row>
    <row r="432" spans="1:35" ht="12.75" outlineLevel="1">
      <c r="A432" s="1" t="s">
        <v>997</v>
      </c>
      <c r="B432" s="16" t="s">
        <v>998</v>
      </c>
      <c r="C432" s="1" t="s">
        <v>1356</v>
      </c>
      <c r="E432" s="5">
        <v>0</v>
      </c>
      <c r="G432" s="5">
        <v>0</v>
      </c>
      <c r="I432" s="9">
        <f t="shared" si="136"/>
        <v>0</v>
      </c>
      <c r="K432" s="21">
        <f t="shared" si="137"/>
        <v>0</v>
      </c>
      <c r="M432" s="9">
        <v>0</v>
      </c>
      <c r="O432" s="9">
        <v>0</v>
      </c>
      <c r="Q432" s="9">
        <f t="shared" si="138"/>
        <v>0</v>
      </c>
      <c r="S432" s="21">
        <f t="shared" si="139"/>
        <v>0</v>
      </c>
      <c r="U432" s="9">
        <v>0</v>
      </c>
      <c r="W432" s="9">
        <v>0</v>
      </c>
      <c r="Y432" s="9">
        <f t="shared" si="140"/>
        <v>0</v>
      </c>
      <c r="AA432" s="21">
        <f t="shared" si="141"/>
        <v>0</v>
      </c>
      <c r="AC432" s="9">
        <v>0</v>
      </c>
      <c r="AE432" s="9">
        <v>-225985.45</v>
      </c>
      <c r="AG432" s="9">
        <f t="shared" si="142"/>
        <v>225985.45</v>
      </c>
      <c r="AI432" s="21" t="str">
        <f t="shared" si="143"/>
        <v>N.M.</v>
      </c>
    </row>
    <row r="433" spans="1:35" ht="12.75" outlineLevel="1">
      <c r="A433" s="1" t="s">
        <v>999</v>
      </c>
      <c r="B433" s="16" t="s">
        <v>1000</v>
      </c>
      <c r="C433" s="1" t="s">
        <v>1357</v>
      </c>
      <c r="E433" s="5">
        <v>0</v>
      </c>
      <c r="G433" s="5">
        <v>0</v>
      </c>
      <c r="I433" s="9">
        <f t="shared" si="136"/>
        <v>0</v>
      </c>
      <c r="K433" s="21">
        <f t="shared" si="137"/>
        <v>0</v>
      </c>
      <c r="M433" s="9">
        <v>0</v>
      </c>
      <c r="O433" s="9">
        <v>0</v>
      </c>
      <c r="Q433" s="9">
        <f t="shared" si="138"/>
        <v>0</v>
      </c>
      <c r="S433" s="21">
        <f t="shared" si="139"/>
        <v>0</v>
      </c>
      <c r="U433" s="9">
        <v>0</v>
      </c>
      <c r="W433" s="9">
        <v>37.1</v>
      </c>
      <c r="Y433" s="9">
        <f t="shared" si="140"/>
        <v>-37.1</v>
      </c>
      <c r="AA433" s="21" t="str">
        <f t="shared" si="141"/>
        <v>N.M.</v>
      </c>
      <c r="AC433" s="9">
        <v>0</v>
      </c>
      <c r="AE433" s="9">
        <v>1364.9099999999999</v>
      </c>
      <c r="AG433" s="9">
        <f t="shared" si="142"/>
        <v>-1364.9099999999999</v>
      </c>
      <c r="AI433" s="21" t="str">
        <f t="shared" si="143"/>
        <v>N.M.</v>
      </c>
    </row>
    <row r="434" spans="1:35" ht="12.75" outlineLevel="1">
      <c r="A434" s="1" t="s">
        <v>1001</v>
      </c>
      <c r="B434" s="16" t="s">
        <v>1002</v>
      </c>
      <c r="C434" s="1" t="s">
        <v>1358</v>
      </c>
      <c r="E434" s="5">
        <v>317601</v>
      </c>
      <c r="G434" s="5">
        <v>1652352</v>
      </c>
      <c r="I434" s="9">
        <f t="shared" si="136"/>
        <v>-1334751</v>
      </c>
      <c r="K434" s="21">
        <f t="shared" si="137"/>
        <v>-0.8077885341622124</v>
      </c>
      <c r="M434" s="9">
        <v>498193</v>
      </c>
      <c r="O434" s="9">
        <v>5138365</v>
      </c>
      <c r="Q434" s="9">
        <f t="shared" si="138"/>
        <v>-4640172</v>
      </c>
      <c r="S434" s="21">
        <f t="shared" si="139"/>
        <v>-0.9030444509099684</v>
      </c>
      <c r="U434" s="9">
        <v>2455327</v>
      </c>
      <c r="W434" s="9">
        <v>1451988</v>
      </c>
      <c r="Y434" s="9">
        <f t="shared" si="140"/>
        <v>1003339</v>
      </c>
      <c r="AA434" s="21">
        <f t="shared" si="141"/>
        <v>0.6910105317674802</v>
      </c>
      <c r="AC434" s="9">
        <v>6533847</v>
      </c>
      <c r="AE434" s="9">
        <v>842130</v>
      </c>
      <c r="AG434" s="9">
        <f t="shared" si="142"/>
        <v>5691717</v>
      </c>
      <c r="AI434" s="21">
        <f t="shared" si="143"/>
        <v>6.758715400235118</v>
      </c>
    </row>
    <row r="435" spans="1:35" ht="12.75" outlineLevel="1">
      <c r="A435" s="1" t="s">
        <v>1003</v>
      </c>
      <c r="B435" s="16" t="s">
        <v>1004</v>
      </c>
      <c r="C435" s="1" t="s">
        <v>1359</v>
      </c>
      <c r="E435" s="5">
        <v>-287902</v>
      </c>
      <c r="G435" s="5">
        <v>-1582615</v>
      </c>
      <c r="I435" s="9">
        <f t="shared" si="136"/>
        <v>1294713</v>
      </c>
      <c r="K435" s="21">
        <f t="shared" si="137"/>
        <v>0.818084625761793</v>
      </c>
      <c r="M435" s="9">
        <v>-394921</v>
      </c>
      <c r="O435" s="9">
        <v>-4935393</v>
      </c>
      <c r="Q435" s="9">
        <f t="shared" si="138"/>
        <v>4540472</v>
      </c>
      <c r="S435" s="21">
        <f t="shared" si="139"/>
        <v>0.9199818535221005</v>
      </c>
      <c r="U435" s="9">
        <v>-2070076</v>
      </c>
      <c r="W435" s="9">
        <v>-906212</v>
      </c>
      <c r="Y435" s="9">
        <f t="shared" si="140"/>
        <v>-1163864</v>
      </c>
      <c r="AA435" s="21">
        <f t="shared" si="141"/>
        <v>-1.284317576902535</v>
      </c>
      <c r="AC435" s="9">
        <v>-5880272</v>
      </c>
      <c r="AE435" s="9">
        <v>-79690</v>
      </c>
      <c r="AG435" s="9">
        <f t="shared" si="142"/>
        <v>-5800582</v>
      </c>
      <c r="AI435" s="21" t="str">
        <f t="shared" si="143"/>
        <v>N.M.</v>
      </c>
    </row>
    <row r="436" spans="1:35" ht="12.75" outlineLevel="1">
      <c r="A436" s="1" t="s">
        <v>1005</v>
      </c>
      <c r="B436" s="16" t="s">
        <v>1006</v>
      </c>
      <c r="C436" s="1" t="s">
        <v>1360</v>
      </c>
      <c r="E436" s="5">
        <v>26444.760000000002</v>
      </c>
      <c r="G436" s="5">
        <v>-434611.72000000003</v>
      </c>
      <c r="I436" s="9">
        <f t="shared" si="136"/>
        <v>461056.48000000004</v>
      </c>
      <c r="K436" s="21">
        <f t="shared" si="137"/>
        <v>1.0608468634946153</v>
      </c>
      <c r="M436" s="9">
        <v>34964.31</v>
      </c>
      <c r="O436" s="9">
        <v>-1803410.22</v>
      </c>
      <c r="Q436" s="9">
        <f t="shared" si="138"/>
        <v>1838374.53</v>
      </c>
      <c r="S436" s="21">
        <f t="shared" si="139"/>
        <v>1.0193878850259595</v>
      </c>
      <c r="U436" s="9">
        <v>-110249.64</v>
      </c>
      <c r="W436" s="9">
        <v>-3854788.18</v>
      </c>
      <c r="Y436" s="9">
        <f t="shared" si="140"/>
        <v>3744538.54</v>
      </c>
      <c r="AA436" s="21">
        <f t="shared" si="141"/>
        <v>0.9713993000777542</v>
      </c>
      <c r="AC436" s="9">
        <v>-1250611.3399999999</v>
      </c>
      <c r="AE436" s="9">
        <v>-3937684.3800000004</v>
      </c>
      <c r="AG436" s="9">
        <f t="shared" si="142"/>
        <v>2687073.0400000005</v>
      </c>
      <c r="AI436" s="21">
        <f t="shared" si="143"/>
        <v>0.6823992937697054</v>
      </c>
    </row>
    <row r="437" spans="1:35" ht="12.75" outlineLevel="1">
      <c r="A437" s="1" t="s">
        <v>1007</v>
      </c>
      <c r="B437" s="16" t="s">
        <v>1008</v>
      </c>
      <c r="C437" s="1" t="s">
        <v>1361</v>
      </c>
      <c r="E437" s="5">
        <v>-56143.76</v>
      </c>
      <c r="G437" s="5">
        <v>364874.72000000003</v>
      </c>
      <c r="I437" s="9">
        <f t="shared" si="136"/>
        <v>-421018.48000000004</v>
      </c>
      <c r="K437" s="21">
        <f t="shared" si="137"/>
        <v>-1.1538713342486429</v>
      </c>
      <c r="M437" s="9">
        <v>-138236.31</v>
      </c>
      <c r="O437" s="9">
        <v>1600438.22</v>
      </c>
      <c r="Q437" s="9">
        <f t="shared" si="138"/>
        <v>-1738674.53</v>
      </c>
      <c r="S437" s="21">
        <f t="shared" si="139"/>
        <v>-1.0863740369809465</v>
      </c>
      <c r="U437" s="9">
        <v>-275001.36</v>
      </c>
      <c r="W437" s="9">
        <v>3309012.18</v>
      </c>
      <c r="Y437" s="9">
        <f t="shared" si="140"/>
        <v>-3584013.54</v>
      </c>
      <c r="AA437" s="21">
        <f t="shared" si="141"/>
        <v>-1.0831067838499162</v>
      </c>
      <c r="AC437" s="9">
        <v>597036.3400000001</v>
      </c>
      <c r="AE437" s="9">
        <v>3175244.3800000004</v>
      </c>
      <c r="AG437" s="9">
        <f t="shared" si="142"/>
        <v>-2578208.04</v>
      </c>
      <c r="AI437" s="21">
        <f t="shared" si="143"/>
        <v>-0.8119715308337936</v>
      </c>
    </row>
    <row r="438" spans="1:35" ht="12.75" outlineLevel="1">
      <c r="A438" s="1" t="s">
        <v>1009</v>
      </c>
      <c r="B438" s="16" t="s">
        <v>1010</v>
      </c>
      <c r="C438" s="1" t="s">
        <v>1362</v>
      </c>
      <c r="E438" s="5">
        <v>352224.21</v>
      </c>
      <c r="G438" s="5">
        <v>645187.67</v>
      </c>
      <c r="I438" s="9">
        <f t="shared" si="136"/>
        <v>-292963.46</v>
      </c>
      <c r="K438" s="21">
        <f t="shared" si="137"/>
        <v>-0.45407479656268074</v>
      </c>
      <c r="M438" s="9">
        <v>988958.5800000001</v>
      </c>
      <c r="O438" s="9">
        <v>1747611.58</v>
      </c>
      <c r="Q438" s="9">
        <f t="shared" si="138"/>
        <v>-758653</v>
      </c>
      <c r="S438" s="21">
        <f t="shared" si="139"/>
        <v>-0.43410847620957055</v>
      </c>
      <c r="U438" s="9">
        <v>2584590.36</v>
      </c>
      <c r="W438" s="9">
        <v>3785538.18</v>
      </c>
      <c r="Y438" s="9">
        <f t="shared" si="140"/>
        <v>-1200947.8200000003</v>
      </c>
      <c r="AA438" s="21">
        <f t="shared" si="141"/>
        <v>-0.3172462574396754</v>
      </c>
      <c r="AC438" s="9">
        <v>3231226.58</v>
      </c>
      <c r="AE438" s="9">
        <v>6414000.32</v>
      </c>
      <c r="AG438" s="9">
        <f t="shared" si="142"/>
        <v>-3182773.74</v>
      </c>
      <c r="AI438" s="21">
        <f t="shared" si="143"/>
        <v>-0.49622288450400326</v>
      </c>
    </row>
    <row r="439" spans="1:35" ht="12.75" outlineLevel="1">
      <c r="A439" s="1" t="s">
        <v>1011</v>
      </c>
      <c r="B439" s="16" t="s">
        <v>1012</v>
      </c>
      <c r="C439" s="1" t="s">
        <v>1363</v>
      </c>
      <c r="E439" s="5">
        <v>-312620.2</v>
      </c>
      <c r="G439" s="5">
        <v>-533924.33</v>
      </c>
      <c r="I439" s="9">
        <f t="shared" si="136"/>
        <v>221304.12999999995</v>
      </c>
      <c r="K439" s="21">
        <f t="shared" si="137"/>
        <v>0.41448594410372713</v>
      </c>
      <c r="M439" s="9">
        <v>-924245.23</v>
      </c>
      <c r="O439" s="9">
        <v>-1402372.77</v>
      </c>
      <c r="Q439" s="9">
        <f t="shared" si="138"/>
        <v>478127.54000000004</v>
      </c>
      <c r="S439" s="21">
        <f t="shared" si="139"/>
        <v>0.34094183103683623</v>
      </c>
      <c r="U439" s="9">
        <v>-2432586.62</v>
      </c>
      <c r="W439" s="9">
        <v>-3103282.62</v>
      </c>
      <c r="Y439" s="9">
        <f t="shared" si="140"/>
        <v>670696</v>
      </c>
      <c r="AA439" s="21">
        <f t="shared" si="141"/>
        <v>0.21612469185935762</v>
      </c>
      <c r="AC439" s="9">
        <v>-4020048.0100000002</v>
      </c>
      <c r="AE439" s="9">
        <v>-5442268.1</v>
      </c>
      <c r="AG439" s="9">
        <f t="shared" si="142"/>
        <v>1422220.0899999994</v>
      </c>
      <c r="AI439" s="21">
        <f t="shared" si="143"/>
        <v>0.2613285607888372</v>
      </c>
    </row>
    <row r="440" spans="1:35" ht="12.75" outlineLevel="1">
      <c r="A440" s="1" t="s">
        <v>1013</v>
      </c>
      <c r="B440" s="16" t="s">
        <v>1014</v>
      </c>
      <c r="C440" s="1" t="s">
        <v>1364</v>
      </c>
      <c r="E440" s="5">
        <v>-82551.56</v>
      </c>
      <c r="G440" s="5">
        <v>-317298.87</v>
      </c>
      <c r="I440" s="9">
        <f t="shared" si="136"/>
        <v>234747.31</v>
      </c>
      <c r="K440" s="21">
        <f t="shared" si="137"/>
        <v>0.7398302742143393</v>
      </c>
      <c r="M440" s="9">
        <v>-139618.01</v>
      </c>
      <c r="O440" s="9">
        <v>-992100.42</v>
      </c>
      <c r="Q440" s="9">
        <f t="shared" si="138"/>
        <v>852482.41</v>
      </c>
      <c r="S440" s="21">
        <f t="shared" si="139"/>
        <v>0.8592702843528682</v>
      </c>
      <c r="U440" s="9">
        <v>-667092.38</v>
      </c>
      <c r="W440" s="9">
        <v>-224285.59</v>
      </c>
      <c r="Y440" s="9">
        <f t="shared" si="140"/>
        <v>-442806.79000000004</v>
      </c>
      <c r="AA440" s="21">
        <f t="shared" si="141"/>
        <v>-1.9742988838471525</v>
      </c>
      <c r="AC440" s="9">
        <v>-1507147.05</v>
      </c>
      <c r="AE440" s="9">
        <v>-252474.72999999998</v>
      </c>
      <c r="AG440" s="9">
        <f t="shared" si="142"/>
        <v>-1254672.32</v>
      </c>
      <c r="AI440" s="21">
        <f t="shared" si="143"/>
        <v>-4.96949663041525</v>
      </c>
    </row>
    <row r="441" spans="1:35" ht="12.75" outlineLevel="1">
      <c r="A441" s="1" t="s">
        <v>1015</v>
      </c>
      <c r="B441" s="16" t="s">
        <v>1016</v>
      </c>
      <c r="C441" s="1" t="s">
        <v>1365</v>
      </c>
      <c r="E441" s="5">
        <v>-676.9300000000001</v>
      </c>
      <c r="G441" s="5">
        <v>1175.2</v>
      </c>
      <c r="I441" s="9">
        <f t="shared" si="136"/>
        <v>-1852.13</v>
      </c>
      <c r="K441" s="21">
        <f t="shared" si="137"/>
        <v>-1.5760125936010891</v>
      </c>
      <c r="M441" s="9">
        <v>-774.58</v>
      </c>
      <c r="O441" s="9">
        <v>611.23</v>
      </c>
      <c r="Q441" s="9">
        <f t="shared" si="138"/>
        <v>-1385.81</v>
      </c>
      <c r="S441" s="21">
        <f t="shared" si="139"/>
        <v>-2.2672480081147848</v>
      </c>
      <c r="U441" s="9">
        <v>1613.33</v>
      </c>
      <c r="W441" s="9">
        <v>-480.61</v>
      </c>
      <c r="Y441" s="9">
        <f t="shared" si="140"/>
        <v>2093.94</v>
      </c>
      <c r="AA441" s="21">
        <f t="shared" si="141"/>
        <v>4.356838184806808</v>
      </c>
      <c r="AC441" s="9">
        <v>1169.33</v>
      </c>
      <c r="AE441" s="9">
        <v>-35302.04</v>
      </c>
      <c r="AG441" s="9">
        <f t="shared" si="142"/>
        <v>36471.37</v>
      </c>
      <c r="AI441" s="21">
        <f t="shared" si="143"/>
        <v>1.0331235815267334</v>
      </c>
    </row>
    <row r="442" spans="1:35" ht="12.75" outlineLevel="1">
      <c r="A442" s="1" t="s">
        <v>1017</v>
      </c>
      <c r="B442" s="16" t="s">
        <v>1018</v>
      </c>
      <c r="C442" s="1" t="s">
        <v>1366</v>
      </c>
      <c r="E442" s="5">
        <v>0</v>
      </c>
      <c r="G442" s="5">
        <v>0</v>
      </c>
      <c r="I442" s="9">
        <f t="shared" si="136"/>
        <v>0</v>
      </c>
      <c r="K442" s="21">
        <f t="shared" si="137"/>
        <v>0</v>
      </c>
      <c r="M442" s="9">
        <v>0</v>
      </c>
      <c r="O442" s="9">
        <v>-513.4300000000001</v>
      </c>
      <c r="Q442" s="9">
        <f t="shared" si="138"/>
        <v>513.4300000000001</v>
      </c>
      <c r="S442" s="21" t="str">
        <f t="shared" si="139"/>
        <v>N.M.</v>
      </c>
      <c r="U442" s="9">
        <v>0</v>
      </c>
      <c r="W442" s="9">
        <v>2660.71</v>
      </c>
      <c r="Y442" s="9">
        <f t="shared" si="140"/>
        <v>-2660.71</v>
      </c>
      <c r="AA442" s="21" t="str">
        <f t="shared" si="141"/>
        <v>N.M.</v>
      </c>
      <c r="AC442" s="9">
        <v>0</v>
      </c>
      <c r="AE442" s="9">
        <v>-1669.2399999999998</v>
      </c>
      <c r="AG442" s="9">
        <f t="shared" si="142"/>
        <v>1669.2399999999998</v>
      </c>
      <c r="AI442" s="21" t="str">
        <f t="shared" si="143"/>
        <v>N.M.</v>
      </c>
    </row>
    <row r="443" spans="1:35" ht="12.75" outlineLevel="1">
      <c r="A443" s="1" t="s">
        <v>1019</v>
      </c>
      <c r="B443" s="16" t="s">
        <v>1020</v>
      </c>
      <c r="C443" s="1" t="s">
        <v>1367</v>
      </c>
      <c r="E443" s="5">
        <v>13207.23</v>
      </c>
      <c r="G443" s="5">
        <v>14261.77</v>
      </c>
      <c r="I443" s="9">
        <f t="shared" si="136"/>
        <v>-1054.5400000000009</v>
      </c>
      <c r="K443" s="21">
        <f t="shared" si="137"/>
        <v>-0.07394173373992154</v>
      </c>
      <c r="M443" s="9">
        <v>39893.91</v>
      </c>
      <c r="O443" s="9">
        <v>43037.87</v>
      </c>
      <c r="Q443" s="9">
        <f t="shared" si="138"/>
        <v>-3143.959999999999</v>
      </c>
      <c r="S443" s="21">
        <f t="shared" si="139"/>
        <v>-0.0730510129799639</v>
      </c>
      <c r="U443" s="9">
        <v>108172.37</v>
      </c>
      <c r="W443" s="9">
        <v>116427.16</v>
      </c>
      <c r="Y443" s="9">
        <f t="shared" si="140"/>
        <v>-8254.790000000008</v>
      </c>
      <c r="AA443" s="21">
        <f t="shared" si="141"/>
        <v>-0.07090089632006834</v>
      </c>
      <c r="AC443" s="9">
        <v>164365.19</v>
      </c>
      <c r="AE443" s="9">
        <v>176595.31</v>
      </c>
      <c r="AG443" s="9">
        <f t="shared" si="142"/>
        <v>-12230.119999999995</v>
      </c>
      <c r="AI443" s="21">
        <f t="shared" si="143"/>
        <v>-0.06925506685313441</v>
      </c>
    </row>
    <row r="444" spans="1:35" ht="12.75" outlineLevel="1">
      <c r="A444" s="1" t="s">
        <v>1021</v>
      </c>
      <c r="B444" s="16" t="s">
        <v>1022</v>
      </c>
      <c r="C444" s="1" t="s">
        <v>1368</v>
      </c>
      <c r="E444" s="5">
        <v>-1</v>
      </c>
      <c r="G444" s="5">
        <v>-2513</v>
      </c>
      <c r="I444" s="9">
        <f t="shared" si="136"/>
        <v>2512</v>
      </c>
      <c r="K444" s="21">
        <f t="shared" si="137"/>
        <v>0.9996020692399522</v>
      </c>
      <c r="M444" s="9">
        <v>-330</v>
      </c>
      <c r="O444" s="9">
        <v>-7297</v>
      </c>
      <c r="Q444" s="9">
        <f t="shared" si="138"/>
        <v>6967</v>
      </c>
      <c r="S444" s="21">
        <f t="shared" si="139"/>
        <v>0.9547759353158832</v>
      </c>
      <c r="U444" s="9">
        <v>-2216</v>
      </c>
      <c r="W444" s="9">
        <v>-12278</v>
      </c>
      <c r="Y444" s="9">
        <f t="shared" si="140"/>
        <v>10062</v>
      </c>
      <c r="AA444" s="21">
        <f t="shared" si="141"/>
        <v>0.8195145789216485</v>
      </c>
      <c r="AC444" s="9">
        <v>-8190</v>
      </c>
      <c r="AE444" s="9">
        <v>-16384</v>
      </c>
      <c r="AG444" s="9">
        <f t="shared" si="142"/>
        <v>8194</v>
      </c>
      <c r="AI444" s="21">
        <f t="shared" si="143"/>
        <v>0.5001220703125</v>
      </c>
    </row>
    <row r="445" spans="1:35" ht="12.75" outlineLevel="1">
      <c r="A445" s="1" t="s">
        <v>1023</v>
      </c>
      <c r="B445" s="16" t="s">
        <v>1024</v>
      </c>
      <c r="C445" s="1" t="s">
        <v>1369</v>
      </c>
      <c r="E445" s="5">
        <v>56402</v>
      </c>
      <c r="G445" s="5">
        <v>227761</v>
      </c>
      <c r="I445" s="9">
        <f t="shared" si="136"/>
        <v>-171359</v>
      </c>
      <c r="K445" s="21">
        <f t="shared" si="137"/>
        <v>-0.7523632228520247</v>
      </c>
      <c r="M445" s="9">
        <v>69290</v>
      </c>
      <c r="O445" s="9">
        <v>766649</v>
      </c>
      <c r="Q445" s="9">
        <f t="shared" si="138"/>
        <v>-697359</v>
      </c>
      <c r="S445" s="21">
        <f t="shared" si="139"/>
        <v>-0.9096196564529531</v>
      </c>
      <c r="U445" s="9">
        <v>402882</v>
      </c>
      <c r="W445" s="9">
        <v>148930</v>
      </c>
      <c r="Y445" s="9">
        <f t="shared" si="140"/>
        <v>253952</v>
      </c>
      <c r="AA445" s="21">
        <f t="shared" si="141"/>
        <v>1.705176928758477</v>
      </c>
      <c r="AC445" s="9">
        <v>1126911</v>
      </c>
      <c r="AE445" s="9">
        <v>-37715</v>
      </c>
      <c r="AG445" s="9">
        <f t="shared" si="142"/>
        <v>1164626</v>
      </c>
      <c r="AI445" s="21" t="str">
        <f t="shared" si="143"/>
        <v>N.M.</v>
      </c>
    </row>
    <row r="446" spans="1:35" ht="12.75" outlineLevel="1">
      <c r="A446" s="1" t="s">
        <v>1025</v>
      </c>
      <c r="B446" s="16" t="s">
        <v>1026</v>
      </c>
      <c r="C446" s="1" t="s">
        <v>1370</v>
      </c>
      <c r="E446" s="5">
        <v>3709.64</v>
      </c>
      <c r="G446" s="5">
        <v>-44495.090000000004</v>
      </c>
      <c r="I446" s="9">
        <f t="shared" si="136"/>
        <v>48204.73</v>
      </c>
      <c r="K446" s="21">
        <f t="shared" si="137"/>
        <v>1.0833718956406202</v>
      </c>
      <c r="M446" s="9">
        <v>14442.61</v>
      </c>
      <c r="O446" s="9">
        <v>-187076.82</v>
      </c>
      <c r="Q446" s="9">
        <f t="shared" si="138"/>
        <v>201519.43</v>
      </c>
      <c r="S446" s="21">
        <f t="shared" si="139"/>
        <v>1.0772014940172705</v>
      </c>
      <c r="U446" s="9">
        <v>19580.21</v>
      </c>
      <c r="W446" s="9">
        <v>-403941.12</v>
      </c>
      <c r="Y446" s="9">
        <f t="shared" si="140"/>
        <v>423521.33</v>
      </c>
      <c r="AA446" s="21">
        <f t="shared" si="141"/>
        <v>1.0484729309063658</v>
      </c>
      <c r="AC446" s="9">
        <v>-47642.189999999995</v>
      </c>
      <c r="AE446" s="9">
        <v>-480618.23</v>
      </c>
      <c r="AG446" s="9">
        <f t="shared" si="142"/>
        <v>432976.04</v>
      </c>
      <c r="AI446" s="21">
        <f t="shared" si="143"/>
        <v>0.9008731108680584</v>
      </c>
    </row>
    <row r="447" spans="1:35" ht="12.75" outlineLevel="1">
      <c r="A447" s="1" t="s">
        <v>1027</v>
      </c>
      <c r="B447" s="16" t="s">
        <v>1028</v>
      </c>
      <c r="C447" s="1" t="s">
        <v>1371</v>
      </c>
      <c r="E447" s="5">
        <v>-468.81</v>
      </c>
      <c r="G447" s="5">
        <v>-55.96</v>
      </c>
      <c r="I447" s="9">
        <f t="shared" si="136"/>
        <v>-412.85</v>
      </c>
      <c r="K447" s="21">
        <f t="shared" si="137"/>
        <v>-7.377591136526091</v>
      </c>
      <c r="M447" s="9">
        <v>-1198.6200000000001</v>
      </c>
      <c r="O447" s="9">
        <v>-166.07</v>
      </c>
      <c r="Q447" s="9">
        <f t="shared" si="138"/>
        <v>-1032.5500000000002</v>
      </c>
      <c r="S447" s="21">
        <f t="shared" si="139"/>
        <v>-6.217558860721384</v>
      </c>
      <c r="U447" s="9">
        <v>-2520.79</v>
      </c>
      <c r="W447" s="9">
        <v>-21.72</v>
      </c>
      <c r="Y447" s="9">
        <f t="shared" si="140"/>
        <v>-2499.07</v>
      </c>
      <c r="AA447" s="21" t="str">
        <f t="shared" si="141"/>
        <v>N.M.</v>
      </c>
      <c r="AC447" s="9">
        <v>-944.3199999999999</v>
      </c>
      <c r="AE447" s="9">
        <v>-21.72</v>
      </c>
      <c r="AG447" s="9">
        <f t="shared" si="142"/>
        <v>-922.5999999999999</v>
      </c>
      <c r="AI447" s="21" t="str">
        <f t="shared" si="143"/>
        <v>N.M.</v>
      </c>
    </row>
    <row r="448" spans="1:35" ht="12.75" outlineLevel="1">
      <c r="A448" s="1" t="s">
        <v>1029</v>
      </c>
      <c r="B448" s="16" t="s">
        <v>1030</v>
      </c>
      <c r="C448" s="1" t="s">
        <v>1372</v>
      </c>
      <c r="E448" s="5">
        <v>0</v>
      </c>
      <c r="G448" s="5">
        <v>3878.75</v>
      </c>
      <c r="I448" s="9">
        <f t="shared" si="136"/>
        <v>-3878.75</v>
      </c>
      <c r="K448" s="21" t="str">
        <f t="shared" si="137"/>
        <v>N.M.</v>
      </c>
      <c r="M448" s="9">
        <v>3615.85</v>
      </c>
      <c r="O448" s="9">
        <v>3878.75</v>
      </c>
      <c r="Q448" s="9">
        <f t="shared" si="138"/>
        <v>-262.9000000000001</v>
      </c>
      <c r="S448" s="21">
        <f t="shared" si="139"/>
        <v>-0.06777956815984533</v>
      </c>
      <c r="U448" s="9">
        <v>3644.05</v>
      </c>
      <c r="W448" s="9">
        <v>3901.63</v>
      </c>
      <c r="Y448" s="9">
        <f t="shared" si="140"/>
        <v>-257.5799999999999</v>
      </c>
      <c r="AA448" s="21">
        <f t="shared" si="141"/>
        <v>-0.06601856147302536</v>
      </c>
      <c r="AC448" s="9">
        <v>4492.7300000000005</v>
      </c>
      <c r="AE448" s="9">
        <v>3901.63</v>
      </c>
      <c r="AG448" s="9">
        <f t="shared" si="142"/>
        <v>591.1000000000004</v>
      </c>
      <c r="AI448" s="21">
        <f t="shared" si="143"/>
        <v>0.15150078300607703</v>
      </c>
    </row>
    <row r="449" spans="1:35" ht="12.75" outlineLevel="1">
      <c r="A449" s="1" t="s">
        <v>1031</v>
      </c>
      <c r="B449" s="16" t="s">
        <v>1032</v>
      </c>
      <c r="C449" s="1" t="s">
        <v>1373</v>
      </c>
      <c r="E449" s="5">
        <v>0</v>
      </c>
      <c r="G449" s="5">
        <v>1028.24</v>
      </c>
      <c r="I449" s="9">
        <f t="shared" si="136"/>
        <v>-1028.24</v>
      </c>
      <c r="K449" s="21" t="str">
        <f t="shared" si="137"/>
        <v>N.M.</v>
      </c>
      <c r="M449" s="9">
        <v>0</v>
      </c>
      <c r="O449" s="9">
        <v>2578.98</v>
      </c>
      <c r="Q449" s="9">
        <f t="shared" si="138"/>
        <v>-2578.98</v>
      </c>
      <c r="S449" s="21" t="str">
        <f t="shared" si="139"/>
        <v>N.M.</v>
      </c>
      <c r="U449" s="9">
        <v>13.790000000000001</v>
      </c>
      <c r="W449" s="9">
        <v>8506.55</v>
      </c>
      <c r="Y449" s="9">
        <f t="shared" si="140"/>
        <v>-8492.759999999998</v>
      </c>
      <c r="AA449" s="21">
        <f t="shared" si="141"/>
        <v>-0.9983788962622919</v>
      </c>
      <c r="AC449" s="9">
        <v>99.01</v>
      </c>
      <c r="AE449" s="9">
        <v>8506.55</v>
      </c>
      <c r="AG449" s="9">
        <f t="shared" si="142"/>
        <v>-8407.539999999999</v>
      </c>
      <c r="AI449" s="21">
        <f t="shared" si="143"/>
        <v>-0.9883607337874931</v>
      </c>
    </row>
    <row r="450" spans="1:53" s="16" customFormat="1" ht="12.75">
      <c r="A450" s="16" t="s">
        <v>47</v>
      </c>
      <c r="C450" s="16" t="s">
        <v>1374</v>
      </c>
      <c r="D450" s="71"/>
      <c r="E450" s="71">
        <v>129851.26000000001</v>
      </c>
      <c r="F450" s="71"/>
      <c r="G450" s="71">
        <v>233519.71000000014</v>
      </c>
      <c r="H450" s="71"/>
      <c r="I450" s="71">
        <f>+E450-G450</f>
        <v>-103668.45000000013</v>
      </c>
      <c r="J450" s="75" t="str">
        <f>IF((+E450-G450)=(I450),"  ",$AO$517)</f>
        <v>  </v>
      </c>
      <c r="K450" s="72">
        <f>IF(G450&lt;0,IF(I450=0,0,IF(OR(G450=0,E450=0),"N.M.",IF(ABS(I450/G450)&gt;=10,"N.M.",I450/(-G450)))),IF(I450=0,0,IF(OR(G450=0,E450=0),"N.M.",IF(ABS(I450/G450)&gt;=10,"N.M.",I450/G450))))</f>
        <v>-0.44393875788900244</v>
      </c>
      <c r="L450" s="73"/>
      <c r="M450" s="71">
        <v>186165.5200000001</v>
      </c>
      <c r="N450" s="71"/>
      <c r="O450" s="71">
        <v>502387.11</v>
      </c>
      <c r="P450" s="71"/>
      <c r="Q450" s="71">
        <f>+M450-O450</f>
        <v>-316221.58999999985</v>
      </c>
      <c r="R450" s="75" t="str">
        <f>IF((+M450-O450)=(Q450),"  ",$AO$517)</f>
        <v>  </v>
      </c>
      <c r="S450" s="72">
        <f>IF(O450&lt;0,IF(Q450=0,0,IF(OR(O450=0,M450=0),"N.M.",IF(ABS(Q450/O450)&gt;=10,"N.M.",Q450/(-O450)))),IF(Q450=0,0,IF(OR(O450=0,M450=0),"N.M.",IF(ABS(Q450/O450)&gt;=10,"N.M.",Q450/O450))))</f>
        <v>-0.629438104015049</v>
      </c>
      <c r="T450" s="73"/>
      <c r="U450" s="71">
        <v>221928.86999999956</v>
      </c>
      <c r="V450" s="71"/>
      <c r="W450" s="71">
        <v>3209260.7700000005</v>
      </c>
      <c r="X450" s="71"/>
      <c r="Y450" s="71">
        <f>+U450-W450</f>
        <v>-2987331.900000001</v>
      </c>
      <c r="Z450" s="75" t="str">
        <f>IF((+U450-W450)=(Y450),"  ",$AO$517)</f>
        <v>  </v>
      </c>
      <c r="AA450" s="72">
        <f>IF(W450&lt;0,IF(Y450=0,0,IF(OR(W450=0,U450=0),"N.M.",IF(ABS(Y450/W450)&gt;=10,"N.M.",Y450/(-W450)))),IF(Y450=0,0,IF(OR(W450=0,U450=0),"N.M.",IF(ABS(Y450/W450)&gt;=10,"N.M.",Y450/W450))))</f>
        <v>-0.9308473552306565</v>
      </c>
      <c r="AB450" s="73"/>
      <c r="AC450" s="71">
        <v>-541380.0199999999</v>
      </c>
      <c r="AD450" s="71"/>
      <c r="AE450" s="71">
        <v>4436769.480000001</v>
      </c>
      <c r="AF450" s="71"/>
      <c r="AG450" s="71">
        <f>+AC450-AE450</f>
        <v>-4978149.500000001</v>
      </c>
      <c r="AH450" s="75" t="str">
        <f>IF((+AC450-AE450)=(AG450),"  ",$AO$517)</f>
        <v>  </v>
      </c>
      <c r="AI450" s="72">
        <f>IF(AE450&lt;0,IF(AG450=0,0,IF(OR(AE450=0,AC450=0),"N.M.",IF(ABS(AG450/AE450)&gt;=10,"N.M.",AG450/(-AE450)))),IF(AG450=0,0,IF(OR(AE450=0,AC450=0),"N.M.",IF(ABS(AG450/AE450)&gt;=10,"N.M.",AG450/AE450))))</f>
        <v>-1.1220212189162462</v>
      </c>
      <c r="AJ450" s="73"/>
      <c r="AK450" s="74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</row>
    <row r="451" spans="1:35" ht="12.75" outlineLevel="1">
      <c r="A451" s="1" t="s">
        <v>1033</v>
      </c>
      <c r="B451" s="16" t="s">
        <v>1034</v>
      </c>
      <c r="C451" s="1" t="s">
        <v>1325</v>
      </c>
      <c r="E451" s="5">
        <v>-4583</v>
      </c>
      <c r="G451" s="5">
        <v>0</v>
      </c>
      <c r="I451" s="9">
        <f aca="true" t="shared" si="144" ref="I451:I464">+E451-G451</f>
        <v>-4583</v>
      </c>
      <c r="K451" s="21" t="str">
        <f aca="true" t="shared" si="145" ref="K451:K464">IF(G451&lt;0,IF(I451=0,0,IF(OR(G451=0,E451=0),"N.M.",IF(ABS(I451/G451)&gt;=10,"N.M.",I451/(-G451)))),IF(I451=0,0,IF(OR(G451=0,E451=0),"N.M.",IF(ABS(I451/G451)&gt;=10,"N.M.",I451/G451))))</f>
        <v>N.M.</v>
      </c>
      <c r="M451" s="9">
        <v>-13749</v>
      </c>
      <c r="O451" s="9">
        <v>0</v>
      </c>
      <c r="Q451" s="9">
        <f aca="true" t="shared" si="146" ref="Q451:Q464">+M451-O451</f>
        <v>-13749</v>
      </c>
      <c r="S451" s="21" t="str">
        <f aca="true" t="shared" si="147" ref="S451:S464">IF(O451&lt;0,IF(Q451=0,0,IF(OR(O451=0,M451=0),"N.M.",IF(ABS(Q451/O451)&gt;=10,"N.M.",Q451/(-O451)))),IF(Q451=0,0,IF(OR(O451=0,M451=0),"N.M.",IF(ABS(Q451/O451)&gt;=10,"N.M.",Q451/O451))))</f>
        <v>N.M.</v>
      </c>
      <c r="U451" s="9">
        <v>-36664</v>
      </c>
      <c r="W451" s="9">
        <v>0</v>
      </c>
      <c r="Y451" s="9">
        <f aca="true" t="shared" si="148" ref="Y451:Y464">+U451-W451</f>
        <v>-36664</v>
      </c>
      <c r="AA451" s="21" t="str">
        <f aca="true" t="shared" si="149" ref="AA451:AA464">IF(W451&lt;0,IF(Y451=0,0,IF(OR(W451=0,U451=0),"N.M.",IF(ABS(Y451/W451)&gt;=10,"N.M.",Y451/(-W451)))),IF(Y451=0,0,IF(OR(W451=0,U451=0),"N.M.",IF(ABS(Y451/W451)&gt;=10,"N.M.",Y451/W451))))</f>
        <v>N.M.</v>
      </c>
      <c r="AC451" s="9">
        <v>-36664</v>
      </c>
      <c r="AE451" s="9">
        <v>0</v>
      </c>
      <c r="AG451" s="9">
        <f aca="true" t="shared" si="150" ref="AG451:AG464">+AC451-AE451</f>
        <v>-36664</v>
      </c>
      <c r="AI451" s="21" t="str">
        <f aca="true" t="shared" si="151" ref="AI451:AI464">IF(AE451&lt;0,IF(AG451=0,0,IF(OR(AE451=0,AC451=0),"N.M.",IF(ABS(AG451/AE451)&gt;=10,"N.M.",AG451/(-AE451)))),IF(AG451=0,0,IF(OR(AE451=0,AC451=0),"N.M.",IF(ABS(AG451/AE451)&gt;=10,"N.M.",AG451/AE451))))</f>
        <v>N.M.</v>
      </c>
    </row>
    <row r="452" spans="1:35" ht="12.75" outlineLevel="1">
      <c r="A452" s="1" t="s">
        <v>1035</v>
      </c>
      <c r="B452" s="16" t="s">
        <v>1036</v>
      </c>
      <c r="C452" s="1" t="s">
        <v>1375</v>
      </c>
      <c r="E452" s="5">
        <v>0</v>
      </c>
      <c r="G452" s="5">
        <v>0</v>
      </c>
      <c r="I452" s="9">
        <f t="shared" si="144"/>
        <v>0</v>
      </c>
      <c r="K452" s="21">
        <f t="shared" si="145"/>
        <v>0</v>
      </c>
      <c r="M452" s="9">
        <v>0</v>
      </c>
      <c r="O452" s="9">
        <v>-154633.69</v>
      </c>
      <c r="Q452" s="9">
        <f t="shared" si="146"/>
        <v>154633.69</v>
      </c>
      <c r="S452" s="21" t="str">
        <f t="shared" si="147"/>
        <v>N.M.</v>
      </c>
      <c r="U452" s="9">
        <v>0</v>
      </c>
      <c r="W452" s="9">
        <v>-176780.03</v>
      </c>
      <c r="Y452" s="9">
        <f t="shared" si="148"/>
        <v>176780.03</v>
      </c>
      <c r="AA452" s="21" t="str">
        <f t="shared" si="149"/>
        <v>N.M.</v>
      </c>
      <c r="AC452" s="9">
        <v>-1233.75</v>
      </c>
      <c r="AE452" s="9">
        <v>-176780.03</v>
      </c>
      <c r="AG452" s="9">
        <f t="shared" si="150"/>
        <v>175546.28</v>
      </c>
      <c r="AI452" s="21">
        <f t="shared" si="151"/>
        <v>0.9930209877212941</v>
      </c>
    </row>
    <row r="453" spans="1:35" ht="12.75" outlineLevel="1">
      <c r="A453" s="1" t="s">
        <v>1037</v>
      </c>
      <c r="B453" s="16" t="s">
        <v>1038</v>
      </c>
      <c r="C453" s="1" t="s">
        <v>1376</v>
      </c>
      <c r="E453" s="5">
        <v>-24857.420000000002</v>
      </c>
      <c r="G453" s="5">
        <v>-19588.63</v>
      </c>
      <c r="I453" s="9">
        <f t="shared" si="144"/>
        <v>-5268.790000000001</v>
      </c>
      <c r="K453" s="21">
        <f t="shared" si="145"/>
        <v>-0.26897184744415514</v>
      </c>
      <c r="M453" s="9">
        <v>-44820.73</v>
      </c>
      <c r="O453" s="9">
        <v>-36413.020000000004</v>
      </c>
      <c r="Q453" s="9">
        <f t="shared" si="146"/>
        <v>-8407.71</v>
      </c>
      <c r="S453" s="21">
        <f t="shared" si="147"/>
        <v>-0.2308984533554206</v>
      </c>
      <c r="U453" s="9">
        <v>-114006.12</v>
      </c>
      <c r="W453" s="9">
        <v>-142388.535</v>
      </c>
      <c r="Y453" s="9">
        <f t="shared" si="148"/>
        <v>28382.415000000008</v>
      </c>
      <c r="AA453" s="21">
        <f t="shared" si="149"/>
        <v>0.19933076072452047</v>
      </c>
      <c r="AC453" s="9">
        <v>-1706655.3000000003</v>
      </c>
      <c r="AE453" s="9">
        <v>-997281.875</v>
      </c>
      <c r="AG453" s="9">
        <f t="shared" si="150"/>
        <v>-709373.4250000003</v>
      </c>
      <c r="AI453" s="21">
        <f t="shared" si="151"/>
        <v>-0.7113068459205681</v>
      </c>
    </row>
    <row r="454" spans="1:35" ht="12.75" outlineLevel="1">
      <c r="A454" s="1" t="s">
        <v>1039</v>
      </c>
      <c r="B454" s="16" t="s">
        <v>1040</v>
      </c>
      <c r="C454" s="1" t="s">
        <v>1377</v>
      </c>
      <c r="E454" s="5">
        <v>0</v>
      </c>
      <c r="G454" s="5">
        <v>0</v>
      </c>
      <c r="I454" s="9">
        <f t="shared" si="144"/>
        <v>0</v>
      </c>
      <c r="K454" s="21">
        <f t="shared" si="145"/>
        <v>0</v>
      </c>
      <c r="M454" s="9">
        <v>0</v>
      </c>
      <c r="O454" s="9">
        <v>0</v>
      </c>
      <c r="Q454" s="9">
        <f t="shared" si="146"/>
        <v>0</v>
      </c>
      <c r="S454" s="21">
        <f t="shared" si="147"/>
        <v>0</v>
      </c>
      <c r="U454" s="9">
        <v>-521.02</v>
      </c>
      <c r="W454" s="9">
        <v>-76.97</v>
      </c>
      <c r="Y454" s="9">
        <f t="shared" si="148"/>
        <v>-444.04999999999995</v>
      </c>
      <c r="AA454" s="21">
        <f t="shared" si="149"/>
        <v>-5.769130830193581</v>
      </c>
      <c r="AC454" s="9">
        <v>-653.65</v>
      </c>
      <c r="AE454" s="9">
        <v>-597.1600000000001</v>
      </c>
      <c r="AG454" s="9">
        <f t="shared" si="150"/>
        <v>-56.489999999999895</v>
      </c>
      <c r="AI454" s="21">
        <f t="shared" si="151"/>
        <v>-0.0945977627436531</v>
      </c>
    </row>
    <row r="455" spans="1:35" ht="12.75" outlineLevel="1">
      <c r="A455" s="1" t="s">
        <v>1041</v>
      </c>
      <c r="B455" s="16" t="s">
        <v>1042</v>
      </c>
      <c r="C455" s="1" t="s">
        <v>1378</v>
      </c>
      <c r="E455" s="5">
        <v>0</v>
      </c>
      <c r="G455" s="5">
        <v>14797</v>
      </c>
      <c r="I455" s="9">
        <f t="shared" si="144"/>
        <v>-14797</v>
      </c>
      <c r="K455" s="21" t="str">
        <f t="shared" si="145"/>
        <v>N.M.</v>
      </c>
      <c r="M455" s="9">
        <v>0</v>
      </c>
      <c r="O455" s="9">
        <v>14797</v>
      </c>
      <c r="Q455" s="9">
        <f t="shared" si="146"/>
        <v>-14797</v>
      </c>
      <c r="S455" s="21" t="str">
        <f t="shared" si="147"/>
        <v>N.M.</v>
      </c>
      <c r="U455" s="9">
        <v>0</v>
      </c>
      <c r="W455" s="9">
        <v>73564</v>
      </c>
      <c r="Y455" s="9">
        <f t="shared" si="148"/>
        <v>-73564</v>
      </c>
      <c r="AA455" s="21" t="str">
        <f t="shared" si="149"/>
        <v>N.M.</v>
      </c>
      <c r="AC455" s="9">
        <v>1384</v>
      </c>
      <c r="AE455" s="9">
        <v>-944936</v>
      </c>
      <c r="AG455" s="9">
        <f t="shared" si="150"/>
        <v>946320</v>
      </c>
      <c r="AI455" s="21">
        <f t="shared" si="151"/>
        <v>1.001464649457741</v>
      </c>
    </row>
    <row r="456" spans="1:35" ht="12.75" outlineLevel="1">
      <c r="A456" s="1" t="s">
        <v>1043</v>
      </c>
      <c r="B456" s="16" t="s">
        <v>1044</v>
      </c>
      <c r="C456" s="1" t="s">
        <v>1379</v>
      </c>
      <c r="E456" s="5">
        <v>-16267.53</v>
      </c>
      <c r="G456" s="5">
        <v>-21742.71</v>
      </c>
      <c r="I456" s="9">
        <f t="shared" si="144"/>
        <v>5475.1799999999985</v>
      </c>
      <c r="K456" s="21">
        <f t="shared" si="145"/>
        <v>0.2518168158431032</v>
      </c>
      <c r="M456" s="9">
        <v>-52852.380000000005</v>
      </c>
      <c r="O456" s="9">
        <v>-47299.283</v>
      </c>
      <c r="Q456" s="9">
        <f t="shared" si="146"/>
        <v>-5553.097000000002</v>
      </c>
      <c r="S456" s="21">
        <f t="shared" si="147"/>
        <v>-0.11740340757385268</v>
      </c>
      <c r="U456" s="9">
        <v>-38158.57</v>
      </c>
      <c r="W456" s="9">
        <v>-165070.926</v>
      </c>
      <c r="Y456" s="9">
        <f t="shared" si="148"/>
        <v>126912.356</v>
      </c>
      <c r="AA456" s="21">
        <f t="shared" si="149"/>
        <v>0.768835306588151</v>
      </c>
      <c r="AC456" s="9">
        <v>-309462.56</v>
      </c>
      <c r="AE456" s="9">
        <v>-248269.369</v>
      </c>
      <c r="AG456" s="9">
        <f t="shared" si="150"/>
        <v>-61193.19099999999</v>
      </c>
      <c r="AI456" s="21">
        <f t="shared" si="151"/>
        <v>-0.24647902093793936</v>
      </c>
    </row>
    <row r="457" spans="1:35" ht="12.75" outlineLevel="1">
      <c r="A457" s="1" t="s">
        <v>1045</v>
      </c>
      <c r="B457" s="16" t="s">
        <v>1046</v>
      </c>
      <c r="C457" s="1" t="s">
        <v>1380</v>
      </c>
      <c r="E457" s="5">
        <v>-134.99</v>
      </c>
      <c r="G457" s="5">
        <v>-519.72</v>
      </c>
      <c r="I457" s="9">
        <f t="shared" si="144"/>
        <v>384.73</v>
      </c>
      <c r="K457" s="21">
        <f t="shared" si="145"/>
        <v>0.7402639883013931</v>
      </c>
      <c r="M457" s="9">
        <v>-532.94</v>
      </c>
      <c r="O457" s="9">
        <v>-1723.5900000000001</v>
      </c>
      <c r="Q457" s="9">
        <f t="shared" si="146"/>
        <v>1190.65</v>
      </c>
      <c r="S457" s="21">
        <f t="shared" si="147"/>
        <v>0.6907965351388671</v>
      </c>
      <c r="U457" s="9">
        <v>-7438.38</v>
      </c>
      <c r="W457" s="9">
        <v>-9633.5</v>
      </c>
      <c r="Y457" s="9">
        <f t="shared" si="148"/>
        <v>2195.12</v>
      </c>
      <c r="AA457" s="21">
        <f t="shared" si="149"/>
        <v>0.22786318575803186</v>
      </c>
      <c r="AC457" s="9">
        <v>-36108.51</v>
      </c>
      <c r="AE457" s="9">
        <v>-24820.14</v>
      </c>
      <c r="AG457" s="9">
        <f t="shared" si="150"/>
        <v>-11288.370000000003</v>
      </c>
      <c r="AI457" s="21">
        <f t="shared" si="151"/>
        <v>-0.45480686249150903</v>
      </c>
    </row>
    <row r="458" spans="1:35" ht="12.75" outlineLevel="1">
      <c r="A458" s="1" t="s">
        <v>1047</v>
      </c>
      <c r="B458" s="16" t="s">
        <v>1048</v>
      </c>
      <c r="C458" s="1" t="s">
        <v>1381</v>
      </c>
      <c r="E458" s="5">
        <v>0</v>
      </c>
      <c r="G458" s="5">
        <v>0</v>
      </c>
      <c r="I458" s="9">
        <f t="shared" si="144"/>
        <v>0</v>
      </c>
      <c r="K458" s="21">
        <f t="shared" si="145"/>
        <v>0</v>
      </c>
      <c r="M458" s="9">
        <v>0</v>
      </c>
      <c r="O458" s="9">
        <v>0</v>
      </c>
      <c r="Q458" s="9">
        <f t="shared" si="146"/>
        <v>0</v>
      </c>
      <c r="S458" s="21">
        <f t="shared" si="147"/>
        <v>0</v>
      </c>
      <c r="U458" s="9">
        <v>0</v>
      </c>
      <c r="W458" s="9">
        <v>0</v>
      </c>
      <c r="Y458" s="9">
        <f t="shared" si="148"/>
        <v>0</v>
      </c>
      <c r="AA458" s="21">
        <f t="shared" si="149"/>
        <v>0</v>
      </c>
      <c r="AC458" s="9">
        <v>-5.71</v>
      </c>
      <c r="AE458" s="9">
        <v>-38833.68</v>
      </c>
      <c r="AG458" s="9">
        <f t="shared" si="150"/>
        <v>38827.97</v>
      </c>
      <c r="AI458" s="21">
        <f t="shared" si="151"/>
        <v>0.9998529626859983</v>
      </c>
    </row>
    <row r="459" spans="1:35" ht="12.75" outlineLevel="1">
      <c r="A459" s="1" t="s">
        <v>1049</v>
      </c>
      <c r="B459" s="16" t="s">
        <v>1050</v>
      </c>
      <c r="C459" s="1" t="s">
        <v>1382</v>
      </c>
      <c r="E459" s="5">
        <v>-2671.1</v>
      </c>
      <c r="G459" s="5">
        <v>-1919.99</v>
      </c>
      <c r="I459" s="9">
        <f t="shared" si="144"/>
        <v>-751.1099999999999</v>
      </c>
      <c r="K459" s="21">
        <f t="shared" si="145"/>
        <v>-0.3912051625268881</v>
      </c>
      <c r="M459" s="9">
        <v>-27300.14</v>
      </c>
      <c r="O459" s="9">
        <v>-9044.4</v>
      </c>
      <c r="Q459" s="9">
        <f t="shared" si="146"/>
        <v>-18255.739999999998</v>
      </c>
      <c r="S459" s="21">
        <f t="shared" si="147"/>
        <v>-2.018457830259608</v>
      </c>
      <c r="U459" s="9">
        <v>-176085.73</v>
      </c>
      <c r="W459" s="9">
        <v>-69027.59</v>
      </c>
      <c r="Y459" s="9">
        <f t="shared" si="148"/>
        <v>-107058.14000000001</v>
      </c>
      <c r="AA459" s="21">
        <f t="shared" si="149"/>
        <v>-1.550947092314827</v>
      </c>
      <c r="AC459" s="9">
        <v>-199483.11000000002</v>
      </c>
      <c r="AE459" s="9">
        <v>-107291.92</v>
      </c>
      <c r="AG459" s="9">
        <f t="shared" si="150"/>
        <v>-92191.19000000002</v>
      </c>
      <c r="AI459" s="21">
        <f t="shared" si="151"/>
        <v>-0.8592556643594412</v>
      </c>
    </row>
    <row r="460" spans="1:35" ht="12.75" outlineLevel="1">
      <c r="A460" s="1" t="s">
        <v>1051</v>
      </c>
      <c r="B460" s="16" t="s">
        <v>1052</v>
      </c>
      <c r="C460" s="1" t="s">
        <v>1383</v>
      </c>
      <c r="E460" s="5">
        <v>0</v>
      </c>
      <c r="G460" s="5">
        <v>0</v>
      </c>
      <c r="I460" s="9">
        <f t="shared" si="144"/>
        <v>0</v>
      </c>
      <c r="K460" s="21">
        <f t="shared" si="145"/>
        <v>0</v>
      </c>
      <c r="M460" s="9">
        <v>0</v>
      </c>
      <c r="O460" s="9">
        <v>0</v>
      </c>
      <c r="Q460" s="9">
        <f t="shared" si="146"/>
        <v>0</v>
      </c>
      <c r="S460" s="21">
        <f t="shared" si="147"/>
        <v>0</v>
      </c>
      <c r="U460" s="9">
        <v>0</v>
      </c>
      <c r="W460" s="9">
        <v>-67.81</v>
      </c>
      <c r="Y460" s="9">
        <f t="shared" si="148"/>
        <v>67.81</v>
      </c>
      <c r="AA460" s="21" t="str">
        <f t="shared" si="149"/>
        <v>N.M.</v>
      </c>
      <c r="AC460" s="9">
        <v>0</v>
      </c>
      <c r="AE460" s="9">
        <v>-67.81</v>
      </c>
      <c r="AG460" s="9">
        <f t="shared" si="150"/>
        <v>67.81</v>
      </c>
      <c r="AI460" s="21" t="str">
        <f t="shared" si="151"/>
        <v>N.M.</v>
      </c>
    </row>
    <row r="461" spans="1:35" ht="12.75" outlineLevel="1">
      <c r="A461" s="1" t="s">
        <v>1053</v>
      </c>
      <c r="B461" s="16" t="s">
        <v>1054</v>
      </c>
      <c r="C461" s="1" t="s">
        <v>1384</v>
      </c>
      <c r="E461" s="5">
        <v>0</v>
      </c>
      <c r="G461" s="5">
        <v>0</v>
      </c>
      <c r="I461" s="9">
        <f t="shared" si="144"/>
        <v>0</v>
      </c>
      <c r="K461" s="21">
        <f t="shared" si="145"/>
        <v>0</v>
      </c>
      <c r="M461" s="9">
        <v>0</v>
      </c>
      <c r="O461" s="9">
        <v>0</v>
      </c>
      <c r="Q461" s="9">
        <f t="shared" si="146"/>
        <v>0</v>
      </c>
      <c r="S461" s="21">
        <f t="shared" si="147"/>
        <v>0</v>
      </c>
      <c r="U461" s="9">
        <v>0</v>
      </c>
      <c r="W461" s="9">
        <v>0</v>
      </c>
      <c r="Y461" s="9">
        <f t="shared" si="148"/>
        <v>0</v>
      </c>
      <c r="AA461" s="21">
        <f t="shared" si="149"/>
        <v>0</v>
      </c>
      <c r="AC461" s="9">
        <v>0</v>
      </c>
      <c r="AE461" s="9">
        <v>415239.7</v>
      </c>
      <c r="AG461" s="9">
        <f t="shared" si="150"/>
        <v>-415239.7</v>
      </c>
      <c r="AI461" s="21" t="str">
        <f t="shared" si="151"/>
        <v>N.M.</v>
      </c>
    </row>
    <row r="462" spans="1:35" ht="12.75" outlineLevel="1">
      <c r="A462" s="1" t="s">
        <v>1055</v>
      </c>
      <c r="B462" s="16" t="s">
        <v>1056</v>
      </c>
      <c r="C462" s="1" t="s">
        <v>1385</v>
      </c>
      <c r="E462" s="5">
        <v>-668</v>
      </c>
      <c r="G462" s="5">
        <v>-5202.56</v>
      </c>
      <c r="I462" s="9">
        <f t="shared" si="144"/>
        <v>4534.56</v>
      </c>
      <c r="K462" s="21">
        <f t="shared" si="145"/>
        <v>0.871601673022512</v>
      </c>
      <c r="M462" s="9">
        <v>-4096.52</v>
      </c>
      <c r="O462" s="9">
        <v>-2235.1</v>
      </c>
      <c r="Q462" s="9">
        <f t="shared" si="146"/>
        <v>-1861.4200000000005</v>
      </c>
      <c r="S462" s="21">
        <f t="shared" si="147"/>
        <v>-0.8328128495369337</v>
      </c>
      <c r="U462" s="9">
        <v>2269.0080000000003</v>
      </c>
      <c r="W462" s="9">
        <v>-13833.380000000001</v>
      </c>
      <c r="Y462" s="9">
        <f t="shared" si="148"/>
        <v>16102.388</v>
      </c>
      <c r="AA462" s="21">
        <f t="shared" si="149"/>
        <v>1.1640241213644098</v>
      </c>
      <c r="AC462" s="9">
        <v>-6570.062</v>
      </c>
      <c r="AE462" s="9">
        <v>-13833.380000000001</v>
      </c>
      <c r="AG462" s="9">
        <f t="shared" si="150"/>
        <v>7263.318000000001</v>
      </c>
      <c r="AI462" s="21">
        <f t="shared" si="151"/>
        <v>0.5250573612522753</v>
      </c>
    </row>
    <row r="463" spans="1:35" ht="12.75" outlineLevel="1">
      <c r="A463" s="1" t="s">
        <v>1057</v>
      </c>
      <c r="B463" s="16" t="s">
        <v>1058</v>
      </c>
      <c r="C463" s="1" t="s">
        <v>1386</v>
      </c>
      <c r="E463" s="5">
        <v>0</v>
      </c>
      <c r="G463" s="5">
        <v>0</v>
      </c>
      <c r="I463" s="9">
        <f t="shared" si="144"/>
        <v>0</v>
      </c>
      <c r="K463" s="21">
        <f t="shared" si="145"/>
        <v>0</v>
      </c>
      <c r="M463" s="9">
        <v>-511.79</v>
      </c>
      <c r="O463" s="9">
        <v>0</v>
      </c>
      <c r="Q463" s="9">
        <f t="shared" si="146"/>
        <v>-511.79</v>
      </c>
      <c r="S463" s="21" t="str">
        <f t="shared" si="147"/>
        <v>N.M.</v>
      </c>
      <c r="U463" s="9">
        <v>-681.8100000000001</v>
      </c>
      <c r="W463" s="9">
        <v>0</v>
      </c>
      <c r="Y463" s="9">
        <f t="shared" si="148"/>
        <v>-681.8100000000001</v>
      </c>
      <c r="AA463" s="21" t="str">
        <f t="shared" si="149"/>
        <v>N.M.</v>
      </c>
      <c r="AC463" s="9">
        <v>-681.8100000000001</v>
      </c>
      <c r="AE463" s="9">
        <v>0</v>
      </c>
      <c r="AG463" s="9">
        <f t="shared" si="150"/>
        <v>-681.8100000000001</v>
      </c>
      <c r="AI463" s="21" t="str">
        <f t="shared" si="151"/>
        <v>N.M.</v>
      </c>
    </row>
    <row r="464" spans="1:35" ht="12.75" outlineLevel="1">
      <c r="A464" s="1" t="s">
        <v>1059</v>
      </c>
      <c r="B464" s="16" t="s">
        <v>1060</v>
      </c>
      <c r="C464" s="1" t="s">
        <v>1387</v>
      </c>
      <c r="E464" s="5">
        <v>0</v>
      </c>
      <c r="G464" s="5">
        <v>-65.08</v>
      </c>
      <c r="I464" s="9">
        <f t="shared" si="144"/>
        <v>65.08</v>
      </c>
      <c r="K464" s="21" t="str">
        <f t="shared" si="145"/>
        <v>N.M.</v>
      </c>
      <c r="M464" s="9">
        <v>-3341.83</v>
      </c>
      <c r="O464" s="9">
        <v>-312.56</v>
      </c>
      <c r="Q464" s="9">
        <f t="shared" si="146"/>
        <v>-3029.27</v>
      </c>
      <c r="S464" s="21">
        <f t="shared" si="147"/>
        <v>-9.691803173790632</v>
      </c>
      <c r="U464" s="9">
        <v>-3341.83</v>
      </c>
      <c r="W464" s="9">
        <v>-515.87</v>
      </c>
      <c r="Y464" s="9">
        <f t="shared" si="148"/>
        <v>-2825.96</v>
      </c>
      <c r="AA464" s="21">
        <f t="shared" si="149"/>
        <v>-5.478046794735108</v>
      </c>
      <c r="AC464" s="9">
        <v>-5813.62</v>
      </c>
      <c r="AE464" s="9">
        <v>-515.87</v>
      </c>
      <c r="AG464" s="9">
        <f t="shared" si="150"/>
        <v>-5297.75</v>
      </c>
      <c r="AI464" s="21" t="str">
        <f t="shared" si="151"/>
        <v>N.M.</v>
      </c>
    </row>
    <row r="465" spans="1:53" s="16" customFormat="1" ht="12.75">
      <c r="A465" s="16" t="s">
        <v>48</v>
      </c>
      <c r="C465" s="16" t="s">
        <v>1388</v>
      </c>
      <c r="D465" s="9"/>
      <c r="E465" s="9">
        <v>-49182.04</v>
      </c>
      <c r="F465" s="9"/>
      <c r="G465" s="9">
        <v>-34241.69</v>
      </c>
      <c r="H465" s="9"/>
      <c r="I465" s="9">
        <f>+E465-G465</f>
        <v>-14940.349999999999</v>
      </c>
      <c r="J465" s="37" t="str">
        <f>IF((+E465-G465)=(I465),"  ",$AO$517)</f>
        <v>  </v>
      </c>
      <c r="K465" s="38">
        <f>IF(G465&lt;0,IF(I465=0,0,IF(OR(G465=0,E465=0),"N.M.",IF(ABS(I465/G465)&gt;=10,"N.M.",I465/(-G465)))),IF(I465=0,0,IF(OR(G465=0,E465=0),"N.M.",IF(ABS(I465/G465)&gt;=10,"N.M.",I465/G465))))</f>
        <v>-0.43632046198654323</v>
      </c>
      <c r="L465" s="39"/>
      <c r="M465" s="9">
        <v>-147205.33</v>
      </c>
      <c r="N465" s="9"/>
      <c r="O465" s="9">
        <v>-236864.643</v>
      </c>
      <c r="P465" s="9"/>
      <c r="Q465" s="9">
        <f>+M465-O465</f>
        <v>89659.31300000002</v>
      </c>
      <c r="R465" s="37" t="str">
        <f>IF((+M465-O465)=(Q465),"  ",$AO$517)</f>
        <v>  </v>
      </c>
      <c r="S465" s="38">
        <f>IF(O465&lt;0,IF(Q465=0,0,IF(OR(O465=0,M465=0),"N.M.",IF(ABS(Q465/O465)&gt;=10,"N.M.",Q465/(-O465)))),IF(Q465=0,0,IF(OR(O465=0,M465=0),"N.M.",IF(ABS(Q465/O465)&gt;=10,"N.M.",Q465/O465))))</f>
        <v>0.37852552354130803</v>
      </c>
      <c r="T465" s="39"/>
      <c r="U465" s="9">
        <v>-374628.45200000005</v>
      </c>
      <c r="V465" s="9"/>
      <c r="W465" s="9">
        <v>-503830.611</v>
      </c>
      <c r="X465" s="9"/>
      <c r="Y465" s="9">
        <f>+U465-W465</f>
        <v>129202.15899999993</v>
      </c>
      <c r="Z465" s="37" t="str">
        <f>IF((+U465-W465)=(Y465),"  ",$AO$517)</f>
        <v>  </v>
      </c>
      <c r="AA465" s="38">
        <f>IF(W465&lt;0,IF(Y465=0,0,IF(OR(W465=0,U465=0),"N.M.",IF(ABS(Y465/W465)&gt;=10,"N.M.",Y465/(-W465)))),IF(Y465=0,0,IF(OR(W465=0,U465=0),"N.M.",IF(ABS(Y465/W465)&gt;=10,"N.M.",Y465/W465))))</f>
        <v>0.25643967670713824</v>
      </c>
      <c r="AB465" s="39"/>
      <c r="AC465" s="9">
        <v>-2301948.082</v>
      </c>
      <c r="AD465" s="9"/>
      <c r="AE465" s="9">
        <v>-2137987.5339999995</v>
      </c>
      <c r="AF465" s="9"/>
      <c r="AG465" s="9">
        <f>+AC465-AE465</f>
        <v>-163960.54800000042</v>
      </c>
      <c r="AH465" s="37" t="str">
        <f>IF((+AC465-AE465)=(AG465),"  ",$AO$517)</f>
        <v>  </v>
      </c>
      <c r="AI465" s="38">
        <f>IF(AE465&lt;0,IF(AG465=0,0,IF(OR(AE465=0,AC465=0),"N.M.",IF(ABS(AG465/AE465)&gt;=10,"N.M.",AG465/(-AE465)))),IF(AG465=0,0,IF(OR(AE465=0,AC465=0),"N.M.",IF(ABS(AG465/AE465)&gt;=10,"N.M.",AG465/AE465))))</f>
        <v>-0.07668919738425399</v>
      </c>
      <c r="AJ465" s="39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</row>
    <row r="466" spans="1:35" ht="12.75" outlineLevel="1">
      <c r="A466" s="1" t="s">
        <v>1061</v>
      </c>
      <c r="B466" s="16" t="s">
        <v>1062</v>
      </c>
      <c r="C466" s="1" t="s">
        <v>1389</v>
      </c>
      <c r="E466" s="5">
        <v>-63839.29</v>
      </c>
      <c r="G466" s="5">
        <v>-132314.97</v>
      </c>
      <c r="I466" s="9">
        <f aca="true" t="shared" si="152" ref="I466:I472">+E466-G466</f>
        <v>68475.68</v>
      </c>
      <c r="K466" s="21">
        <f aca="true" t="shared" si="153" ref="K466:K472">IF(G466&lt;0,IF(I466=0,0,IF(OR(G466=0,E466=0),"N.M.",IF(ABS(I466/G466)&gt;=10,"N.M.",I466/(-G466)))),IF(I466=0,0,IF(OR(G466=0,E466=0),"N.M.",IF(ABS(I466/G466)&gt;=10,"N.M.",I466/G466))))</f>
        <v>0.5175202775619417</v>
      </c>
      <c r="M466" s="9">
        <v>-65416.93</v>
      </c>
      <c r="O466" s="9">
        <v>-298408.89</v>
      </c>
      <c r="Q466" s="9">
        <f aca="true" t="shared" si="154" ref="Q466:Q472">+M466-O466</f>
        <v>232991.96000000002</v>
      </c>
      <c r="S466" s="21">
        <f aca="true" t="shared" si="155" ref="S466:S472">IF(O466&lt;0,IF(Q466=0,0,IF(OR(O466=0,M466=0),"N.M.",IF(ABS(Q466/O466)&gt;=10,"N.M.",Q466/(-O466)))),IF(Q466=0,0,IF(OR(O466=0,M466=0),"N.M.",IF(ABS(Q466/O466)&gt;=10,"N.M.",Q466/O466))))</f>
        <v>0.780780894295743</v>
      </c>
      <c r="U466" s="9">
        <v>-159510.66</v>
      </c>
      <c r="W466" s="9">
        <v>-654844.14</v>
      </c>
      <c r="Y466" s="9">
        <f aca="true" t="shared" si="156" ref="Y466:Y472">+U466-W466</f>
        <v>495333.48</v>
      </c>
      <c r="AA466" s="21">
        <f aca="true" t="shared" si="157" ref="AA466:AA472">IF(W466&lt;0,IF(Y466=0,0,IF(OR(W466=0,U466=0),"N.M.",IF(ABS(Y466/W466)&gt;=10,"N.M.",Y466/(-W466)))),IF(Y466=0,0,IF(OR(W466=0,U466=0),"N.M.",IF(ABS(Y466/W466)&gt;=10,"N.M.",Y466/W466))))</f>
        <v>0.7564143125721488</v>
      </c>
      <c r="AC466" s="9">
        <v>-43719.3</v>
      </c>
      <c r="AE466" s="9">
        <v>-874122.3300000001</v>
      </c>
      <c r="AG466" s="9">
        <f aca="true" t="shared" si="158" ref="AG466:AG472">+AC466-AE466</f>
        <v>830403.03</v>
      </c>
      <c r="AI466" s="21">
        <f aca="true" t="shared" si="159" ref="AI466:AI472">IF(AE466&lt;0,IF(AG466=0,0,IF(OR(AE466=0,AC466=0),"N.M.",IF(ABS(AG466/AE466)&gt;=10,"N.M.",AG466/(-AE466)))),IF(AG466=0,0,IF(OR(AE466=0,AC466=0),"N.M.",IF(ABS(AG466/AE466)&gt;=10,"N.M.",AG466/AE466))))</f>
        <v>0.9499849180148503</v>
      </c>
    </row>
    <row r="467" spans="1:35" ht="12.75" outlineLevel="1">
      <c r="A467" s="1" t="s">
        <v>1063</v>
      </c>
      <c r="B467" s="16" t="s">
        <v>1064</v>
      </c>
      <c r="C467" s="1" t="s">
        <v>1390</v>
      </c>
      <c r="E467" s="5">
        <v>0</v>
      </c>
      <c r="G467" s="5">
        <v>0</v>
      </c>
      <c r="I467" s="9">
        <f t="shared" si="152"/>
        <v>0</v>
      </c>
      <c r="K467" s="21">
        <f t="shared" si="153"/>
        <v>0</v>
      </c>
      <c r="M467" s="9">
        <v>0</v>
      </c>
      <c r="O467" s="9">
        <v>0</v>
      </c>
      <c r="Q467" s="9">
        <f t="shared" si="154"/>
        <v>0</v>
      </c>
      <c r="S467" s="21">
        <f t="shared" si="155"/>
        <v>0</v>
      </c>
      <c r="U467" s="9">
        <v>0</v>
      </c>
      <c r="W467" s="9">
        <v>0</v>
      </c>
      <c r="Y467" s="9">
        <f t="shared" si="156"/>
        <v>0</v>
      </c>
      <c r="AA467" s="21">
        <f t="shared" si="157"/>
        <v>0</v>
      </c>
      <c r="AC467" s="9">
        <v>-21874.100000000002</v>
      </c>
      <c r="AE467" s="9">
        <v>0</v>
      </c>
      <c r="AG467" s="9">
        <f t="shared" si="158"/>
        <v>-21874.100000000002</v>
      </c>
      <c r="AI467" s="21" t="str">
        <f t="shared" si="159"/>
        <v>N.M.</v>
      </c>
    </row>
    <row r="468" spans="1:35" ht="12.75" outlineLevel="1">
      <c r="A468" s="1" t="s">
        <v>1065</v>
      </c>
      <c r="B468" s="16" t="s">
        <v>1066</v>
      </c>
      <c r="C468" s="1" t="s">
        <v>1390</v>
      </c>
      <c r="E468" s="5">
        <v>0</v>
      </c>
      <c r="G468" s="5">
        <v>-19354.9</v>
      </c>
      <c r="I468" s="9">
        <f t="shared" si="152"/>
        <v>19354.9</v>
      </c>
      <c r="K468" s="21" t="str">
        <f t="shared" si="153"/>
        <v>N.M.</v>
      </c>
      <c r="M468" s="9">
        <v>0</v>
      </c>
      <c r="O468" s="9">
        <v>-43650.94</v>
      </c>
      <c r="Q468" s="9">
        <f t="shared" si="154"/>
        <v>43650.94</v>
      </c>
      <c r="S468" s="21" t="str">
        <f t="shared" si="155"/>
        <v>N.M.</v>
      </c>
      <c r="U468" s="9">
        <v>0</v>
      </c>
      <c r="W468" s="9">
        <v>-95789.91</v>
      </c>
      <c r="Y468" s="9">
        <f t="shared" si="156"/>
        <v>95789.91</v>
      </c>
      <c r="AA468" s="21" t="str">
        <f t="shared" si="157"/>
        <v>N.M.</v>
      </c>
      <c r="AC468" s="9">
        <v>39238.48</v>
      </c>
      <c r="AE468" s="9">
        <v>-95789.91</v>
      </c>
      <c r="AG468" s="9">
        <f t="shared" si="158"/>
        <v>135028.39</v>
      </c>
      <c r="AI468" s="21">
        <f t="shared" si="159"/>
        <v>1.4096306176715272</v>
      </c>
    </row>
    <row r="469" spans="1:35" ht="12.75" outlineLevel="1">
      <c r="A469" s="1" t="s">
        <v>1067</v>
      </c>
      <c r="B469" s="16" t="s">
        <v>1068</v>
      </c>
      <c r="C469" s="1" t="s">
        <v>1390</v>
      </c>
      <c r="E469" s="5">
        <v>-9183.86</v>
      </c>
      <c r="G469" s="5">
        <v>0</v>
      </c>
      <c r="I469" s="9">
        <f t="shared" si="152"/>
        <v>-9183.86</v>
      </c>
      <c r="K469" s="21" t="str">
        <f t="shared" si="153"/>
        <v>N.M.</v>
      </c>
      <c r="M469" s="9">
        <v>-9410.83</v>
      </c>
      <c r="O469" s="9">
        <v>0</v>
      </c>
      <c r="Q469" s="9">
        <f t="shared" si="154"/>
        <v>-9410.83</v>
      </c>
      <c r="S469" s="21" t="str">
        <f t="shared" si="155"/>
        <v>N.M.</v>
      </c>
      <c r="U469" s="9">
        <v>-22947.05</v>
      </c>
      <c r="W469" s="9">
        <v>0</v>
      </c>
      <c r="Y469" s="9">
        <f t="shared" si="156"/>
        <v>-22947.05</v>
      </c>
      <c r="AA469" s="21" t="str">
        <f t="shared" si="157"/>
        <v>N.M.</v>
      </c>
      <c r="AC469" s="9">
        <v>-22947.05</v>
      </c>
      <c r="AE469" s="9">
        <v>0</v>
      </c>
      <c r="AG469" s="9">
        <f t="shared" si="158"/>
        <v>-22947.05</v>
      </c>
      <c r="AI469" s="21" t="str">
        <f t="shared" si="159"/>
        <v>N.M.</v>
      </c>
    </row>
    <row r="470" spans="1:35" ht="12.75" outlineLevel="1">
      <c r="A470" s="1" t="s">
        <v>1069</v>
      </c>
      <c r="B470" s="16" t="s">
        <v>1070</v>
      </c>
      <c r="C470" s="1" t="s">
        <v>1391</v>
      </c>
      <c r="E470" s="5">
        <v>-663.95</v>
      </c>
      <c r="G470" s="5">
        <v>-654.15</v>
      </c>
      <c r="I470" s="9">
        <f t="shared" si="152"/>
        <v>-9.800000000000068</v>
      </c>
      <c r="K470" s="21">
        <f t="shared" si="153"/>
        <v>-0.014981273408239805</v>
      </c>
      <c r="M470" s="9">
        <v>-25238.850000000002</v>
      </c>
      <c r="O470" s="9">
        <v>-123387.25</v>
      </c>
      <c r="Q470" s="9">
        <f t="shared" si="154"/>
        <v>98148.4</v>
      </c>
      <c r="S470" s="21">
        <f t="shared" si="155"/>
        <v>0.795450097153474</v>
      </c>
      <c r="U470" s="9">
        <v>-62285.3</v>
      </c>
      <c r="W470" s="9">
        <v>-406170.45</v>
      </c>
      <c r="Y470" s="9">
        <f t="shared" si="156"/>
        <v>343885.15</v>
      </c>
      <c r="AA470" s="21">
        <f t="shared" si="157"/>
        <v>0.8466523106247636</v>
      </c>
      <c r="AC470" s="9">
        <v>-528610.9500000001</v>
      </c>
      <c r="AE470" s="9">
        <v>-1377641.6500000001</v>
      </c>
      <c r="AG470" s="9">
        <f t="shared" si="158"/>
        <v>849030.7000000001</v>
      </c>
      <c r="AI470" s="21">
        <f t="shared" si="159"/>
        <v>0.6162928509021196</v>
      </c>
    </row>
    <row r="471" spans="1:35" ht="12.75" outlineLevel="1">
      <c r="A471" s="1" t="s">
        <v>1071</v>
      </c>
      <c r="B471" s="16" t="s">
        <v>1072</v>
      </c>
      <c r="C471" s="1" t="s">
        <v>1392</v>
      </c>
      <c r="E471" s="5">
        <v>69042.09</v>
      </c>
      <c r="G471" s="5">
        <v>110643.40000000001</v>
      </c>
      <c r="I471" s="9">
        <f t="shared" si="152"/>
        <v>-41601.31000000001</v>
      </c>
      <c r="K471" s="21">
        <f t="shared" si="153"/>
        <v>-0.37599450125357686</v>
      </c>
      <c r="M471" s="9">
        <v>112125.69</v>
      </c>
      <c r="O471" s="9">
        <v>467763.45</v>
      </c>
      <c r="Q471" s="9">
        <f t="shared" si="154"/>
        <v>-355637.76</v>
      </c>
      <c r="S471" s="21">
        <f t="shared" si="155"/>
        <v>-0.7602940332341058</v>
      </c>
      <c r="U471" s="9">
        <v>334322.14</v>
      </c>
      <c r="W471" s="9">
        <v>481888.4</v>
      </c>
      <c r="Y471" s="9">
        <f t="shared" si="156"/>
        <v>-147566.26</v>
      </c>
      <c r="AA471" s="21">
        <f t="shared" si="157"/>
        <v>-0.30622496827066187</v>
      </c>
      <c r="AC471" s="9">
        <v>1659371.15</v>
      </c>
      <c r="AE471" s="9">
        <v>1553570.2000000002</v>
      </c>
      <c r="AG471" s="9">
        <f t="shared" si="158"/>
        <v>105800.94999999972</v>
      </c>
      <c r="AI471" s="21">
        <f t="shared" si="159"/>
        <v>0.06810181477476827</v>
      </c>
    </row>
    <row r="472" spans="1:35" ht="12.75" outlineLevel="1">
      <c r="A472" s="1" t="s">
        <v>1073</v>
      </c>
      <c r="B472" s="16" t="s">
        <v>1074</v>
      </c>
      <c r="C472" s="1" t="s">
        <v>1393</v>
      </c>
      <c r="E472" s="5">
        <v>0</v>
      </c>
      <c r="G472" s="5">
        <v>0</v>
      </c>
      <c r="I472" s="9">
        <f t="shared" si="152"/>
        <v>0</v>
      </c>
      <c r="K472" s="21">
        <f t="shared" si="153"/>
        <v>0</v>
      </c>
      <c r="M472" s="9">
        <v>0</v>
      </c>
      <c r="O472" s="9">
        <v>0</v>
      </c>
      <c r="Q472" s="9">
        <f t="shared" si="154"/>
        <v>0</v>
      </c>
      <c r="S472" s="21">
        <f t="shared" si="155"/>
        <v>0</v>
      </c>
      <c r="U472" s="9">
        <v>0</v>
      </c>
      <c r="W472" s="9">
        <v>0</v>
      </c>
      <c r="Y472" s="9">
        <f t="shared" si="156"/>
        <v>0</v>
      </c>
      <c r="AA472" s="21">
        <f t="shared" si="157"/>
        <v>0</v>
      </c>
      <c r="AC472" s="9">
        <v>0</v>
      </c>
      <c r="AE472" s="9">
        <v>71259</v>
      </c>
      <c r="AG472" s="9">
        <f t="shared" si="158"/>
        <v>-71259</v>
      </c>
      <c r="AI472" s="21" t="str">
        <f t="shared" si="159"/>
        <v>N.M.</v>
      </c>
    </row>
    <row r="473" spans="1:53" s="16" customFormat="1" ht="12.75">
      <c r="A473" s="16" t="s">
        <v>49</v>
      </c>
      <c r="C473" s="16" t="s">
        <v>1394</v>
      </c>
      <c r="D473" s="9"/>
      <c r="E473" s="9">
        <v>-4645.009999999995</v>
      </c>
      <c r="F473" s="9"/>
      <c r="G473" s="9">
        <v>-41680.61999999998</v>
      </c>
      <c r="H473" s="9"/>
      <c r="I473" s="9">
        <f>+E473-G473</f>
        <v>37035.609999999986</v>
      </c>
      <c r="J473" s="37" t="str">
        <f>IF((+E473-G473)=(I473),"  ",$AO$517)</f>
        <v>  </v>
      </c>
      <c r="K473" s="38">
        <f>IF(G473&lt;0,IF(I473=0,0,IF(OR(G473=0,E473=0),"N.M.",IF(ABS(I473/G473)&gt;=10,"N.M.",I473/(-G473)))),IF(I473=0,0,IF(OR(G473=0,E473=0),"N.M.",IF(ABS(I473/G473)&gt;=10,"N.M.",I473/G473))))</f>
        <v>0.888557080005048</v>
      </c>
      <c r="L473" s="39"/>
      <c r="M473" s="9">
        <v>12059.080000000002</v>
      </c>
      <c r="N473" s="9"/>
      <c r="O473" s="9">
        <v>2316.3699999999953</v>
      </c>
      <c r="P473" s="9"/>
      <c r="Q473" s="9">
        <f>+M473-O473</f>
        <v>9742.710000000006</v>
      </c>
      <c r="R473" s="37" t="str">
        <f>IF((+M473-O473)=(Q473),"  ",$AO$517)</f>
        <v>  </v>
      </c>
      <c r="S473" s="38">
        <f>IF(O473&lt;0,IF(Q473=0,0,IF(OR(O473=0,M473=0),"N.M.",IF(ABS(Q473/O473)&gt;=10,"N.M.",Q473/(-O473)))),IF(Q473=0,0,IF(OR(O473=0,M473=0),"N.M.",IF(ABS(Q473/O473)&gt;=10,"N.M.",Q473/O473))))</f>
        <v>4.2060249442014985</v>
      </c>
      <c r="T473" s="39"/>
      <c r="U473" s="9">
        <v>89579.13</v>
      </c>
      <c r="V473" s="9"/>
      <c r="W473" s="9">
        <v>-674916.1</v>
      </c>
      <c r="X473" s="9"/>
      <c r="Y473" s="9">
        <f>+U473-W473</f>
        <v>764495.23</v>
      </c>
      <c r="Z473" s="37" t="str">
        <f>IF((+U473-W473)=(Y473),"  ",$AO$517)</f>
        <v>  </v>
      </c>
      <c r="AA473" s="38">
        <f>IF(W473&lt;0,IF(Y473=0,0,IF(OR(W473=0,U473=0),"N.M.",IF(ABS(Y473/W473)&gt;=10,"N.M.",Y473/(-W473)))),IF(Y473=0,0,IF(OR(W473=0,U473=0),"N.M.",IF(ABS(Y473/W473)&gt;=10,"N.M.",Y473/W473))))</f>
        <v>1.132726319612171</v>
      </c>
      <c r="AB473" s="39"/>
      <c r="AC473" s="9">
        <v>1081458.23</v>
      </c>
      <c r="AD473" s="9"/>
      <c r="AE473" s="9">
        <v>-722724.6900000001</v>
      </c>
      <c r="AF473" s="9"/>
      <c r="AG473" s="9">
        <f>+AC473-AE473</f>
        <v>1804182.92</v>
      </c>
      <c r="AH473" s="37" t="str">
        <f>IF((+AC473-AE473)=(AG473),"  ",$AO$517)</f>
        <v>  </v>
      </c>
      <c r="AI473" s="38">
        <f>IF(AE473&lt;0,IF(AG473=0,0,IF(OR(AE473=0,AC473=0),"N.M.",IF(ABS(AG473/AE473)&gt;=10,"N.M.",AG473/(-AE473)))),IF(AG473=0,0,IF(OR(AE473=0,AC473=0),"N.M.",IF(ABS(AG473/AE473)&gt;=10,"N.M.",AG473/AE473))))</f>
        <v>2.4963626467500366</v>
      </c>
      <c r="AJ473" s="39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</row>
    <row r="474" spans="1:53" s="16" customFormat="1" ht="12.75">
      <c r="A474" s="77" t="s">
        <v>50</v>
      </c>
      <c r="C474" s="17" t="s">
        <v>51</v>
      </c>
      <c r="D474" s="18"/>
      <c r="E474" s="18">
        <v>76024.21</v>
      </c>
      <c r="F474" s="18"/>
      <c r="G474" s="18">
        <v>157597.40000000002</v>
      </c>
      <c r="H474" s="18"/>
      <c r="I474" s="18">
        <f>+E474-G474</f>
        <v>-81573.19000000002</v>
      </c>
      <c r="J474" s="37" t="str">
        <f>IF((+E474-G474)=(I474),"  ",$AO$517)</f>
        <v>  </v>
      </c>
      <c r="K474" s="40">
        <f>IF(G474&lt;0,IF(I474=0,0,IF(OR(G474=0,E474=0),"N.M.",IF(ABS(I474/G474)&gt;=10,"N.M.",I474/(-G474)))),IF(I474=0,0,IF(OR(G474=0,E474=0),"N.M.",IF(ABS(I474/G474)&gt;=10,"N.M.",I474/G474))))</f>
        <v>-0.5176049224162328</v>
      </c>
      <c r="L474" s="39"/>
      <c r="M474" s="18">
        <v>51019.26999999999</v>
      </c>
      <c r="N474" s="18"/>
      <c r="O474" s="18">
        <v>267838.837</v>
      </c>
      <c r="P474" s="18"/>
      <c r="Q474" s="18">
        <f>+M474-O474</f>
        <v>-216819.567</v>
      </c>
      <c r="R474" s="37" t="str">
        <f>IF((+M474-O474)=(Q474),"  ",$AO$517)</f>
        <v>  </v>
      </c>
      <c r="S474" s="40">
        <f>IF(O474&lt;0,IF(Q474=0,0,IF(OR(O474=0,M474=0),"N.M.",IF(ABS(Q474/O474)&gt;=10,"N.M.",Q474/(-O474)))),IF(Q474=0,0,IF(OR(O474=0,M474=0),"N.M.",IF(ABS(Q474/O474)&gt;=10,"N.M.",Q474/O474))))</f>
        <v>-0.8095150405689673</v>
      </c>
      <c r="T474" s="39"/>
      <c r="U474" s="18">
        <v>-63120.45200000002</v>
      </c>
      <c r="V474" s="18"/>
      <c r="W474" s="18">
        <v>2030514.0590000006</v>
      </c>
      <c r="X474" s="18"/>
      <c r="Y474" s="18">
        <f>+U474-W474</f>
        <v>-2093634.5110000006</v>
      </c>
      <c r="Z474" s="37" t="str">
        <f>IF((+U474-W474)=(Y474),"  ",$AO$517)</f>
        <v>  </v>
      </c>
      <c r="AA474" s="40">
        <f>IF(W474&lt;0,IF(Y474=0,0,IF(OR(W474=0,U474=0),"N.M.",IF(ABS(Y474/W474)&gt;=10,"N.M.",Y474/(-W474)))),IF(Y474=0,0,IF(OR(W474=0,U474=0),"N.M.",IF(ABS(Y474/W474)&gt;=10,"N.M.",Y474/W474))))</f>
        <v>-1.0310859467927476</v>
      </c>
      <c r="AB474" s="39"/>
      <c r="AC474" s="18">
        <v>-1761869.872000001</v>
      </c>
      <c r="AD474" s="18"/>
      <c r="AE474" s="18">
        <v>1576057.2560000003</v>
      </c>
      <c r="AF474" s="18"/>
      <c r="AG474" s="18">
        <f>+AC474-AE474</f>
        <v>-3337927.1280000014</v>
      </c>
      <c r="AH474" s="37" t="str">
        <f>IF((+AC474-AE474)=(AG474),"  ",$AO$517)</f>
        <v>  </v>
      </c>
      <c r="AI474" s="40">
        <f>IF(AE474&lt;0,IF(AG474=0,0,IF(OR(AE474=0,AC474=0),"N.M.",IF(ABS(AG474/AE474)&gt;=10,"N.M.",AG474/(-AE474)))),IF(AG474=0,0,IF(OR(AE474=0,AC474=0),"N.M.",IF(ABS(AG474/AE474)&gt;=10,"N.M.",AG474/AE474))))</f>
        <v>-2.117897122894881</v>
      </c>
      <c r="AJ474" s="39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4:53" s="16" customFormat="1" ht="12.75">
      <c r="D475" s="9"/>
      <c r="E475" s="43" t="str">
        <f>IF(ABS(+E450+E465+E473-E474)&gt;$AO$513,$AO$516," ")</f>
        <v> </v>
      </c>
      <c r="F475" s="28"/>
      <c r="G475" s="43" t="str">
        <f>IF(ABS(+G450+G465+G473-G474)&gt;$AO$513,$AO$516," ")</f>
        <v> </v>
      </c>
      <c r="H475" s="42"/>
      <c r="I475" s="43" t="str">
        <f>IF(ABS(+I450+I465+I473-I474)&gt;$AO$513,$AO$516," ")</f>
        <v> </v>
      </c>
      <c r="J475" s="9"/>
      <c r="K475" s="21"/>
      <c r="L475" s="11"/>
      <c r="M475" s="43" t="str">
        <f>IF(ABS(+M450+M465+M473-M474)&gt;$AO$513,$AO$516," ")</f>
        <v> </v>
      </c>
      <c r="N475" s="42"/>
      <c r="O475" s="43" t="str">
        <f>IF(ABS(+O450+O465+O473-O474)&gt;$AO$513,$AO$516," ")</f>
        <v> </v>
      </c>
      <c r="P475" s="28"/>
      <c r="Q475" s="43" t="str">
        <f>IF(ABS(+Q450+Q465+Q473-Q474)&gt;$AO$513,$AO$516," ")</f>
        <v> </v>
      </c>
      <c r="R475" s="9"/>
      <c r="S475" s="21"/>
      <c r="T475" s="9"/>
      <c r="U475" s="43" t="str">
        <f>IF(ABS(+U450+U465+U473-U474)&gt;$AO$513,$AO$516," ")</f>
        <v> </v>
      </c>
      <c r="V475" s="28"/>
      <c r="W475" s="43" t="str">
        <f>IF(ABS(+W450+W465+W473-W474)&gt;$AO$513,$AO$516," ")</f>
        <v> </v>
      </c>
      <c r="X475" s="28"/>
      <c r="Y475" s="43" t="str">
        <f>IF(ABS(+Y450+Y465+Y473-Y474)&gt;$AO$513,$AO$516," ")</f>
        <v> </v>
      </c>
      <c r="Z475" s="9"/>
      <c r="AA475" s="21"/>
      <c r="AB475" s="9"/>
      <c r="AC475" s="43" t="str">
        <f>IF(ABS(+AC450+AC465+AC473-AC474)&gt;$AO$513,$AO$516," ")</f>
        <v> </v>
      </c>
      <c r="AD475" s="28"/>
      <c r="AE475" s="43" t="str">
        <f>IF(ABS(+AE450+AE465+AE473-AE474)&gt;$AO$513,$AO$516," ")</f>
        <v> </v>
      </c>
      <c r="AF475" s="42"/>
      <c r="AG475" s="43" t="str">
        <f>IF(ABS(+AG450+AG465+AG473-AG474)&gt;$AO$513,$AO$516," ")</f>
        <v> </v>
      </c>
      <c r="AH475" s="9"/>
      <c r="AI475" s="2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</row>
    <row r="476" spans="1:53" s="16" customFormat="1" ht="12.75">
      <c r="A476" s="77" t="s">
        <v>52</v>
      </c>
      <c r="C476" s="17" t="s">
        <v>53</v>
      </c>
      <c r="D476" s="18"/>
      <c r="E476" s="18">
        <v>3792931.4120000033</v>
      </c>
      <c r="F476" s="18"/>
      <c r="G476" s="18">
        <v>6365991.770000006</v>
      </c>
      <c r="H476" s="18"/>
      <c r="I476" s="18">
        <f>+E476-G476</f>
        <v>-2573060.358000003</v>
      </c>
      <c r="J476" s="37" t="str">
        <f>IF((+E476-G476)=(I476),"  ",$AO$517)</f>
        <v>  </v>
      </c>
      <c r="K476" s="40">
        <f>IF(G476&lt;0,IF(I476=0,0,IF(OR(G476=0,E476=0),"N.M.",IF(ABS(I476/G476)&gt;=10,"N.M.",I476/(-G476)))),IF(I476=0,0,IF(OR(G476=0,E476=0),"N.M.",IF(ABS(I476/G476)&gt;=10,"N.M.",I476/G476))))</f>
        <v>-0.40418845184903535</v>
      </c>
      <c r="L476" s="39"/>
      <c r="M476" s="18">
        <v>13295573.338999983</v>
      </c>
      <c r="N476" s="18"/>
      <c r="O476" s="18">
        <v>24933681.321000017</v>
      </c>
      <c r="P476" s="18"/>
      <c r="Q476" s="18">
        <f>+M476-O476</f>
        <v>-11638107.982000034</v>
      </c>
      <c r="R476" s="37" t="str">
        <f>IF((+M476-O476)=(Q476),"  ",$AO$517)</f>
        <v>  </v>
      </c>
      <c r="S476" s="40">
        <f>IF(O476&lt;0,IF(Q476=0,0,IF(OR(O476=0,M476=0),"N.M.",IF(ABS(Q476/O476)&gt;=10,"N.M.",Q476/(-O476)))),IF(Q476=0,0,IF(OR(O476=0,M476=0),"N.M.",IF(ABS(Q476/O476)&gt;=10,"N.M.",Q476/O476))))</f>
        <v>-0.46676252223525505</v>
      </c>
      <c r="T476" s="39"/>
      <c r="U476" s="18">
        <v>39988218.4289999</v>
      </c>
      <c r="V476" s="18"/>
      <c r="W476" s="18">
        <v>49478157.20199999</v>
      </c>
      <c r="X476" s="18"/>
      <c r="Y476" s="18">
        <f>+U476-W476</f>
        <v>-9489938.773000091</v>
      </c>
      <c r="Z476" s="37" t="str">
        <f>IF((+U476-W476)=(Y476),"  ",$AO$517)</f>
        <v>  </v>
      </c>
      <c r="AA476" s="40">
        <f>IF(W476&lt;0,IF(Y476=0,0,IF(OR(W476=0,U476=0),"N.M.",IF(ABS(Y476/W476)&gt;=10,"N.M.",Y476/(-W476)))),IF(Y476=0,0,IF(OR(W476=0,U476=0),"N.M.",IF(ABS(Y476/W476)&gt;=10,"N.M.",Y476/W476))))</f>
        <v>-0.19180057038616813</v>
      </c>
      <c r="AB476" s="39"/>
      <c r="AC476" s="18">
        <v>49577016.25900011</v>
      </c>
      <c r="AD476" s="18"/>
      <c r="AE476" s="18">
        <v>66958408.13499987</v>
      </c>
      <c r="AF476" s="18"/>
      <c r="AG476" s="18">
        <f>+AC476-AE476</f>
        <v>-17381391.875999764</v>
      </c>
      <c r="AH476" s="37" t="str">
        <f>IF((+AC476-AE476)=(AG476),"  ",$AO$517)</f>
        <v>  </v>
      </c>
      <c r="AI476" s="40">
        <f>IF(AE476&lt;0,IF(AG476=0,0,IF(OR(AE476=0,AC476=0),"N.M.",IF(ABS(AG476/AE476)&gt;=10,"N.M.",AG476/(-AE476)))),IF(AG476=0,0,IF(OR(AE476=0,AC476=0),"N.M.",IF(ABS(AG476/AE476)&gt;=10,"N.M.",AG476/AE476))))</f>
        <v>-0.25958490292893216</v>
      </c>
      <c r="AJ476" s="39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</row>
    <row r="477" spans="4:53" s="16" customFormat="1" ht="12.75">
      <c r="D477" s="9"/>
      <c r="E477" s="43" t="str">
        <f>IF(ABS(E418+E474-E476)&gt;$AO$513,$AO$516," ")</f>
        <v> </v>
      </c>
      <c r="F477" s="28"/>
      <c r="G477" s="43" t="str">
        <f>IF(ABS(G418+G474-G476)&gt;$AO$513,$AO$516," ")</f>
        <v> </v>
      </c>
      <c r="H477" s="42"/>
      <c r="I477" s="43" t="str">
        <f>IF(ABS(I418+I474-I476)&gt;$AO$513,$AO$516," ")</f>
        <v> </v>
      </c>
      <c r="J477" s="9"/>
      <c r="K477" s="21"/>
      <c r="L477" s="11"/>
      <c r="M477" s="43" t="str">
        <f>IF(ABS(M418+M474-M476)&gt;$AO$513,$AO$516," ")</f>
        <v> </v>
      </c>
      <c r="N477" s="42"/>
      <c r="O477" s="43" t="str">
        <f>IF(ABS(O418+O474-O476)&gt;$AO$513,$AO$516," ")</f>
        <v> </v>
      </c>
      <c r="P477" s="28"/>
      <c r="Q477" s="43" t="str">
        <f>IF(ABS(Q418+Q474-Q476)&gt;$AO$513,$AO$516," ")</f>
        <v> </v>
      </c>
      <c r="R477" s="9"/>
      <c r="S477" s="21"/>
      <c r="T477" s="9"/>
      <c r="U477" s="43" t="str">
        <f>IF(ABS(U418+U474-U476)&gt;$AO$513,$AO$516," ")</f>
        <v> </v>
      </c>
      <c r="V477" s="28"/>
      <c r="W477" s="43" t="str">
        <f>IF(ABS(W418+W474-W476)&gt;$AO$513,$AO$516," ")</f>
        <v> </v>
      </c>
      <c r="X477" s="28"/>
      <c r="Y477" s="43" t="str">
        <f>IF(ABS(Y418+Y474-Y476)&gt;$AO$513,$AO$516," ")</f>
        <v> </v>
      </c>
      <c r="Z477" s="9"/>
      <c r="AA477" s="21"/>
      <c r="AB477" s="9"/>
      <c r="AC477" s="43" t="str">
        <f>IF(ABS(AC418+AC474-AC476)&gt;$AO$513,$AO$516," ")</f>
        <v> </v>
      </c>
      <c r="AD477" s="28"/>
      <c r="AE477" s="43" t="str">
        <f>IF(ABS(AE418+AE474-AE476)&gt;$AO$513,$AO$516," ")</f>
        <v> </v>
      </c>
      <c r="AF477" s="42"/>
      <c r="AG477" s="43" t="str">
        <f>IF(ABS(AG418+AG474-AG476)&gt;$AO$513,$AO$516," ")</f>
        <v> </v>
      </c>
      <c r="AH477" s="9"/>
      <c r="AI477" s="2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</row>
    <row r="478" spans="3:53" s="16" customFormat="1" ht="12.75">
      <c r="C478" s="17" t="s">
        <v>54</v>
      </c>
      <c r="D478" s="18"/>
      <c r="E478" s="9"/>
      <c r="F478" s="9"/>
      <c r="G478" s="9"/>
      <c r="H478" s="9"/>
      <c r="I478" s="9"/>
      <c r="J478" s="9"/>
      <c r="K478" s="21"/>
      <c r="L478" s="11"/>
      <c r="M478" s="9"/>
      <c r="N478" s="9"/>
      <c r="O478" s="9"/>
      <c r="P478" s="9"/>
      <c r="Q478" s="9"/>
      <c r="R478" s="9"/>
      <c r="S478" s="21"/>
      <c r="T478" s="9"/>
      <c r="U478" s="9"/>
      <c r="V478" s="9"/>
      <c r="W478" s="9"/>
      <c r="X478" s="9"/>
      <c r="Y478" s="9"/>
      <c r="Z478" s="9"/>
      <c r="AA478" s="21"/>
      <c r="AB478" s="9"/>
      <c r="AC478" s="9"/>
      <c r="AD478" s="9"/>
      <c r="AE478" s="9"/>
      <c r="AF478" s="9"/>
      <c r="AG478" s="9"/>
      <c r="AH478" s="9"/>
      <c r="AI478" s="2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</row>
    <row r="479" spans="1:35" ht="12.75" outlineLevel="1">
      <c r="A479" s="1" t="s">
        <v>1075</v>
      </c>
      <c r="B479" s="16" t="s">
        <v>1076</v>
      </c>
      <c r="C479" s="1" t="s">
        <v>1395</v>
      </c>
      <c r="E479" s="5">
        <v>2833225.52</v>
      </c>
      <c r="G479" s="5">
        <v>2145558.85</v>
      </c>
      <c r="I479" s="9">
        <f>(+E479-G479)</f>
        <v>687666.6699999999</v>
      </c>
      <c r="K479" s="21">
        <f>IF(G479&lt;0,IF(I479=0,0,IF(OR(G479=0,E479=0),"N.M.",IF(ABS(I479/G479)&gt;=10,"N.M.",I479/(-G479)))),IF(I479=0,0,IF(OR(G479=0,E479=0),"N.M.",IF(ABS(I479/G479)&gt;=10,"N.M.",I479/G479))))</f>
        <v>0.32050701848611607</v>
      </c>
      <c r="M479" s="9">
        <v>8018623.78</v>
      </c>
      <c r="O479" s="9">
        <v>6436676.55</v>
      </c>
      <c r="Q479" s="9">
        <f>(+M479-O479)</f>
        <v>1581947.2300000004</v>
      </c>
      <c r="S479" s="21">
        <f>IF(O479&lt;0,IF(Q479=0,0,IF(OR(O479=0,M479=0),"N.M.",IF(ABS(Q479/O479)&gt;=10,"N.M.",Q479/(-O479)))),IF(Q479=0,0,IF(OR(O479=0,M479=0),"N.M.",IF(ABS(Q479/O479)&gt;=10,"N.M.",Q479/O479))))</f>
        <v>0.24577081320017558</v>
      </c>
      <c r="U479" s="9">
        <v>17940168.03</v>
      </c>
      <c r="W479" s="9">
        <v>17164470.69</v>
      </c>
      <c r="Y479" s="9">
        <f>(+U479-W479)</f>
        <v>775697.3399999999</v>
      </c>
      <c r="AA479" s="21">
        <f>IF(W479&lt;0,IF(Y479=0,0,IF(OR(W479=0,U479=0),"N.M.",IF(ABS(Y479/W479)&gt;=10,"N.M.",Y479/(-W479)))),IF(Y479=0,0,IF(OR(W479=0,U479=0),"N.M.",IF(ABS(Y479/W479)&gt;=10,"N.M.",Y479/W479))))</f>
        <v>0.045192033824376546</v>
      </c>
      <c r="AC479" s="9">
        <v>26248278.43</v>
      </c>
      <c r="AE479" s="9">
        <v>26953298.68</v>
      </c>
      <c r="AG479" s="9">
        <f>(+AC479-AE479)</f>
        <v>-705020.25</v>
      </c>
      <c r="AI479" s="21">
        <f>IF(AE479&lt;0,IF(AG479=0,0,IF(OR(AE479=0,AC479=0),"N.M.",IF(ABS(AG479/AE479)&gt;=10,"N.M.",AG479/(-AE479)))),IF(AG479=0,0,IF(OR(AE479=0,AC479=0),"N.M.",IF(ABS(AG479/AE479)&gt;=10,"N.M.",AG479/AE479))))</f>
        <v>-0.026157104492859053</v>
      </c>
    </row>
    <row r="480" spans="1:35" ht="12.75" outlineLevel="1">
      <c r="A480" s="1" t="s">
        <v>1077</v>
      </c>
      <c r="B480" s="16" t="s">
        <v>1078</v>
      </c>
      <c r="C480" s="1" t="s">
        <v>1396</v>
      </c>
      <c r="E480" s="5">
        <v>87500</v>
      </c>
      <c r="G480" s="5">
        <v>87500</v>
      </c>
      <c r="I480" s="9">
        <f>(+E480-G480)</f>
        <v>0</v>
      </c>
      <c r="K480" s="21">
        <f>IF(G480&lt;0,IF(I480=0,0,IF(OR(G480=0,E480=0),"N.M.",IF(ABS(I480/G480)&gt;=10,"N.M.",I480/(-G480)))),IF(I480=0,0,IF(OR(G480=0,E480=0),"N.M.",IF(ABS(I480/G480)&gt;=10,"N.M.",I480/G480))))</f>
        <v>0</v>
      </c>
      <c r="M480" s="9">
        <v>262500</v>
      </c>
      <c r="O480" s="9">
        <v>262500</v>
      </c>
      <c r="Q480" s="9">
        <f>(+M480-O480)</f>
        <v>0</v>
      </c>
      <c r="S480" s="21">
        <f>IF(O480&lt;0,IF(Q480=0,0,IF(OR(O480=0,M480=0),"N.M.",IF(ABS(Q480/O480)&gt;=10,"N.M.",Q480/(-O480)))),IF(Q480=0,0,IF(OR(O480=0,M480=0),"N.M.",IF(ABS(Q480/O480)&gt;=10,"N.M.",Q480/O480))))</f>
        <v>0</v>
      </c>
      <c r="U480" s="9">
        <v>758527</v>
      </c>
      <c r="W480" s="9">
        <v>700000</v>
      </c>
      <c r="Y480" s="9">
        <f>(+U480-W480)</f>
        <v>58527</v>
      </c>
      <c r="AA480" s="21">
        <f>IF(W480&lt;0,IF(Y480=0,0,IF(OR(W480=0,U480=0),"N.M.",IF(ABS(Y480/W480)&gt;=10,"N.M.",Y480/(-W480)))),IF(Y480=0,0,IF(OR(W480=0,U480=0),"N.M.",IF(ABS(Y480/W480)&gt;=10,"N.M.",Y480/W480))))</f>
        <v>0.08361</v>
      </c>
      <c r="AC480" s="9">
        <v>6936121.83</v>
      </c>
      <c r="AE480" s="9">
        <v>1050000</v>
      </c>
      <c r="AG480" s="9">
        <f>(+AC480-AE480)</f>
        <v>5886121.83</v>
      </c>
      <c r="AI480" s="21">
        <f>IF(AE480&lt;0,IF(AG480=0,0,IF(OR(AE480=0,AC480=0),"N.M.",IF(ABS(AG480/AE480)&gt;=10,"N.M.",AG480/(-AE480)))),IF(AG480=0,0,IF(OR(AE480=0,AC480=0),"N.M.",IF(ABS(AG480/AE480)&gt;=10,"N.M.",AG480/AE480))))</f>
        <v>5.605830314285714</v>
      </c>
    </row>
    <row r="481" spans="1:53" s="16" customFormat="1" ht="12.75">
      <c r="A481" s="16" t="s">
        <v>55</v>
      </c>
      <c r="C481" s="16" t="s">
        <v>1397</v>
      </c>
      <c r="D481" s="9"/>
      <c r="E481" s="9">
        <v>2920725.52</v>
      </c>
      <c r="F481" s="9"/>
      <c r="G481" s="9">
        <v>2233058.85</v>
      </c>
      <c r="H481" s="9"/>
      <c r="I481" s="9">
        <f aca="true" t="shared" si="160" ref="I481:I497">(+E481-G481)</f>
        <v>687666.6699999999</v>
      </c>
      <c r="J481" s="37" t="str">
        <f aca="true" t="shared" si="161" ref="J481:J497">IF((+E481-G481)=(I481),"  ",$AO$517)</f>
        <v>  </v>
      </c>
      <c r="K481" s="38">
        <f aca="true" t="shared" si="162" ref="K481:K497">IF(G481&lt;0,IF(I481=0,0,IF(OR(G481=0,E481=0),"N.M.",IF(ABS(I481/G481)&gt;=10,"N.M.",I481/(-G481)))),IF(I481=0,0,IF(OR(G481=0,E481=0),"N.M.",IF(ABS(I481/G481)&gt;=10,"N.M.",I481/G481))))</f>
        <v>0.30794829701868354</v>
      </c>
      <c r="L481" s="39"/>
      <c r="M481" s="9">
        <v>8281123.78</v>
      </c>
      <c r="N481" s="9"/>
      <c r="O481" s="9">
        <v>6699176.55</v>
      </c>
      <c r="P481" s="9"/>
      <c r="Q481" s="9">
        <f aca="true" t="shared" si="163" ref="Q481:Q497">(+M481-O481)</f>
        <v>1581947.2300000004</v>
      </c>
      <c r="R481" s="37" t="str">
        <f aca="true" t="shared" si="164" ref="R481:R497">IF((+M481-O481)=(Q481),"  ",$AO$517)</f>
        <v>  </v>
      </c>
      <c r="S481" s="38">
        <f aca="true" t="shared" si="165" ref="S481:S497">IF(O481&lt;0,IF(Q481=0,0,IF(OR(O481=0,M481=0),"N.M.",IF(ABS(Q481/O481)&gt;=10,"N.M.",Q481/(-O481)))),IF(Q481=0,0,IF(OR(O481=0,M481=0),"N.M.",IF(ABS(Q481/O481)&gt;=10,"N.M.",Q481/O481))))</f>
        <v>0.23614054924407096</v>
      </c>
      <c r="T481" s="39"/>
      <c r="U481" s="9">
        <v>18698695.03</v>
      </c>
      <c r="V481" s="9"/>
      <c r="W481" s="9">
        <v>17864470.69</v>
      </c>
      <c r="X481" s="9"/>
      <c r="Y481" s="9">
        <f aca="true" t="shared" si="166" ref="Y481:Y497">(+U481-W481)</f>
        <v>834224.3399999999</v>
      </c>
      <c r="Z481" s="37" t="str">
        <f aca="true" t="shared" si="167" ref="Z481:Z497">IF((+U481-W481)=(Y481),"  ",$AO$517)</f>
        <v>  </v>
      </c>
      <c r="AA481" s="38">
        <f aca="true" t="shared" si="168" ref="AA481:AA497">IF(W481&lt;0,IF(Y481=0,0,IF(OR(W481=0,U481=0),"N.M.",IF(ABS(Y481/W481)&gt;=10,"N.M.",Y481/(-W481)))),IF(Y481=0,0,IF(OR(W481=0,U481=0),"N.M.",IF(ABS(Y481/W481)&gt;=10,"N.M.",Y481/W481))))</f>
        <v>0.04669740035829742</v>
      </c>
      <c r="AB481" s="39"/>
      <c r="AC481" s="9">
        <v>33184400.26</v>
      </c>
      <c r="AD481" s="9"/>
      <c r="AE481" s="9">
        <v>28003298.68</v>
      </c>
      <c r="AF481" s="9"/>
      <c r="AG481" s="9">
        <f aca="true" t="shared" si="169" ref="AG481:AG497">(+AC481-AE481)</f>
        <v>5181101.580000002</v>
      </c>
      <c r="AH481" s="37" t="str">
        <f aca="true" t="shared" si="170" ref="AH481:AH497">IF((+AC481-AE481)=(AG481),"  ",$AO$517)</f>
        <v>  </v>
      </c>
      <c r="AI481" s="38">
        <f aca="true" t="shared" si="171" ref="AI481:AI497">IF(AE481&lt;0,IF(AG481=0,0,IF(OR(AE481=0,AC481=0),"N.M.",IF(ABS(AG481/AE481)&gt;=10,"N.M.",AG481/(-AE481)))),IF(AG481=0,0,IF(OR(AE481=0,AC481=0),"N.M.",IF(ABS(AG481/AE481)&gt;=10,"N.M.",AG481/AE481))))</f>
        <v>0.18501754522585415</v>
      </c>
      <c r="AJ481" s="39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</row>
    <row r="482" spans="1:35" ht="12.75" outlineLevel="1">
      <c r="A482" s="1" t="s">
        <v>1079</v>
      </c>
      <c r="B482" s="16" t="s">
        <v>1080</v>
      </c>
      <c r="C482" s="1" t="s">
        <v>1398</v>
      </c>
      <c r="E482" s="5">
        <v>121.63</v>
      </c>
      <c r="G482" s="5">
        <v>113535.1</v>
      </c>
      <c r="I482" s="9">
        <f>(+E482-G482)</f>
        <v>-113413.47</v>
      </c>
      <c r="K482" s="21">
        <f>IF(G482&lt;0,IF(I482=0,0,IF(OR(G482=0,E482=0),"N.M.",IF(ABS(I482/G482)&gt;=10,"N.M.",I482/(-G482)))),IF(I482=0,0,IF(OR(G482=0,E482=0),"N.M.",IF(ABS(I482/G482)&gt;=10,"N.M.",I482/G482))))</f>
        <v>-0.998928701344342</v>
      </c>
      <c r="M482" s="9">
        <v>85394.49</v>
      </c>
      <c r="O482" s="9">
        <v>363343.25</v>
      </c>
      <c r="Q482" s="9">
        <f>(+M482-O482)</f>
        <v>-277948.76</v>
      </c>
      <c r="S482" s="21">
        <f>IF(O482&lt;0,IF(Q482=0,0,IF(OR(O482=0,M482=0),"N.M.",IF(ABS(Q482/O482)&gt;=10,"N.M.",Q482/(-O482)))),IF(Q482=0,0,IF(OR(O482=0,M482=0),"N.M.",IF(ABS(Q482/O482)&gt;=10,"N.M.",Q482/O482))))</f>
        <v>-0.7649757082318166</v>
      </c>
      <c r="U482" s="9">
        <v>986021.26</v>
      </c>
      <c r="W482" s="9">
        <v>787238.09</v>
      </c>
      <c r="Y482" s="9">
        <f>(+U482-W482)</f>
        <v>198783.17000000004</v>
      </c>
      <c r="AA482" s="21">
        <f>IF(W482&lt;0,IF(Y482=0,0,IF(OR(W482=0,U482=0),"N.M.",IF(ABS(Y482/W482)&gt;=10,"N.M.",Y482/(-W482)))),IF(Y482=0,0,IF(OR(W482=0,U482=0),"N.M.",IF(ABS(Y482/W482)&gt;=10,"N.M.",Y482/W482))))</f>
        <v>0.25250705285360375</v>
      </c>
      <c r="AC482" s="9">
        <v>2092304.07</v>
      </c>
      <c r="AE482" s="9">
        <v>1094522.13</v>
      </c>
      <c r="AG482" s="9">
        <f>(+AC482-AE482)</f>
        <v>997781.9400000002</v>
      </c>
      <c r="AI482" s="21">
        <f>IF(AE482&lt;0,IF(AG482=0,0,IF(OR(AE482=0,AC482=0),"N.M.",IF(ABS(AG482/AE482)&gt;=10,"N.M.",AG482/(-AE482)))),IF(AG482=0,0,IF(OR(AE482=0,AC482=0),"N.M.",IF(ABS(AG482/AE482)&gt;=10,"N.M.",AG482/AE482))))</f>
        <v>0.911614221998417</v>
      </c>
    </row>
    <row r="483" spans="1:53" s="16" customFormat="1" ht="12.75" customHeight="1">
      <c r="A483" s="16" t="s">
        <v>85</v>
      </c>
      <c r="C483" s="16" t="s">
        <v>1399</v>
      </c>
      <c r="D483" s="9"/>
      <c r="E483" s="9">
        <v>121.63</v>
      </c>
      <c r="F483" s="9"/>
      <c r="G483" s="9">
        <v>113535.1</v>
      </c>
      <c r="H483" s="9"/>
      <c r="I483" s="9">
        <f>(+E483-G483)</f>
        <v>-113413.47</v>
      </c>
      <c r="J483" s="37" t="str">
        <f>IF((+E483-G483)=(I483),"  ",$AO$517)</f>
        <v>  </v>
      </c>
      <c r="K483" s="38">
        <f>IF(G483&lt;0,IF(I483=0,0,IF(OR(G483=0,E483=0),"N.M.",IF(ABS(I483/G483)&gt;=10,"N.M.",I483/(-G483)))),IF(I483=0,0,IF(OR(G483=0,E483=0),"N.M.",IF(ABS(I483/G483)&gt;=10,"N.M.",I483/G483))))</f>
        <v>-0.998928701344342</v>
      </c>
      <c r="L483" s="39"/>
      <c r="M483" s="9">
        <v>85394.49</v>
      </c>
      <c r="N483" s="9"/>
      <c r="O483" s="9">
        <v>363343.25</v>
      </c>
      <c r="P483" s="9"/>
      <c r="Q483" s="9">
        <f>(+M483-O483)</f>
        <v>-277948.76</v>
      </c>
      <c r="R483" s="37" t="str">
        <f>IF((+M483-O483)=(Q483),"  ",$AO$517)</f>
        <v>  </v>
      </c>
      <c r="S483" s="38">
        <f>IF(O483&lt;0,IF(Q483=0,0,IF(OR(O483=0,M483=0),"N.M.",IF(ABS(Q483/O483)&gt;=10,"N.M.",Q483/(-O483)))),IF(Q483=0,0,IF(OR(O483=0,M483=0),"N.M.",IF(ABS(Q483/O483)&gt;=10,"N.M.",Q483/O483))))</f>
        <v>-0.7649757082318166</v>
      </c>
      <c r="T483" s="39"/>
      <c r="U483" s="9">
        <v>986021.26</v>
      </c>
      <c r="V483" s="9"/>
      <c r="W483" s="9">
        <v>787238.09</v>
      </c>
      <c r="X483" s="9"/>
      <c r="Y483" s="9">
        <f>(+U483-W483)</f>
        <v>198783.17000000004</v>
      </c>
      <c r="Z483" s="37" t="str">
        <f>IF((+U483-W483)=(Y483),"  ",$AO$517)</f>
        <v>  </v>
      </c>
      <c r="AA483" s="38">
        <f>IF(W483&lt;0,IF(Y483=0,0,IF(OR(W483=0,U483=0),"N.M.",IF(ABS(Y483/W483)&gt;=10,"N.M.",Y483/(-W483)))),IF(Y483=0,0,IF(OR(W483=0,U483=0),"N.M.",IF(ABS(Y483/W483)&gt;=10,"N.M.",Y483/W483))))</f>
        <v>0.25250705285360375</v>
      </c>
      <c r="AB483" s="39"/>
      <c r="AC483" s="9">
        <v>2092304.07</v>
      </c>
      <c r="AD483" s="9"/>
      <c r="AE483" s="9">
        <v>1094522.13</v>
      </c>
      <c r="AF483" s="9"/>
      <c r="AG483" s="9">
        <f>(+AC483-AE483)</f>
        <v>997781.9400000002</v>
      </c>
      <c r="AH483" s="37" t="str">
        <f>IF((+AC483-AE483)=(AG483),"  ",$AO$517)</f>
        <v>  </v>
      </c>
      <c r="AI483" s="38">
        <f>IF(AE483&lt;0,IF(AG483=0,0,IF(OR(AE483=0,AC483=0),"N.M.",IF(ABS(AG483/AE483)&gt;=10,"N.M.",AG483/(-AE483)))),IF(AG483=0,0,IF(OR(AE483=0,AC483=0),"N.M.",IF(ABS(AG483/AE483)&gt;=10,"N.M.",AG483/AE483))))</f>
        <v>0.911614221998417</v>
      </c>
      <c r="AJ483" s="39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</row>
    <row r="484" spans="1:35" ht="12.75" outlineLevel="1">
      <c r="A484" s="1" t="s">
        <v>1081</v>
      </c>
      <c r="B484" s="16" t="s">
        <v>1082</v>
      </c>
      <c r="C484" s="1" t="s">
        <v>1400</v>
      </c>
      <c r="E484" s="5">
        <v>15814.11</v>
      </c>
      <c r="G484" s="5">
        <v>5870.91</v>
      </c>
      <c r="I484" s="9">
        <f>(+E484-G484)</f>
        <v>9943.2</v>
      </c>
      <c r="K484" s="21">
        <f>IF(G484&lt;0,IF(I484=0,0,IF(OR(G484=0,E484=0),"N.M.",IF(ABS(I484/G484)&gt;=10,"N.M.",I484/(-G484)))),IF(I484=0,0,IF(OR(G484=0,E484=0),"N.M.",IF(ABS(I484/G484)&gt;=10,"N.M.",I484/G484))))</f>
        <v>1.6936386352371269</v>
      </c>
      <c r="M484" s="9">
        <v>36728.78</v>
      </c>
      <c r="O484" s="9">
        <v>55439.090000000004</v>
      </c>
      <c r="Q484" s="9">
        <f>(+M484-O484)</f>
        <v>-18710.310000000005</v>
      </c>
      <c r="S484" s="21">
        <f>IF(O484&lt;0,IF(Q484=0,0,IF(OR(O484=0,M484=0),"N.M.",IF(ABS(Q484/O484)&gt;=10,"N.M.",Q484/(-O484)))),IF(Q484=0,0,IF(OR(O484=0,M484=0),"N.M.",IF(ABS(Q484/O484)&gt;=10,"N.M.",Q484/O484))))</f>
        <v>-0.33749309377192166</v>
      </c>
      <c r="U484" s="9">
        <v>84558.48</v>
      </c>
      <c r="W484" s="9">
        <v>121087.42</v>
      </c>
      <c r="Y484" s="9">
        <f>(+U484-W484)</f>
        <v>-36528.94</v>
      </c>
      <c r="AA484" s="21">
        <f>IF(W484&lt;0,IF(Y484=0,0,IF(OR(W484=0,U484=0),"N.M.",IF(ABS(Y484/W484)&gt;=10,"N.M.",Y484/(-W484)))),IF(Y484=0,0,IF(OR(W484=0,U484=0),"N.M.",IF(ABS(Y484/W484)&gt;=10,"N.M.",Y484/W484))))</f>
        <v>-0.3016741128021392</v>
      </c>
      <c r="AC484" s="9">
        <v>150761.66</v>
      </c>
      <c r="AE484" s="9">
        <v>200714.07</v>
      </c>
      <c r="AG484" s="9">
        <f>(+AC484-AE484)</f>
        <v>-49952.41</v>
      </c>
      <c r="AI484" s="21">
        <f>IF(AE484&lt;0,IF(AG484=0,0,IF(OR(AE484=0,AC484=0),"N.M.",IF(ABS(AG484/AE484)&gt;=10,"N.M.",AG484/(-AE484)))),IF(AG484=0,0,IF(OR(AE484=0,AC484=0),"N.M.",IF(ABS(AG484/AE484)&gt;=10,"N.M.",AG484/AE484))))</f>
        <v>-0.24887348455442113</v>
      </c>
    </row>
    <row r="485" spans="1:53" s="16" customFormat="1" ht="12.75" customHeight="1">
      <c r="A485" s="16" t="s">
        <v>86</v>
      </c>
      <c r="C485" s="16" t="s">
        <v>1401</v>
      </c>
      <c r="D485" s="9"/>
      <c r="E485" s="9">
        <v>15814.11</v>
      </c>
      <c r="F485" s="9"/>
      <c r="G485" s="9">
        <v>5870.91</v>
      </c>
      <c r="H485" s="9"/>
      <c r="I485" s="9">
        <f t="shared" si="160"/>
        <v>9943.2</v>
      </c>
      <c r="J485" s="85" t="str">
        <f t="shared" si="161"/>
        <v>  </v>
      </c>
      <c r="K485" s="38">
        <f t="shared" si="162"/>
        <v>1.6936386352371269</v>
      </c>
      <c r="L485" s="39"/>
      <c r="M485" s="9">
        <v>36728.78</v>
      </c>
      <c r="N485" s="9"/>
      <c r="O485" s="9">
        <v>55439.090000000004</v>
      </c>
      <c r="P485" s="9"/>
      <c r="Q485" s="9">
        <f t="shared" si="163"/>
        <v>-18710.310000000005</v>
      </c>
      <c r="R485" s="85" t="str">
        <f t="shared" si="164"/>
        <v>  </v>
      </c>
      <c r="S485" s="38">
        <f t="shared" si="165"/>
        <v>-0.33749309377192166</v>
      </c>
      <c r="T485" s="39"/>
      <c r="U485" s="9">
        <v>84558.48</v>
      </c>
      <c r="V485" s="9"/>
      <c r="W485" s="9">
        <v>121087.42</v>
      </c>
      <c r="X485" s="9"/>
      <c r="Y485" s="9">
        <f t="shared" si="166"/>
        <v>-36528.94</v>
      </c>
      <c r="Z485" s="85" t="str">
        <f t="shared" si="167"/>
        <v>  </v>
      </c>
      <c r="AA485" s="38">
        <f t="shared" si="168"/>
        <v>-0.3016741128021392</v>
      </c>
      <c r="AB485" s="39"/>
      <c r="AC485" s="9">
        <v>150761.66</v>
      </c>
      <c r="AD485" s="9"/>
      <c r="AE485" s="9">
        <v>200714.07</v>
      </c>
      <c r="AF485" s="9"/>
      <c r="AG485" s="9">
        <f t="shared" si="169"/>
        <v>-49952.41</v>
      </c>
      <c r="AH485" s="85" t="str">
        <f t="shared" si="170"/>
        <v>  </v>
      </c>
      <c r="AI485" s="38">
        <f t="shared" si="171"/>
        <v>-0.24887348455442113</v>
      </c>
      <c r="AJ485" s="39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</row>
    <row r="486" spans="1:35" ht="12.75" outlineLevel="1">
      <c r="A486" s="1" t="s">
        <v>1083</v>
      </c>
      <c r="B486" s="16" t="s">
        <v>1084</v>
      </c>
      <c r="C486" s="1" t="s">
        <v>1402</v>
      </c>
      <c r="E486" s="5">
        <v>39586.11</v>
      </c>
      <c r="G486" s="5">
        <v>38183.18</v>
      </c>
      <c r="I486" s="9">
        <f>(+E486-G486)</f>
        <v>1402.9300000000003</v>
      </c>
      <c r="K486" s="21">
        <f>IF(G486&lt;0,IF(I486=0,0,IF(OR(G486=0,E486=0),"N.M.",IF(ABS(I486/G486)&gt;=10,"N.M.",I486/(-G486)))),IF(I486=0,0,IF(OR(G486=0,E486=0),"N.M.",IF(ABS(I486/G486)&gt;=10,"N.M.",I486/G486))))</f>
        <v>0.036742094293874955</v>
      </c>
      <c r="M486" s="9">
        <v>118758.33</v>
      </c>
      <c r="O486" s="9">
        <v>114549.58</v>
      </c>
      <c r="Q486" s="9">
        <f>(+M486-O486)</f>
        <v>4208.75</v>
      </c>
      <c r="S486" s="21">
        <f>IF(O486&lt;0,IF(Q486=0,0,IF(OR(O486=0,M486=0),"N.M.",IF(ABS(Q486/O486)&gt;=10,"N.M.",Q486/(-O486)))),IF(Q486=0,0,IF(OR(O486=0,M486=0),"N.M.",IF(ABS(Q486/O486)&gt;=10,"N.M.",Q486/O486))))</f>
        <v>0.036741732269991736</v>
      </c>
      <c r="U486" s="9">
        <v>299715.08</v>
      </c>
      <c r="W486" s="9">
        <v>302895.87</v>
      </c>
      <c r="Y486" s="9">
        <f>(+U486-W486)</f>
        <v>-3180.789999999979</v>
      </c>
      <c r="AA486" s="21">
        <f>IF(W486&lt;0,IF(Y486=0,0,IF(OR(W486=0,U486=0),"N.M.",IF(ABS(Y486/W486)&gt;=10,"N.M.",Y486/(-W486)))),IF(Y486=0,0,IF(OR(W486=0,U486=0),"N.M.",IF(ABS(Y486/W486)&gt;=10,"N.M.",Y486/W486))))</f>
        <v>-0.010501265665986068</v>
      </c>
      <c r="AC486" s="9">
        <v>448464.13</v>
      </c>
      <c r="AE486" s="9">
        <v>620349.26</v>
      </c>
      <c r="AG486" s="9">
        <f>(+AC486-AE486)</f>
        <v>-171885.13</v>
      </c>
      <c r="AI486" s="21">
        <f>IF(AE486&lt;0,IF(AG486=0,0,IF(OR(AE486=0,AC486=0),"N.M.",IF(ABS(AG486/AE486)&gt;=10,"N.M.",AG486/(-AE486)))),IF(AG486=0,0,IF(OR(AE486=0,AC486=0),"N.M.",IF(ABS(AG486/AE486)&gt;=10,"N.M.",AG486/AE486))))</f>
        <v>-0.2770779963532156</v>
      </c>
    </row>
    <row r="487" spans="1:53" s="16" customFormat="1" ht="12.75">
      <c r="A487" s="16" t="s">
        <v>56</v>
      </c>
      <c r="C487" s="16" t="s">
        <v>1403</v>
      </c>
      <c r="D487" s="9"/>
      <c r="E487" s="9">
        <v>39586.11</v>
      </c>
      <c r="F487" s="9"/>
      <c r="G487" s="9">
        <v>38183.18</v>
      </c>
      <c r="H487" s="9"/>
      <c r="I487" s="9">
        <f t="shared" si="160"/>
        <v>1402.9300000000003</v>
      </c>
      <c r="J487" s="37" t="str">
        <f t="shared" si="161"/>
        <v>  </v>
      </c>
      <c r="K487" s="38">
        <f t="shared" si="162"/>
        <v>0.036742094293874955</v>
      </c>
      <c r="L487" s="39"/>
      <c r="M487" s="9">
        <v>118758.33</v>
      </c>
      <c r="N487" s="9"/>
      <c r="O487" s="9">
        <v>114549.58</v>
      </c>
      <c r="P487" s="9"/>
      <c r="Q487" s="9">
        <f t="shared" si="163"/>
        <v>4208.75</v>
      </c>
      <c r="R487" s="37" t="str">
        <f t="shared" si="164"/>
        <v>  </v>
      </c>
      <c r="S487" s="38">
        <f t="shared" si="165"/>
        <v>0.036741732269991736</v>
      </c>
      <c r="T487" s="39"/>
      <c r="U487" s="9">
        <v>299715.08</v>
      </c>
      <c r="V487" s="9"/>
      <c r="W487" s="9">
        <v>302895.87</v>
      </c>
      <c r="X487" s="9"/>
      <c r="Y487" s="9">
        <f t="shared" si="166"/>
        <v>-3180.789999999979</v>
      </c>
      <c r="Z487" s="37" t="str">
        <f t="shared" si="167"/>
        <v>  </v>
      </c>
      <c r="AA487" s="38">
        <f t="shared" si="168"/>
        <v>-0.010501265665986068</v>
      </c>
      <c r="AB487" s="39"/>
      <c r="AC487" s="9">
        <v>448464.13</v>
      </c>
      <c r="AD487" s="9"/>
      <c r="AE487" s="9">
        <v>620349.26</v>
      </c>
      <c r="AF487" s="9"/>
      <c r="AG487" s="9">
        <f t="shared" si="169"/>
        <v>-171885.13</v>
      </c>
      <c r="AH487" s="37" t="str">
        <f t="shared" si="170"/>
        <v>  </v>
      </c>
      <c r="AI487" s="38">
        <f t="shared" si="171"/>
        <v>-0.2770779963532156</v>
      </c>
      <c r="AJ487" s="39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</row>
    <row r="488" spans="1:35" ht="12.75" outlineLevel="1">
      <c r="A488" s="1" t="s">
        <v>1085</v>
      </c>
      <c r="B488" s="16" t="s">
        <v>1086</v>
      </c>
      <c r="C488" s="1" t="s">
        <v>1404</v>
      </c>
      <c r="E488" s="5">
        <v>2804.05</v>
      </c>
      <c r="G488" s="5">
        <v>2804.05</v>
      </c>
      <c r="I488" s="9">
        <f>(+E488-G488)</f>
        <v>0</v>
      </c>
      <c r="K488" s="21">
        <f>IF(G488&lt;0,IF(I488=0,0,IF(OR(G488=0,E488=0),"N.M.",IF(ABS(I488/G488)&gt;=10,"N.M.",I488/(-G488)))),IF(I488=0,0,IF(OR(G488=0,E488=0),"N.M.",IF(ABS(I488/G488)&gt;=10,"N.M.",I488/G488))))</f>
        <v>0</v>
      </c>
      <c r="M488" s="9">
        <v>8412.15</v>
      </c>
      <c r="O488" s="9">
        <v>8412.16</v>
      </c>
      <c r="Q488" s="9">
        <f>(+M488-O488)</f>
        <v>-0.010000000000218279</v>
      </c>
      <c r="S488" s="21">
        <f>IF(O488&lt;0,IF(Q488=0,0,IF(OR(O488=0,M488=0),"N.M.",IF(ABS(Q488/O488)&gt;=10,"N.M.",Q488/(-O488)))),IF(Q488=0,0,IF(OR(O488=0,M488=0),"N.M.",IF(ABS(Q488/O488)&gt;=10,"N.M.",Q488/O488))))</f>
        <v>-1.1887553256498068E-06</v>
      </c>
      <c r="U488" s="9">
        <v>22432.4</v>
      </c>
      <c r="W488" s="9">
        <v>22432.43</v>
      </c>
      <c r="Y488" s="9">
        <f>(+U488-W488)</f>
        <v>-0.029999999998835847</v>
      </c>
      <c r="AA488" s="21">
        <f>IF(W488&lt;0,IF(Y488=0,0,IF(OR(W488=0,U488=0),"N.M.",IF(ABS(Y488/W488)&gt;=10,"N.M.",Y488/(-W488)))),IF(Y488=0,0,IF(OR(W488=0,U488=0),"N.M.",IF(ABS(Y488/W488)&gt;=10,"N.M.",Y488/W488))))</f>
        <v>-1.3373495425522712E-06</v>
      </c>
      <c r="AC488" s="9">
        <v>33648.600000000006</v>
      </c>
      <c r="AE488" s="9">
        <v>33648.64</v>
      </c>
      <c r="AG488" s="9">
        <f>(+AC488-AE488)</f>
        <v>-0.03999999999359716</v>
      </c>
      <c r="AI488" s="21">
        <f>IF(AE488&lt;0,IF(AG488=0,0,IF(OR(AE488=0,AC488=0),"N.M.",IF(ABS(AG488/AE488)&gt;=10,"N.M.",AG488/(-AE488)))),IF(AG488=0,0,IF(OR(AE488=0,AC488=0),"N.M.",IF(ABS(AG488/AE488)&gt;=10,"N.M.",AG488/AE488))))</f>
        <v>-1.1887553254335735E-06</v>
      </c>
    </row>
    <row r="489" spans="1:36" s="16" customFormat="1" ht="12.75">
      <c r="A489" s="16" t="s">
        <v>57</v>
      </c>
      <c r="C489" s="16" t="s">
        <v>1405</v>
      </c>
      <c r="D489" s="9"/>
      <c r="E489" s="9">
        <v>2804.05</v>
      </c>
      <c r="F489" s="9"/>
      <c r="G489" s="9">
        <v>2804.05</v>
      </c>
      <c r="H489" s="9"/>
      <c r="I489" s="9">
        <f t="shared" si="160"/>
        <v>0</v>
      </c>
      <c r="J489" s="37" t="str">
        <f t="shared" si="161"/>
        <v>  </v>
      </c>
      <c r="K489" s="38">
        <f t="shared" si="162"/>
        <v>0</v>
      </c>
      <c r="L489" s="39"/>
      <c r="M489" s="9">
        <v>8412.15</v>
      </c>
      <c r="N489" s="9"/>
      <c r="O489" s="9">
        <v>8412.16</v>
      </c>
      <c r="P489" s="9"/>
      <c r="Q489" s="9">
        <f t="shared" si="163"/>
        <v>-0.010000000000218279</v>
      </c>
      <c r="R489" s="37" t="str">
        <f t="shared" si="164"/>
        <v>  </v>
      </c>
      <c r="S489" s="38">
        <f t="shared" si="165"/>
        <v>-1.1887553256498068E-06</v>
      </c>
      <c r="T489" s="39"/>
      <c r="U489" s="9">
        <v>22432.4</v>
      </c>
      <c r="V489" s="9"/>
      <c r="W489" s="9">
        <v>22432.43</v>
      </c>
      <c r="X489" s="9"/>
      <c r="Y489" s="9">
        <f t="shared" si="166"/>
        <v>-0.029999999998835847</v>
      </c>
      <c r="Z489" s="37" t="str">
        <f t="shared" si="167"/>
        <v>  </v>
      </c>
      <c r="AA489" s="38">
        <f t="shared" si="168"/>
        <v>-1.3373495425522712E-06</v>
      </c>
      <c r="AB489" s="39"/>
      <c r="AC489" s="9">
        <v>33648.600000000006</v>
      </c>
      <c r="AD489" s="9"/>
      <c r="AE489" s="9">
        <v>33648.64</v>
      </c>
      <c r="AF489" s="9"/>
      <c r="AG489" s="9">
        <f t="shared" si="169"/>
        <v>-0.03999999999359716</v>
      </c>
      <c r="AH489" s="37" t="str">
        <f t="shared" si="170"/>
        <v>  </v>
      </c>
      <c r="AI489" s="38">
        <f t="shared" si="171"/>
        <v>-1.1887553254335735E-06</v>
      </c>
      <c r="AJ489" s="39"/>
    </row>
    <row r="490" spans="1:36" s="16" customFormat="1" ht="12.75">
      <c r="A490" s="16" t="s">
        <v>58</v>
      </c>
      <c r="C490" s="16" t="s">
        <v>1406</v>
      </c>
      <c r="D490" s="9"/>
      <c r="E490" s="9">
        <v>0</v>
      </c>
      <c r="F490" s="9"/>
      <c r="G490" s="9">
        <v>0</v>
      </c>
      <c r="H490" s="9"/>
      <c r="I490" s="9">
        <f t="shared" si="160"/>
        <v>0</v>
      </c>
      <c r="J490" s="37" t="str">
        <f t="shared" si="161"/>
        <v>  </v>
      </c>
      <c r="K490" s="38">
        <f t="shared" si="162"/>
        <v>0</v>
      </c>
      <c r="L490" s="39"/>
      <c r="M490" s="9">
        <v>0</v>
      </c>
      <c r="N490" s="9"/>
      <c r="O490" s="9">
        <v>0</v>
      </c>
      <c r="P490" s="9"/>
      <c r="Q490" s="9">
        <f t="shared" si="163"/>
        <v>0</v>
      </c>
      <c r="R490" s="37" t="str">
        <f t="shared" si="164"/>
        <v>  </v>
      </c>
      <c r="S490" s="38">
        <f t="shared" si="165"/>
        <v>0</v>
      </c>
      <c r="T490" s="39"/>
      <c r="U490" s="9">
        <v>0</v>
      </c>
      <c r="V490" s="9"/>
      <c r="W490" s="9">
        <v>0</v>
      </c>
      <c r="X490" s="9"/>
      <c r="Y490" s="9">
        <f t="shared" si="166"/>
        <v>0</v>
      </c>
      <c r="Z490" s="37" t="str">
        <f t="shared" si="167"/>
        <v>  </v>
      </c>
      <c r="AA490" s="38">
        <f t="shared" si="168"/>
        <v>0</v>
      </c>
      <c r="AB490" s="39"/>
      <c r="AC490" s="9">
        <v>0</v>
      </c>
      <c r="AD490" s="9"/>
      <c r="AE490" s="9">
        <v>0</v>
      </c>
      <c r="AF490" s="9"/>
      <c r="AG490" s="9">
        <f t="shared" si="169"/>
        <v>0</v>
      </c>
      <c r="AH490" s="37" t="str">
        <f t="shared" si="170"/>
        <v>  </v>
      </c>
      <c r="AI490" s="38">
        <f t="shared" si="171"/>
        <v>0</v>
      </c>
      <c r="AJ490" s="39"/>
    </row>
    <row r="491" spans="1:35" ht="12.75" outlineLevel="1">
      <c r="A491" s="1" t="s">
        <v>1087</v>
      </c>
      <c r="B491" s="16" t="s">
        <v>1088</v>
      </c>
      <c r="C491" s="1" t="s">
        <v>1407</v>
      </c>
      <c r="E491" s="5">
        <v>52831.85</v>
      </c>
      <c r="G491" s="5">
        <v>172268.58000000002</v>
      </c>
      <c r="I491" s="9">
        <f>(+E491-G491)</f>
        <v>-119436.73000000001</v>
      </c>
      <c r="K491" s="21">
        <f>IF(G491&lt;0,IF(I491=0,0,IF(OR(G491=0,E491=0),"N.M.",IF(ABS(I491/G491)&gt;=10,"N.M.",I491/(-G491)))),IF(I491=0,0,IF(OR(G491=0,E491=0),"N.M.",IF(ABS(I491/G491)&gt;=10,"N.M.",I491/G491))))</f>
        <v>-0.6933169705119762</v>
      </c>
      <c r="M491" s="9">
        <v>194315.37</v>
      </c>
      <c r="O491" s="9">
        <v>188118.1</v>
      </c>
      <c r="Q491" s="9">
        <f>(+M491-O491)</f>
        <v>6197.2699999999895</v>
      </c>
      <c r="S491" s="21">
        <f>IF(O491&lt;0,IF(Q491=0,0,IF(OR(O491=0,M491=0),"N.M.",IF(ABS(Q491/O491)&gt;=10,"N.M.",Q491/(-O491)))),IF(Q491=0,0,IF(OR(O491=0,M491=0),"N.M.",IF(ABS(Q491/O491)&gt;=10,"N.M.",Q491/O491))))</f>
        <v>0.03294350729674598</v>
      </c>
      <c r="U491" s="9">
        <v>289837.78</v>
      </c>
      <c r="W491" s="9">
        <v>536074.25</v>
      </c>
      <c r="Y491" s="9">
        <f>(+U491-W491)</f>
        <v>-246236.46999999997</v>
      </c>
      <c r="AA491" s="21">
        <f>IF(W491&lt;0,IF(Y491=0,0,IF(OR(W491=0,U491=0),"N.M.",IF(ABS(Y491/W491)&gt;=10,"N.M.",Y491/(-W491)))),IF(Y491=0,0,IF(OR(W491=0,U491=0),"N.M.",IF(ABS(Y491/W491)&gt;=10,"N.M.",Y491/W491))))</f>
        <v>-0.4593327696676346</v>
      </c>
      <c r="AC491" s="9">
        <v>178193.72000000003</v>
      </c>
      <c r="AE491" s="9">
        <v>-505105.37</v>
      </c>
      <c r="AG491" s="9">
        <f>(+AC491-AE491)</f>
        <v>683299.0900000001</v>
      </c>
      <c r="AI491" s="21">
        <f>IF(AE491&lt;0,IF(AG491=0,0,IF(OR(AE491=0,AC491=0),"N.M.",IF(ABS(AG491/AE491)&gt;=10,"N.M.",AG491/(-AE491)))),IF(AG491=0,0,IF(OR(AE491=0,AC491=0),"N.M.",IF(ABS(AG491/AE491)&gt;=10,"N.M.",AG491/AE491))))</f>
        <v>1.3527852416219612</v>
      </c>
    </row>
    <row r="492" spans="1:35" ht="12.75" outlineLevel="1">
      <c r="A492" s="1" t="s">
        <v>1089</v>
      </c>
      <c r="B492" s="16" t="s">
        <v>1090</v>
      </c>
      <c r="C492" s="1" t="s">
        <v>1408</v>
      </c>
      <c r="E492" s="5">
        <v>86969.26</v>
      </c>
      <c r="G492" s="5">
        <v>76902.06</v>
      </c>
      <c r="I492" s="9">
        <f>(+E492-G492)</f>
        <v>10067.199999999997</v>
      </c>
      <c r="K492" s="21">
        <f>IF(G492&lt;0,IF(I492=0,0,IF(OR(G492=0,E492=0),"N.M.",IF(ABS(I492/G492)&gt;=10,"N.M.",I492/(-G492)))),IF(I492=0,0,IF(OR(G492=0,E492=0),"N.M.",IF(ABS(I492/G492)&gt;=10,"N.M.",I492/G492))))</f>
        <v>0.13090936705726736</v>
      </c>
      <c r="M492" s="9">
        <v>255142.7</v>
      </c>
      <c r="O492" s="9">
        <v>226621.95</v>
      </c>
      <c r="Q492" s="9">
        <f>(+M492-O492)</f>
        <v>28520.75</v>
      </c>
      <c r="S492" s="21">
        <f>IF(O492&lt;0,IF(Q492=0,0,IF(OR(O492=0,M492=0),"N.M.",IF(ABS(Q492/O492)&gt;=10,"N.M.",Q492/(-O492)))),IF(Q492=0,0,IF(OR(O492=0,M492=0),"N.M.",IF(ABS(Q492/O492)&gt;=10,"N.M.",Q492/O492))))</f>
        <v>0.1258516661779673</v>
      </c>
      <c r="U492" s="9">
        <v>651663.36</v>
      </c>
      <c r="W492" s="9">
        <v>587322.68</v>
      </c>
      <c r="Y492" s="9">
        <f>(+U492-W492)</f>
        <v>64340.679999999935</v>
      </c>
      <c r="AA492" s="21">
        <f>IF(W492&lt;0,IF(Y492=0,0,IF(OR(W492=0,U492=0),"N.M.",IF(ABS(Y492/W492)&gt;=10,"N.M.",Y492/(-W492)))),IF(Y492=0,0,IF(OR(W492=0,U492=0),"N.M.",IF(ABS(Y492/W492)&gt;=10,"N.M.",Y492/W492))))</f>
        <v>0.10954911531766477</v>
      </c>
      <c r="AC492" s="9">
        <v>959974.71</v>
      </c>
      <c r="AE492" s="9">
        <v>863974.3600000001</v>
      </c>
      <c r="AG492" s="9">
        <f>(+AC492-AE492)</f>
        <v>96000.34999999986</v>
      </c>
      <c r="AI492" s="21">
        <f>IF(AE492&lt;0,IF(AG492=0,0,IF(OR(AE492=0,AC492=0),"N.M.",IF(ABS(AG492/AE492)&gt;=10,"N.M.",AG492/(-AE492)))),IF(AG492=0,0,IF(OR(AE492=0,AC492=0),"N.M.",IF(ABS(AG492/AE492)&gt;=10,"N.M.",AG492/AE492))))</f>
        <v>0.11111481363868235</v>
      </c>
    </row>
    <row r="493" spans="1:36" s="16" customFormat="1" ht="12.75">
      <c r="A493" s="16" t="s">
        <v>59</v>
      </c>
      <c r="C493" s="16" t="s">
        <v>1409</v>
      </c>
      <c r="D493" s="9"/>
      <c r="E493" s="9">
        <v>139801.11</v>
      </c>
      <c r="F493" s="9"/>
      <c r="G493" s="9">
        <v>249170.64</v>
      </c>
      <c r="H493" s="9"/>
      <c r="I493" s="9">
        <f t="shared" si="160"/>
        <v>-109369.53000000003</v>
      </c>
      <c r="J493" s="37" t="str">
        <f t="shared" si="161"/>
        <v>  </v>
      </c>
      <c r="K493" s="38">
        <f t="shared" si="162"/>
        <v>-0.43893425806507547</v>
      </c>
      <c r="L493" s="39"/>
      <c r="M493" s="9">
        <v>449458.07</v>
      </c>
      <c r="N493" s="9"/>
      <c r="O493" s="9">
        <v>414740.05000000005</v>
      </c>
      <c r="P493" s="9"/>
      <c r="Q493" s="9">
        <f t="shared" si="163"/>
        <v>34718.01999999996</v>
      </c>
      <c r="R493" s="37" t="str">
        <f t="shared" si="164"/>
        <v>  </v>
      </c>
      <c r="S493" s="38">
        <f t="shared" si="165"/>
        <v>0.08371031444877329</v>
      </c>
      <c r="T493" s="39"/>
      <c r="U493" s="9">
        <v>941501.14</v>
      </c>
      <c r="V493" s="9"/>
      <c r="W493" s="9">
        <v>1123396.9300000002</v>
      </c>
      <c r="X493" s="9"/>
      <c r="Y493" s="9">
        <f t="shared" si="166"/>
        <v>-181895.79000000015</v>
      </c>
      <c r="Z493" s="37" t="str">
        <f t="shared" si="167"/>
        <v>  </v>
      </c>
      <c r="AA493" s="38">
        <f t="shared" si="168"/>
        <v>-0.16191586886391093</v>
      </c>
      <c r="AB493" s="39"/>
      <c r="AC493" s="9">
        <v>1138168.4300000002</v>
      </c>
      <c r="AD493" s="9"/>
      <c r="AE493" s="9">
        <v>358868.9900000001</v>
      </c>
      <c r="AF493" s="9"/>
      <c r="AG493" s="9">
        <f t="shared" si="169"/>
        <v>779299.4400000001</v>
      </c>
      <c r="AH493" s="37" t="str">
        <f t="shared" si="170"/>
        <v>  </v>
      </c>
      <c r="AI493" s="38">
        <f t="shared" si="171"/>
        <v>2.171542991218048</v>
      </c>
      <c r="AJ493" s="39"/>
    </row>
    <row r="494" spans="1:36" s="16" customFormat="1" ht="12.75">
      <c r="A494" s="77" t="s">
        <v>60</v>
      </c>
      <c r="C494" s="17" t="s">
        <v>61</v>
      </c>
      <c r="D494" s="18"/>
      <c r="E494" s="18">
        <v>3118852.5299999993</v>
      </c>
      <c r="F494" s="18"/>
      <c r="G494" s="18">
        <v>2642622.7300000004</v>
      </c>
      <c r="H494" s="18"/>
      <c r="I494" s="18">
        <f t="shared" si="160"/>
        <v>476229.7999999989</v>
      </c>
      <c r="J494" s="37" t="str">
        <f t="shared" si="161"/>
        <v>  </v>
      </c>
      <c r="K494" s="40">
        <f t="shared" si="162"/>
        <v>0.18021104359455759</v>
      </c>
      <c r="L494" s="39"/>
      <c r="M494" s="18">
        <v>8979875.600000001</v>
      </c>
      <c r="N494" s="18"/>
      <c r="O494" s="18">
        <v>7655660.68</v>
      </c>
      <c r="P494" s="18"/>
      <c r="Q494" s="18">
        <f t="shared" si="163"/>
        <v>1324214.9200000018</v>
      </c>
      <c r="R494" s="37" t="str">
        <f t="shared" si="164"/>
        <v>  </v>
      </c>
      <c r="S494" s="40">
        <f t="shared" si="165"/>
        <v>0.17297199749976402</v>
      </c>
      <c r="T494" s="39"/>
      <c r="U494" s="18">
        <v>21032923.39</v>
      </c>
      <c r="V494" s="18"/>
      <c r="W494" s="18">
        <v>20221521.430000003</v>
      </c>
      <c r="X494" s="18"/>
      <c r="Y494" s="18">
        <f t="shared" si="166"/>
        <v>811401.9599999972</v>
      </c>
      <c r="Z494" s="37" t="str">
        <f t="shared" si="167"/>
        <v>  </v>
      </c>
      <c r="AA494" s="40">
        <f t="shared" si="168"/>
        <v>0.04012566328447607</v>
      </c>
      <c r="AB494" s="39"/>
      <c r="AC494" s="18">
        <v>37047747.14999999</v>
      </c>
      <c r="AD494" s="18"/>
      <c r="AE494" s="18">
        <v>30311401.770000003</v>
      </c>
      <c r="AF494" s="18"/>
      <c r="AG494" s="18">
        <f t="shared" si="169"/>
        <v>6736345.379999988</v>
      </c>
      <c r="AH494" s="37" t="str">
        <f t="shared" si="170"/>
        <v>  </v>
      </c>
      <c r="AI494" s="40">
        <f t="shared" si="171"/>
        <v>0.22223800242280867</v>
      </c>
      <c r="AJ494" s="39"/>
    </row>
    <row r="495" spans="1:35" ht="12.75" outlineLevel="1">
      <c r="A495" s="1" t="s">
        <v>1091</v>
      </c>
      <c r="B495" s="16" t="s">
        <v>1092</v>
      </c>
      <c r="C495" s="1" t="s">
        <v>1410</v>
      </c>
      <c r="E495" s="5">
        <v>-41912.83</v>
      </c>
      <c r="G495" s="5">
        <v>-121245.88</v>
      </c>
      <c r="I495" s="9">
        <f>(+E495-G495)</f>
        <v>79333.05</v>
      </c>
      <c r="K495" s="21">
        <f>IF(G495&lt;0,IF(I495=0,0,IF(OR(G495=0,E495=0),"N.M.",IF(ABS(I495/G495)&gt;=10,"N.M.",I495/(-G495)))),IF(I495=0,0,IF(OR(G495=0,E495=0),"N.M.",IF(ABS(I495/G495)&gt;=10,"N.M.",I495/G495))))</f>
        <v>0.6543154291098386</v>
      </c>
      <c r="M495" s="9">
        <v>-77378.18000000001</v>
      </c>
      <c r="O495" s="9">
        <v>-410832.74</v>
      </c>
      <c r="Q495" s="9">
        <f>(+M495-O495)</f>
        <v>333454.56</v>
      </c>
      <c r="S495" s="21">
        <f>IF(O495&lt;0,IF(Q495=0,0,IF(OR(O495=0,M495=0),"N.M.",IF(ABS(Q495/O495)&gt;=10,"N.M.",Q495/(-O495)))),IF(Q495=0,0,IF(OR(O495=0,M495=0),"N.M.",IF(ABS(Q495/O495)&gt;=10,"N.M.",Q495/O495))))</f>
        <v>0.8116552736279002</v>
      </c>
      <c r="U495" s="9">
        <v>-169960.84</v>
      </c>
      <c r="W495" s="9">
        <v>-981582.99</v>
      </c>
      <c r="Y495" s="9">
        <f>(+U495-W495)</f>
        <v>811622.15</v>
      </c>
      <c r="AA495" s="21">
        <f>IF(W495&lt;0,IF(Y495=0,0,IF(OR(W495=0,U495=0),"N.M.",IF(ABS(Y495/W495)&gt;=10,"N.M.",Y495/(-W495)))),IF(Y495=0,0,IF(OR(W495=0,U495=0),"N.M.",IF(ABS(Y495/W495)&gt;=10,"N.M.",Y495/W495))))</f>
        <v>0.8268502594976712</v>
      </c>
      <c r="AC495" s="9">
        <v>-889088.97</v>
      </c>
      <c r="AE495" s="9">
        <v>-1209492.03</v>
      </c>
      <c r="AG495" s="9">
        <f>(+AC495-AE495)</f>
        <v>320403.06000000006</v>
      </c>
      <c r="AI495" s="21">
        <f>IF(AE495&lt;0,IF(AG495=0,0,IF(OR(AE495=0,AC495=0),"N.M.",IF(ABS(AG495/AE495)&gt;=10,"N.M.",AG495/(-AE495)))),IF(AG495=0,0,IF(OR(AE495=0,AC495=0),"N.M.",IF(ABS(AG495/AE495)&gt;=10,"N.M.",AG495/AE495))))</f>
        <v>0.2649071279948823</v>
      </c>
    </row>
    <row r="496" spans="1:36" s="16" customFormat="1" ht="12.75">
      <c r="A496" s="16" t="s">
        <v>62</v>
      </c>
      <c r="C496" s="16" t="s">
        <v>1411</v>
      </c>
      <c r="D496" s="9"/>
      <c r="E496" s="9">
        <v>-41912.83</v>
      </c>
      <c r="F496" s="9"/>
      <c r="G496" s="9">
        <v>-121245.88</v>
      </c>
      <c r="H496" s="9"/>
      <c r="I496" s="9">
        <f t="shared" si="160"/>
        <v>79333.05</v>
      </c>
      <c r="J496" s="37" t="str">
        <f t="shared" si="161"/>
        <v>  </v>
      </c>
      <c r="K496" s="38">
        <f t="shared" si="162"/>
        <v>0.6543154291098386</v>
      </c>
      <c r="L496" s="39"/>
      <c r="M496" s="9">
        <v>-77378.18000000001</v>
      </c>
      <c r="N496" s="9"/>
      <c r="O496" s="9">
        <v>-410832.74</v>
      </c>
      <c r="P496" s="9"/>
      <c r="Q496" s="9">
        <f t="shared" si="163"/>
        <v>333454.56</v>
      </c>
      <c r="R496" s="37" t="str">
        <f t="shared" si="164"/>
        <v>  </v>
      </c>
      <c r="S496" s="38">
        <f t="shared" si="165"/>
        <v>0.8116552736279002</v>
      </c>
      <c r="T496" s="39"/>
      <c r="U496" s="9">
        <v>-169960.84</v>
      </c>
      <c r="V496" s="9"/>
      <c r="W496" s="9">
        <v>-981582.99</v>
      </c>
      <c r="X496" s="9"/>
      <c r="Y496" s="9">
        <f t="shared" si="166"/>
        <v>811622.15</v>
      </c>
      <c r="Z496" s="37" t="str">
        <f t="shared" si="167"/>
        <v>  </v>
      </c>
      <c r="AA496" s="38">
        <f t="shared" si="168"/>
        <v>0.8268502594976712</v>
      </c>
      <c r="AB496" s="39"/>
      <c r="AC496" s="9">
        <v>-889088.97</v>
      </c>
      <c r="AD496" s="9"/>
      <c r="AE496" s="9">
        <v>-1209492.03</v>
      </c>
      <c r="AF496" s="9"/>
      <c r="AG496" s="9">
        <f t="shared" si="169"/>
        <v>320403.06000000006</v>
      </c>
      <c r="AH496" s="37" t="str">
        <f t="shared" si="170"/>
        <v>  </v>
      </c>
      <c r="AI496" s="38">
        <f t="shared" si="171"/>
        <v>0.2649071279948823</v>
      </c>
      <c r="AJ496" s="39"/>
    </row>
    <row r="497" spans="1:44" s="16" customFormat="1" ht="12.75">
      <c r="A497" s="77" t="s">
        <v>63</v>
      </c>
      <c r="C497" s="17" t="s">
        <v>64</v>
      </c>
      <c r="D497" s="18"/>
      <c r="E497" s="18">
        <v>3076939.6999999993</v>
      </c>
      <c r="F497" s="18"/>
      <c r="G497" s="18">
        <v>2521376.8500000006</v>
      </c>
      <c r="H497" s="18"/>
      <c r="I497" s="18">
        <f t="shared" si="160"/>
        <v>555562.8499999987</v>
      </c>
      <c r="J497" s="37" t="str">
        <f t="shared" si="161"/>
        <v>  </v>
      </c>
      <c r="K497" s="40">
        <f t="shared" si="162"/>
        <v>0.22034106087711505</v>
      </c>
      <c r="L497" s="39"/>
      <c r="M497" s="18">
        <v>8902497.420000002</v>
      </c>
      <c r="N497" s="18"/>
      <c r="O497" s="18">
        <v>7244827.9399999995</v>
      </c>
      <c r="P497" s="18"/>
      <c r="Q497" s="18">
        <f t="shared" si="163"/>
        <v>1657669.4800000023</v>
      </c>
      <c r="R497" s="37" t="str">
        <f t="shared" si="164"/>
        <v>  </v>
      </c>
      <c r="S497" s="40">
        <f t="shared" si="165"/>
        <v>0.22880729449041995</v>
      </c>
      <c r="T497" s="39"/>
      <c r="U497" s="18">
        <v>20862962.55</v>
      </c>
      <c r="V497" s="18"/>
      <c r="W497" s="18">
        <v>19239938.440000005</v>
      </c>
      <c r="X497" s="18"/>
      <c r="Y497" s="18">
        <f t="shared" si="166"/>
        <v>1623024.1099999957</v>
      </c>
      <c r="Z497" s="37" t="str">
        <f t="shared" si="167"/>
        <v>  </v>
      </c>
      <c r="AA497" s="40">
        <f t="shared" si="168"/>
        <v>0.08435703238144016</v>
      </c>
      <c r="AB497" s="39"/>
      <c r="AC497" s="18">
        <v>36158658.17999999</v>
      </c>
      <c r="AD497" s="18"/>
      <c r="AE497" s="18">
        <v>29101909.740000006</v>
      </c>
      <c r="AF497" s="18"/>
      <c r="AG497" s="18">
        <f t="shared" si="169"/>
        <v>7056748.439999986</v>
      </c>
      <c r="AH497" s="37" t="str">
        <f t="shared" si="170"/>
        <v>  </v>
      </c>
      <c r="AI497" s="40">
        <f t="shared" si="171"/>
        <v>0.2424840329396192</v>
      </c>
      <c r="AJ497" s="39"/>
      <c r="AL497" s="1"/>
      <c r="AM497" s="1"/>
      <c r="AN497" s="1"/>
      <c r="AO497" s="1"/>
      <c r="AP497" s="1"/>
      <c r="AQ497" s="1"/>
      <c r="AR497" s="1"/>
    </row>
    <row r="498" spans="4:44" s="16" customFormat="1" ht="12.75">
      <c r="D498" s="9"/>
      <c r="E498" s="43" t="str">
        <f>IF(ABS(E481+E483+E485+E487+E489+E490+E493+E494+E496-E494-E497)&gt;$AO$513,$AO$516," ")</f>
        <v> </v>
      </c>
      <c r="F498" s="28"/>
      <c r="G498" s="43" t="str">
        <f>IF(ABS(G481+G483+G485+G487+G489+G490+G493+G494+G496-G494-G497)&gt;$AO$513,$AO$516," ")</f>
        <v> </v>
      </c>
      <c r="H498" s="42"/>
      <c r="I498" s="43" t="str">
        <f>IF(ABS(I481+I483+I485+I487+I489+I490+I493+I494+I496-I494-I497)&gt;$AO$513,$AO$516," ")</f>
        <v> </v>
      </c>
      <c r="J498" s="9"/>
      <c r="K498" s="21"/>
      <c r="L498" s="11"/>
      <c r="M498" s="43" t="str">
        <f>IF(ABS(M481+M483+M485+M487+M489+M490+M493+M494+M496-M494-M497)&gt;$AO$513,$AO$516," ")</f>
        <v> </v>
      </c>
      <c r="N498" s="42"/>
      <c r="O498" s="43" t="str">
        <f>IF(ABS(O481+O483+O485+O487+O489+O490+O493+O494+O496-O494-O497)&gt;$AO$513,$AO$516," ")</f>
        <v> </v>
      </c>
      <c r="P498" s="28"/>
      <c r="Q498" s="43" t="str">
        <f>IF(ABS(Q481+Q483+Q485+Q487+Q489+Q490+Q493+Q494+Q496-Q494-Q497)&gt;$AO$513,$AO$516," ")</f>
        <v> </v>
      </c>
      <c r="R498" s="9"/>
      <c r="S498" s="21"/>
      <c r="T498" s="9"/>
      <c r="U498" s="43" t="str">
        <f>IF(ABS(U481+U483+U485+U487+U489+U490+U493+U494+U496-U494-U497)&gt;$AO$513,$AO$516," ")</f>
        <v> </v>
      </c>
      <c r="V498" s="28"/>
      <c r="W498" s="43" t="str">
        <f>IF(ABS(W481+W483+W485+W487+W489+W490+W493+W494+W496-W494-W497)&gt;$AO$513,$AO$516," ")</f>
        <v> </v>
      </c>
      <c r="X498" s="28"/>
      <c r="Y498" s="43" t="str">
        <f>IF(ABS(Y481+Y483+Y485+Y487+Y489+Y490+Y493+Y494+Y496-Y494-Y497)&gt;$AO$513,$AO$516," ")</f>
        <v> </v>
      </c>
      <c r="Z498" s="9"/>
      <c r="AA498" s="21"/>
      <c r="AB498" s="9"/>
      <c r="AC498" s="43" t="str">
        <f>IF(ABS(AC481+AC483+AC485+AC487+AC489+AC490+AC493+AC494+AC496-AC494-AC497)&gt;$AO$513,$AO$516," ")</f>
        <v> </v>
      </c>
      <c r="AD498" s="28"/>
      <c r="AE498" s="43" t="str">
        <f>IF(ABS(AE481+AE483+AE485+AE487+AE489+AE490+AE493+AE494+AE496-AE494-AE497)&gt;$AO$513,$AO$516," ")</f>
        <v> </v>
      </c>
      <c r="AF498" s="42"/>
      <c r="AG498" s="43" t="str">
        <f>IF(ABS(AG481+AG483+AG485+AG487+AG489+AG490+AG493+AG494+AG496-AG494-AG497)&gt;$AO$513,$AO$516," ")</f>
        <v> </v>
      </c>
      <c r="AH498" s="9"/>
      <c r="AI498" s="21"/>
      <c r="AL498" s="1"/>
      <c r="AM498" s="1"/>
      <c r="AN498" s="1"/>
      <c r="AO498" s="1"/>
      <c r="AP498" s="1"/>
      <c r="AQ498" s="1"/>
      <c r="AR498" s="1"/>
    </row>
    <row r="499" spans="1:44" s="16" customFormat="1" ht="12.75">
      <c r="A499" s="77" t="s">
        <v>84</v>
      </c>
      <c r="C499" s="17" t="s">
        <v>83</v>
      </c>
      <c r="D499" s="9"/>
      <c r="E499" s="18">
        <v>0</v>
      </c>
      <c r="F499" s="18"/>
      <c r="G499" s="18">
        <v>0</v>
      </c>
      <c r="H499" s="18"/>
      <c r="I499" s="18">
        <f>(+E499-G499)</f>
        <v>0</v>
      </c>
      <c r="J499" s="37" t="str">
        <f>IF((+E499-G499)=(I499),"  ",$AO$517)</f>
        <v>  </v>
      </c>
      <c r="K499" s="40">
        <f>IF(G499&lt;0,IF(I499=0,0,IF(OR(G499=0,E499=0),"N.M.",IF(ABS(I499/G499)&gt;=10,"N.M.",I499/(-G499)))),IF(I499=0,0,IF(OR(G499=0,E499=0),"N.M.",IF(ABS(I499/G499)&gt;=10,"N.M.",I499/G499))))</f>
        <v>0</v>
      </c>
      <c r="L499" s="39"/>
      <c r="M499" s="18">
        <v>0</v>
      </c>
      <c r="N499" s="18"/>
      <c r="O499" s="18">
        <v>0</v>
      </c>
      <c r="P499" s="18"/>
      <c r="Q499" s="18">
        <f>(+M499-O499)</f>
        <v>0</v>
      </c>
      <c r="R499" s="37" t="str">
        <f>IF((+M499-O499)=(Q499),"  ",$AO$517)</f>
        <v>  </v>
      </c>
      <c r="S499" s="40">
        <f>IF(O499&lt;0,IF(Q499=0,0,IF(OR(O499=0,M499=0),"N.M.",IF(ABS(Q499/O499)&gt;=10,"N.M.",Q499/(-O499)))),IF(Q499=0,0,IF(OR(O499=0,M499=0),"N.M.",IF(ABS(Q499/O499)&gt;=10,"N.M.",Q499/O499))))</f>
        <v>0</v>
      </c>
      <c r="T499" s="39"/>
      <c r="U499" s="18">
        <v>0</v>
      </c>
      <c r="V499" s="18"/>
      <c r="W499" s="18">
        <v>0</v>
      </c>
      <c r="X499" s="18"/>
      <c r="Y499" s="18">
        <f>(+U499-W499)</f>
        <v>0</v>
      </c>
      <c r="Z499" s="37" t="str">
        <f>IF((+U499-W499)=(Y499),"  ",$AO$517)</f>
        <v>  </v>
      </c>
      <c r="AA499" s="40">
        <f>IF(W499&lt;0,IF(Y499=0,0,IF(OR(W499=0,U499=0),"N.M.",IF(ABS(Y499/W499)&gt;=10,"N.M.",Y499/(-W499)))),IF(Y499=0,0,IF(OR(W499=0,U499=0),"N.M.",IF(ABS(Y499/W499)&gt;=10,"N.M.",Y499/W499))))</f>
        <v>0</v>
      </c>
      <c r="AB499" s="39"/>
      <c r="AC499" s="18">
        <v>0</v>
      </c>
      <c r="AD499" s="18"/>
      <c r="AE499" s="18">
        <v>0</v>
      </c>
      <c r="AF499" s="18"/>
      <c r="AG499" s="18">
        <f>(+AC499-AE499)</f>
        <v>0</v>
      </c>
      <c r="AH499" s="37" t="str">
        <f>IF((+AC499-AE499)=(AG499),"  ",$AO$517)</f>
        <v>  </v>
      </c>
      <c r="AI499" s="40">
        <f>IF(AE499&lt;0,IF(AG499=0,0,IF(OR(AE499=0,AC499=0),"N.M.",IF(ABS(AG499/AE499)&gt;=10,"N.M.",AG499/(-AE499)))),IF(AG499=0,0,IF(OR(AE499=0,AC499=0),"N.M.",IF(ABS(AG499/AE499)&gt;=10,"N.M.",AG499/AE499))))</f>
        <v>0</v>
      </c>
      <c r="AL499" s="1"/>
      <c r="AM499" s="1"/>
      <c r="AN499" s="1"/>
      <c r="AO499" s="1"/>
      <c r="AP499" s="1"/>
      <c r="AQ499" s="1"/>
      <c r="AR499" s="1"/>
    </row>
    <row r="500" spans="4:44" s="16" customFormat="1" ht="12.75">
      <c r="D500" s="9"/>
      <c r="E500" s="43"/>
      <c r="F500" s="28"/>
      <c r="G500" s="43"/>
      <c r="H500" s="42"/>
      <c r="I500" s="43"/>
      <c r="J500" s="9"/>
      <c r="K500" s="21"/>
      <c r="L500" s="11"/>
      <c r="M500" s="43"/>
      <c r="N500" s="42"/>
      <c r="O500" s="43"/>
      <c r="P500" s="28"/>
      <c r="Q500" s="43"/>
      <c r="R500" s="9"/>
      <c r="S500" s="21"/>
      <c r="T500" s="9"/>
      <c r="U500" s="43"/>
      <c r="V500" s="28"/>
      <c r="W500" s="43"/>
      <c r="X500" s="28"/>
      <c r="Y500" s="43"/>
      <c r="Z500" s="9"/>
      <c r="AA500" s="21"/>
      <c r="AB500" s="9"/>
      <c r="AC500" s="43"/>
      <c r="AD500" s="28"/>
      <c r="AE500" s="43"/>
      <c r="AF500" s="42"/>
      <c r="AG500" s="43"/>
      <c r="AH500" s="9"/>
      <c r="AI500" s="21"/>
      <c r="AL500" s="1"/>
      <c r="AM500" s="1"/>
      <c r="AN500" s="1"/>
      <c r="AO500" s="1"/>
      <c r="AP500" s="1"/>
      <c r="AQ500" s="1"/>
      <c r="AR500" s="1"/>
    </row>
    <row r="501" spans="1:37" ht="12.75">
      <c r="A501" s="77" t="s">
        <v>65</v>
      </c>
      <c r="B501" s="16"/>
      <c r="C501" s="17" t="s">
        <v>66</v>
      </c>
      <c r="D501" s="18"/>
      <c r="E501" s="18">
        <v>715991.7119999987</v>
      </c>
      <c r="F501" s="18"/>
      <c r="G501" s="18">
        <v>3844614.9199999976</v>
      </c>
      <c r="H501" s="18"/>
      <c r="I501" s="18">
        <f>+E501-G501</f>
        <v>-3128623.2079999987</v>
      </c>
      <c r="J501" s="37" t="str">
        <f>IF((+E501-G501)=(I501),"  ",$AO$517)</f>
        <v>  </v>
      </c>
      <c r="K501" s="40">
        <f>IF(G501&lt;0,IF(I501=0,0,IF(OR(G501=0,E501=0),"N.M.",IF(ABS(I501/G501)&gt;=10,"N.M.",I501/(-G501)))),IF(I501=0,0,IF(OR(G501=0,E501=0),"N.M.",IF(ABS(I501/G501)&gt;=10,"N.M.",I501/G501))))</f>
        <v>-0.8137676394389066</v>
      </c>
      <c r="L501" s="39"/>
      <c r="M501" s="18">
        <v>4393075.919000009</v>
      </c>
      <c r="N501" s="18"/>
      <c r="O501" s="18">
        <v>17688853.38099999</v>
      </c>
      <c r="P501" s="18"/>
      <c r="Q501" s="18">
        <f>+M501-O501</f>
        <v>-13295777.46199998</v>
      </c>
      <c r="R501" s="37" t="str">
        <f>IF((+M501-O501)=(Q501),"  ",$AO$517)</f>
        <v>  </v>
      </c>
      <c r="S501" s="40">
        <f>IF(O501&lt;0,IF(Q501=0,0,IF(OR(O501=0,M501=0),"N.M.",IF(ABS(Q501/O501)&gt;=10,"N.M.",Q501/(-O501)))),IF(Q501=0,0,IF(OR(O501=0,M501=0),"N.M.",IF(ABS(Q501/O501)&gt;=10,"N.M.",Q501/O501))))</f>
        <v>-0.7516472196146577</v>
      </c>
      <c r="T501" s="39"/>
      <c r="U501" s="18">
        <v>19125255.87899995</v>
      </c>
      <c r="V501" s="18"/>
      <c r="W501" s="18">
        <v>30238218.762000017</v>
      </c>
      <c r="X501" s="18"/>
      <c r="Y501" s="18">
        <f>+U501-W501</f>
        <v>-11112962.883000068</v>
      </c>
      <c r="Z501" s="37" t="str">
        <f>IF((+U501-W501)=(Y501),"  ",$AO$517)</f>
        <v>  </v>
      </c>
      <c r="AA501" s="40">
        <f>IF(W501&lt;0,IF(Y501=0,0,IF(OR(W501=0,U501=0),"N.M.",IF(ABS(Y501/W501)&gt;=10,"N.M.",Y501/(-W501)))),IF(Y501=0,0,IF(OR(W501=0,U501=0),"N.M.",IF(ABS(Y501/W501)&gt;=10,"N.M.",Y501/W501))))</f>
        <v>-0.3675138066322077</v>
      </c>
      <c r="AB501" s="39"/>
      <c r="AC501" s="18">
        <v>13418358.078999974</v>
      </c>
      <c r="AD501" s="18"/>
      <c r="AE501" s="18">
        <v>37856498.39500001</v>
      </c>
      <c r="AF501" s="18"/>
      <c r="AG501" s="18">
        <f>+AC501-AE501</f>
        <v>-24438140.316000037</v>
      </c>
      <c r="AH501" s="37" t="str">
        <f>IF((+AC501-AE501)=(AG501),"  ",$AO$517)</f>
        <v>  </v>
      </c>
      <c r="AI501" s="40">
        <f>IF(AE501&lt;0,IF(AG501=0,0,IF(OR(AE501=0,AC501=0),"N.M.",IF(ABS(AG501/AE501)&gt;=10,"N.M.",AG501/(-AE501)))),IF(AG501=0,0,IF(OR(AE501=0,AC501=0),"N.M.",IF(ABS(AG501/AE501)&gt;=10,"N.M.",AG501/AE501))))</f>
        <v>-0.6455467714158096</v>
      </c>
      <c r="AJ501" s="39"/>
      <c r="AK501" s="39"/>
    </row>
    <row r="502" spans="1:36" ht="12.75">
      <c r="A502" s="1" t="s">
        <v>67</v>
      </c>
      <c r="C502" s="1" t="s">
        <v>1412</v>
      </c>
      <c r="E502" s="5">
        <v>0</v>
      </c>
      <c r="G502" s="5">
        <v>0</v>
      </c>
      <c r="I502" s="9">
        <f>+E502-G502</f>
        <v>0</v>
      </c>
      <c r="J502" s="44" t="str">
        <f>IF((+E502-G502)=(I502),"  ",$AO$517)</f>
        <v>  </v>
      </c>
      <c r="K502" s="38">
        <f>IF(G502&lt;0,IF(I502=0,0,IF(OR(G502=0,E502=0),"N.M.",IF(ABS(I502/G502)&gt;=10,"N.M.",I502/(-G502)))),IF(I502=0,0,IF(OR(G502=0,E502=0),"N.M.",IF(ABS(I502/G502)&gt;=10,"N.M.",I502/G502))))</f>
        <v>0</v>
      </c>
      <c r="L502" s="45"/>
      <c r="M502" s="5">
        <v>0</v>
      </c>
      <c r="N502" s="9"/>
      <c r="O502" s="5">
        <v>0</v>
      </c>
      <c r="P502" s="9"/>
      <c r="Q502" s="9">
        <f>+M502-O502</f>
        <v>0</v>
      </c>
      <c r="R502" s="44" t="str">
        <f>IF((+M502-O502)=(Q502),"  ",$AO$517)</f>
        <v>  </v>
      </c>
      <c r="S502" s="38">
        <f>IF(O502&lt;0,IF(Q502=0,0,IF(OR(O502=0,M502=0),"N.M.",IF(ABS(Q502/O502)&gt;=10,"N.M.",Q502/(-O502)))),IF(Q502=0,0,IF(OR(O502=0,M502=0),"N.M.",IF(ABS(Q502/O502)&gt;=10,"N.M.",Q502/O502))))</f>
        <v>0</v>
      </c>
      <c r="T502" s="45"/>
      <c r="U502" s="9">
        <v>0</v>
      </c>
      <c r="W502" s="9">
        <v>0</v>
      </c>
      <c r="Y502" s="9">
        <f>+U502-W502</f>
        <v>0</v>
      </c>
      <c r="Z502" s="44" t="str">
        <f>IF((+U502-W502)=(Y502),"  ",$AO$517)</f>
        <v>  </v>
      </c>
      <c r="AA502" s="38">
        <f>IF(W502&lt;0,IF(Y502=0,0,IF(OR(W502=0,U502=0),"N.M.",IF(ABS(Y502/W502)&gt;=10,"N.M.",Y502/(-W502)))),IF(Y502=0,0,IF(OR(W502=0,U502=0),"N.M.",IF(ABS(Y502/W502)&gt;=10,"N.M.",Y502/W502))))</f>
        <v>0</v>
      </c>
      <c r="AB502" s="45"/>
      <c r="AC502" s="9">
        <v>0</v>
      </c>
      <c r="AE502" s="9">
        <v>0</v>
      </c>
      <c r="AG502" s="9">
        <f>+AC502-AE502</f>
        <v>0</v>
      </c>
      <c r="AH502" s="44" t="str">
        <f>IF((+AC502-AE502)=(AG502),"  ",$AO$517)</f>
        <v>  </v>
      </c>
      <c r="AI502" s="38">
        <f>IF(AE502&lt;0,IF(AG502=0,0,IF(OR(AE502=0,AC502=0),"N.M.",IF(ABS(AG502/AE502)&gt;=10,"N.M.",AG502/(-AE502)))),IF(AG502=0,0,IF(OR(AE502=0,AC502=0),"N.M.",IF(ABS(AG502/AE502)&gt;=10,"N.M.",AG502/AE502))))</f>
        <v>0</v>
      </c>
      <c r="AJ502" s="45"/>
    </row>
    <row r="503" spans="3:36" ht="12.75">
      <c r="C503" s="2" t="s">
        <v>68</v>
      </c>
      <c r="D503" s="8"/>
      <c r="E503" s="8">
        <f>+E501-E502</f>
        <v>715991.7119999987</v>
      </c>
      <c r="F503" s="8"/>
      <c r="G503" s="8">
        <f>+G501-G502</f>
        <v>3844614.9199999976</v>
      </c>
      <c r="H503" s="18"/>
      <c r="I503" s="18">
        <f>+E503-G503</f>
        <v>-3128623.2079999987</v>
      </c>
      <c r="J503" s="37" t="str">
        <f>IF((+E503-G503)=(I503),"  ",$AO$517)</f>
        <v>  </v>
      </c>
      <c r="K503" s="40">
        <f>IF(G503&lt;0,IF(I503=0,0,IF(OR(G503=0,E503=0),"N.M.",IF(ABS(I503/G503)&gt;=10,"N.M.",I503/(-G503)))),IF(I503=0,0,IF(OR(G503=0,E503=0),"N.M.",IF(ABS(I503/G503)&gt;=10,"N.M.",I503/G503))))</f>
        <v>-0.8137676394389066</v>
      </c>
      <c r="L503" s="39"/>
      <c r="M503" s="8">
        <f>+M501-M502</f>
        <v>4393075.919000009</v>
      </c>
      <c r="N503" s="18"/>
      <c r="O503" s="8">
        <f>+O501-O502</f>
        <v>17688853.38099999</v>
      </c>
      <c r="P503" s="18"/>
      <c r="Q503" s="18">
        <f>+M503-O503</f>
        <v>-13295777.46199998</v>
      </c>
      <c r="R503" s="37" t="str">
        <f>IF((+M503-O503)=(Q503),"  ",$AO$517)</f>
        <v>  </v>
      </c>
      <c r="S503" s="40">
        <f>IF(O503&lt;0,IF(Q503=0,0,IF(OR(O503=0,M503=0),"N.M.",IF(ABS(Q503/O503)&gt;=10,"N.M.",Q503/(-O503)))),IF(Q503=0,0,IF(OR(O503=0,M503=0),"N.M.",IF(ABS(Q503/O503)&gt;=10,"N.M.",Q503/O503))))</f>
        <v>-0.7516472196146577</v>
      </c>
      <c r="T503" s="39"/>
      <c r="U503" s="8">
        <f>+U501-U502</f>
        <v>19125255.87899995</v>
      </c>
      <c r="V503" s="18"/>
      <c r="W503" s="8">
        <f>+W501-W502</f>
        <v>30238218.762000017</v>
      </c>
      <c r="X503" s="18"/>
      <c r="Y503" s="18">
        <f>+U503-W503</f>
        <v>-11112962.883000068</v>
      </c>
      <c r="Z503" s="37" t="str">
        <f>IF((+U503-W503)=(Y503),"  ",$AO$517)</f>
        <v>  </v>
      </c>
      <c r="AA503" s="40">
        <f>IF(W503&lt;0,IF(Y503=0,0,IF(OR(W503=0,U503=0),"N.M.",IF(ABS(Y503/W503)&gt;=10,"N.M.",Y503/(-W503)))),IF(Y503=0,0,IF(OR(W503=0,U503=0),"N.M.",IF(ABS(Y503/W503)&gt;=10,"N.M.",Y503/W503))))</f>
        <v>-0.3675138066322077</v>
      </c>
      <c r="AB503" s="39"/>
      <c r="AC503" s="8">
        <f>+AC501-AC502</f>
        <v>13418358.078999974</v>
      </c>
      <c r="AD503" s="18"/>
      <c r="AE503" s="8">
        <f>+AE501-AE502</f>
        <v>37856498.39500001</v>
      </c>
      <c r="AF503" s="18"/>
      <c r="AG503" s="18">
        <f>+AC503-AE503</f>
        <v>-24438140.316000037</v>
      </c>
      <c r="AH503" s="37" t="str">
        <f>IF((+AC503-AE503)=(AG503),"  ",$AO$517)</f>
        <v>  </v>
      </c>
      <c r="AI503" s="40">
        <f>IF(AE503&lt;0,IF(AG503=0,0,IF(OR(AE503=0,AC503=0),"N.M.",IF(ABS(AG503/AE503)&gt;=10,"N.M.",AG503/(-AE503)))),IF(AG503=0,0,IF(OR(AE503=0,AC503=0),"N.M.",IF(ABS(AG503/AE503)&gt;=10,"N.M.",AG503/AE503))))</f>
        <v>-0.6455467714158096</v>
      </c>
      <c r="AJ503" s="39"/>
    </row>
    <row r="504" spans="5:37" ht="12.75">
      <c r="E504" s="41" t="str">
        <f>IF(ABS(E476-E497+E499-E501)&gt;$AO$513,$AO$516," ")</f>
        <v> </v>
      </c>
      <c r="F504" s="27"/>
      <c r="G504" s="41" t="str">
        <f>IF(ABS(G476-G497+G499-G501)&gt;$AO$513,$AO$516," ")</f>
        <v> </v>
      </c>
      <c r="H504" s="42"/>
      <c r="I504" s="41" t="str">
        <f>IF(ABS(I476-I497+I499-I501)&gt;$AO$513,$AO$516," ")</f>
        <v> </v>
      </c>
      <c r="M504" s="41" t="str">
        <f>IF(ABS(M476-M497+M499-M501)&gt;$AO$513,$AO$516," ")</f>
        <v> </v>
      </c>
      <c r="N504" s="46"/>
      <c r="O504" s="41" t="str">
        <f>IF(ABS(O476-O497+O499-O501)&gt;$AO$513,$AO$516," ")</f>
        <v> </v>
      </c>
      <c r="P504" s="29"/>
      <c r="Q504" s="41" t="str">
        <f>IF(ABS(Q476-Q497+Q499-Q501)&gt;$AO$513,$AO$516," ")</f>
        <v> </v>
      </c>
      <c r="U504" s="41" t="str">
        <f>IF(ABS(U476-U497+U499-U501)&gt;$AO$513,$AO$516," ")</f>
        <v> </v>
      </c>
      <c r="V504" s="28"/>
      <c r="W504" s="41" t="str">
        <f>IF(ABS(W476-W497+W499-W501)&gt;$AO$513,$AO$516," ")</f>
        <v> </v>
      </c>
      <c r="X504" s="28"/>
      <c r="Y504" s="41" t="str">
        <f>IF(ABS(Y476-Y497+Y499-Y501)&gt;$AO$513,$AO$516," ")</f>
        <v> </v>
      </c>
      <c r="AC504" s="41" t="str">
        <f>IF(ABS(AC476-AC497+AC499-AC501)&gt;$AO$513,$AO$516," ")</f>
        <v> </v>
      </c>
      <c r="AD504" s="28"/>
      <c r="AE504" s="41" t="str">
        <f>IF(ABS(AE476-AE497+AE499-AE501)&gt;$AO$513,$AO$516," ")</f>
        <v> </v>
      </c>
      <c r="AF504" s="42"/>
      <c r="AG504" s="41" t="str">
        <f>IF(ABS(AG476-AG497+AG499-AG501)&gt;$AO$513,$AO$516," ")</f>
        <v> </v>
      </c>
      <c r="AK504" s="31"/>
    </row>
    <row r="505" spans="3:15" ht="12.75">
      <c r="C505" s="2" t="s">
        <v>69</v>
      </c>
      <c r="M505" s="5"/>
      <c r="O505" s="5"/>
    </row>
    <row r="506" spans="5:40" ht="12.75">
      <c r="E506" s="5" t="s">
        <v>13</v>
      </c>
      <c r="O506" s="5"/>
      <c r="AK506" s="31"/>
      <c r="AL506" s="31"/>
      <c r="AM506" s="31"/>
      <c r="AN506" s="31"/>
    </row>
    <row r="507" spans="3:40" ht="12.75">
      <c r="C507" s="1" t="s">
        <v>13</v>
      </c>
      <c r="E507" s="5" t="s">
        <v>13</v>
      </c>
      <c r="O507" s="5"/>
      <c r="AK507" s="31"/>
      <c r="AL507" s="31"/>
      <c r="AM507" s="31"/>
      <c r="AN507" s="31"/>
    </row>
    <row r="508" spans="3:45" ht="12.75">
      <c r="C508" s="1" t="s">
        <v>13</v>
      </c>
      <c r="E508" s="5" t="s">
        <v>13</v>
      </c>
      <c r="AK508" s="47" t="s">
        <v>70</v>
      </c>
      <c r="AL508" s="48"/>
      <c r="AM508" s="48"/>
      <c r="AN508" s="26"/>
      <c r="AO508" s="48"/>
      <c r="AP508" s="48"/>
      <c r="AQ508" s="31"/>
      <c r="AR508" s="31"/>
      <c r="AS508" s="31"/>
    </row>
    <row r="509" spans="5:45" ht="12.75">
      <c r="E509" s="5" t="s">
        <v>13</v>
      </c>
      <c r="AK509" s="49"/>
      <c r="AL509" s="49"/>
      <c r="AM509" s="49"/>
      <c r="AN509" s="25"/>
      <c r="AO509" s="49"/>
      <c r="AP509" s="49"/>
      <c r="AQ509" s="31"/>
      <c r="AR509" s="31"/>
      <c r="AS509" s="31"/>
    </row>
    <row r="510" spans="5:53" ht="12.75">
      <c r="E510" s="5" t="s">
        <v>13</v>
      </c>
      <c r="AK510" s="50" t="s">
        <v>71</v>
      </c>
      <c r="AL510" s="49"/>
      <c r="AM510" s="49"/>
      <c r="AN510" s="49"/>
      <c r="AO510" s="119" t="s">
        <v>1414</v>
      </c>
      <c r="AP510" s="49"/>
      <c r="AQ510" s="31"/>
      <c r="AR510" s="31"/>
      <c r="AS510" s="31"/>
      <c r="AT510" s="2"/>
      <c r="AU510" s="2"/>
      <c r="AV510" s="2"/>
      <c r="AW510" s="2"/>
      <c r="AX510" s="2"/>
      <c r="AY510" s="2"/>
      <c r="AZ510" s="2"/>
      <c r="BA510" s="2"/>
    </row>
    <row r="511" spans="1:42" ht="12.75">
      <c r="A511" s="31"/>
      <c r="B511" s="31"/>
      <c r="C511" s="31"/>
      <c r="AK511" s="25"/>
      <c r="AL511" s="25"/>
      <c r="AM511" s="25"/>
      <c r="AN511" s="25"/>
      <c r="AO511" s="25"/>
      <c r="AP511" s="49"/>
    </row>
    <row r="512" spans="1:42" ht="12.75">
      <c r="A512" s="31"/>
      <c r="B512" s="31"/>
      <c r="C512" s="31"/>
      <c r="AK512" s="25"/>
      <c r="AL512" s="25"/>
      <c r="AM512" s="25"/>
      <c r="AN512" s="25"/>
      <c r="AO512" s="25"/>
      <c r="AP512" s="49"/>
    </row>
    <row r="513" spans="1:42" ht="12.75">
      <c r="A513" s="31"/>
      <c r="B513" s="31"/>
      <c r="C513" s="31"/>
      <c r="AK513" s="51" t="s">
        <v>72</v>
      </c>
      <c r="AL513" s="25"/>
      <c r="AM513" s="49"/>
      <c r="AN513" s="49"/>
      <c r="AO513" s="25">
        <v>0.001</v>
      </c>
      <c r="AP513" s="49"/>
    </row>
    <row r="514" spans="1:42" ht="12.75">
      <c r="A514" s="31"/>
      <c r="B514" s="31"/>
      <c r="C514" s="31"/>
      <c r="AK514" s="51"/>
      <c r="AL514" s="25"/>
      <c r="AM514" s="25"/>
      <c r="AN514" s="25"/>
      <c r="AO514" s="25"/>
      <c r="AP514" s="49"/>
    </row>
    <row r="515" spans="1:42" ht="12.75">
      <c r="A515" s="31"/>
      <c r="B515" s="31"/>
      <c r="C515" s="31"/>
      <c r="AK515" s="25"/>
      <c r="AL515" s="25"/>
      <c r="AM515" s="25"/>
      <c r="AN515" s="25"/>
      <c r="AO515" s="25"/>
      <c r="AP515" s="49"/>
    </row>
    <row r="516" spans="1:42" ht="12.75">
      <c r="A516" s="31"/>
      <c r="B516" s="31"/>
      <c r="C516" s="31"/>
      <c r="AK516" s="51" t="s">
        <v>73</v>
      </c>
      <c r="AL516" s="51"/>
      <c r="AM516" s="49"/>
      <c r="AN516" s="49"/>
      <c r="AO516" s="52" t="s">
        <v>74</v>
      </c>
      <c r="AP516" s="49"/>
    </row>
    <row r="517" spans="1:42" ht="12.75">
      <c r="A517" s="31"/>
      <c r="B517" s="31"/>
      <c r="C517" s="31"/>
      <c r="AK517" s="51" t="s">
        <v>73</v>
      </c>
      <c r="AL517" s="25"/>
      <c r="AM517" s="25"/>
      <c r="AN517" s="49"/>
      <c r="AO517" s="52" t="s">
        <v>75</v>
      </c>
      <c r="AP517" s="49"/>
    </row>
    <row r="518" spans="1:42" ht="12.75">
      <c r="A518" s="31"/>
      <c r="B518" s="31"/>
      <c r="C518" s="31"/>
      <c r="AK518" s="51"/>
      <c r="AL518" s="25"/>
      <c r="AM518" s="25"/>
      <c r="AN518" s="52"/>
      <c r="AO518" s="25"/>
      <c r="AP518" s="49"/>
    </row>
    <row r="519" spans="1:42" ht="12.75">
      <c r="A519" s="31"/>
      <c r="B519" s="31"/>
      <c r="C519" s="31"/>
      <c r="AK519" s="25"/>
      <c r="AL519" s="25"/>
      <c r="AM519" s="25"/>
      <c r="AN519" s="25"/>
      <c r="AO519" s="25"/>
      <c r="AP519" s="49"/>
    </row>
    <row r="520" spans="1:42" ht="12.75">
      <c r="A520" s="31"/>
      <c r="B520" s="31"/>
      <c r="C520" s="31"/>
      <c r="AK520" s="51" t="s">
        <v>76</v>
      </c>
      <c r="AL520" s="25"/>
      <c r="AM520" s="25"/>
      <c r="AN520" s="49"/>
      <c r="AO520" s="53">
        <f>COUNTIF($E$417:$AJ$504,+AO516)</f>
        <v>0</v>
      </c>
      <c r="AP520" s="49"/>
    </row>
    <row r="521" spans="1:42" ht="12.75">
      <c r="A521" s="31"/>
      <c r="B521" s="31"/>
      <c r="C521" s="31"/>
      <c r="AK521" s="51" t="s">
        <v>76</v>
      </c>
      <c r="AL521" s="25"/>
      <c r="AM521" s="25"/>
      <c r="AN521" s="49"/>
      <c r="AO521" s="53">
        <f>COUNTIF($E$417:$AJ$504,+AO517)</f>
        <v>0</v>
      </c>
      <c r="AP521" s="49"/>
    </row>
    <row r="522" spans="1:42" ht="12.75">
      <c r="A522" s="31"/>
      <c r="B522" s="31"/>
      <c r="C522" s="31"/>
      <c r="AK522" s="49"/>
      <c r="AL522" s="49"/>
      <c r="AM522" s="49"/>
      <c r="AN522" s="49"/>
      <c r="AO522" s="54" t="s">
        <v>77</v>
      </c>
      <c r="AP522" s="49"/>
    </row>
    <row r="523" spans="1:42" ht="12.75">
      <c r="A523" s="31"/>
      <c r="B523" s="31"/>
      <c r="C523" s="31"/>
      <c r="AK523" s="51" t="s">
        <v>78</v>
      </c>
      <c r="AL523" s="25"/>
      <c r="AM523" s="25"/>
      <c r="AN523" s="49"/>
      <c r="AO523" s="53">
        <f>SUM(AO520:AO521)</f>
        <v>0</v>
      </c>
      <c r="AP523" s="49"/>
    </row>
    <row r="524" spans="1:42" ht="12.75">
      <c r="A524" s="31"/>
      <c r="B524" s="31"/>
      <c r="C524" s="31"/>
      <c r="AK524" s="49"/>
      <c r="AL524" s="25"/>
      <c r="AM524" s="25"/>
      <c r="AN524" s="25"/>
      <c r="AO524" s="55" t="s">
        <v>79</v>
      </c>
      <c r="AP524" s="49"/>
    </row>
    <row r="525" spans="1:42" ht="12.75">
      <c r="A525" s="31"/>
      <c r="B525" s="31"/>
      <c r="C525" s="31"/>
      <c r="AK525" s="80" t="s">
        <v>80</v>
      </c>
      <c r="AL525" s="81"/>
      <c r="AM525" s="81"/>
      <c r="AN525" s="82"/>
      <c r="AO525" s="81"/>
      <c r="AP525" s="83"/>
    </row>
    <row r="526" spans="1:42" ht="12.75">
      <c r="A526" s="31"/>
      <c r="B526" s="31"/>
      <c r="C526" s="31"/>
      <c r="AK526" s="84"/>
      <c r="AL526" s="84" t="s">
        <v>81</v>
      </c>
      <c r="AM526" s="84"/>
      <c r="AN526" s="120" t="s">
        <v>1415</v>
      </c>
      <c r="AO526" s="81"/>
      <c r="AP526" s="83"/>
    </row>
    <row r="527" spans="1:42" ht="12.75">
      <c r="A527" s="31"/>
      <c r="B527" s="31"/>
      <c r="C527" s="31"/>
      <c r="AK527" s="84"/>
      <c r="AL527" s="84" t="s">
        <v>82</v>
      </c>
      <c r="AM527" s="84"/>
      <c r="AN527" s="120" t="s">
        <v>1416</v>
      </c>
      <c r="AO527" s="81"/>
      <c r="AP527" s="83"/>
    </row>
    <row r="528" spans="1:42" ht="12.75">
      <c r="A528" s="31"/>
      <c r="B528" s="31"/>
      <c r="C528" s="31"/>
      <c r="AK528" s="87" t="s">
        <v>87</v>
      </c>
      <c r="AL528" s="88"/>
      <c r="AM528" s="88"/>
      <c r="AN528" s="88"/>
      <c r="AO528" s="89" t="str">
        <f>UPPER(TEXT(NvsElapsedTime,"hh:mm:ss"))</f>
        <v>00:00:39</v>
      </c>
      <c r="AP528" s="88"/>
    </row>
    <row r="529" spans="1:38" ht="12.75">
      <c r="A529" s="31"/>
      <c r="B529" s="31"/>
      <c r="C529" s="31"/>
      <c r="AL529" s="16"/>
    </row>
    <row r="530" spans="1:38" ht="12.75">
      <c r="A530" s="31"/>
      <c r="B530" s="31"/>
      <c r="C530" s="31"/>
      <c r="AL530" s="16"/>
    </row>
    <row r="531" spans="1:38" ht="12.75">
      <c r="A531" s="31"/>
      <c r="B531" s="31"/>
      <c r="C531" s="31"/>
      <c r="AL531" s="16"/>
    </row>
    <row r="532" spans="1:38" ht="12.75">
      <c r="A532" s="31"/>
      <c r="B532" s="31"/>
      <c r="C532" s="31"/>
      <c r="AL532" s="16"/>
    </row>
    <row r="533" spans="1:3" ht="12.75">
      <c r="A533" s="31"/>
      <c r="B533" s="31"/>
      <c r="C533" s="31"/>
    </row>
    <row r="534" spans="1:3" ht="12.75">
      <c r="A534" s="31"/>
      <c r="B534" s="31"/>
      <c r="C534" s="31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53" ht="12.75">
      <c r="A545" s="31"/>
      <c r="B545" s="31"/>
      <c r="C545" s="31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 ht="12.75">
      <c r="A546" s="31"/>
      <c r="B546" s="31"/>
      <c r="C546" s="31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ht="12.75">
      <c r="A547" s="31"/>
      <c r="B547" s="31"/>
      <c r="C547" s="31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53" ht="12.75">
      <c r="A548" s="31"/>
      <c r="B548" s="31"/>
      <c r="C548" s="31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</row>
    <row r="549" spans="1:53" ht="12.75">
      <c r="A549" s="31"/>
      <c r="B549" s="31"/>
      <c r="C549" s="31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</row>
    <row r="550" spans="1:53" ht="12.75">
      <c r="A550" s="31"/>
      <c r="B550" s="31"/>
      <c r="C550" s="31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</row>
    <row r="551" spans="1:3" ht="12.75">
      <c r="A551" s="31"/>
      <c r="B551" s="31"/>
      <c r="C551" s="31"/>
    </row>
    <row r="552" spans="1:3" ht="12.75">
      <c r="A552" s="31"/>
      <c r="B552" s="31"/>
      <c r="C552" s="31"/>
    </row>
    <row r="553" spans="1:3" ht="12.75">
      <c r="A553" s="31"/>
      <c r="B553" s="31"/>
      <c r="C553" s="31"/>
    </row>
    <row r="554" spans="1:3" ht="12.75">
      <c r="A554" s="31"/>
      <c r="B554" s="31"/>
      <c r="C554" s="31"/>
    </row>
    <row r="555" spans="1:3" ht="12.75">
      <c r="A555" s="31"/>
      <c r="B555" s="31"/>
      <c r="C555" s="31"/>
    </row>
    <row r="556" spans="1:3" ht="12.75">
      <c r="A556" s="31"/>
      <c r="B556" s="31"/>
      <c r="C556" s="31"/>
    </row>
  </sheetData>
  <sheetProtection/>
  <printOptions horizontalCentered="1"/>
  <pageMargins left="0.25" right="0.25" top="0.92" bottom="0.47" header="0.81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2012-01-26T00:07:15Z</cp:lastPrinted>
  <dcterms:created xsi:type="dcterms:W3CDTF">1997-11-19T15:48:19Z</dcterms:created>
  <dcterms:modified xsi:type="dcterms:W3CDTF">2012-01-26T00:07:17Z</dcterms:modified>
  <cp:category/>
  <cp:version/>
  <cp:contentType/>
  <cp:contentStatus/>
</cp:coreProperties>
</file>